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5/National data and analysis/Input files/Country files - Data entry/"/>
    </mc:Choice>
  </mc:AlternateContent>
  <xr:revisionPtr revIDLastSave="0" documentId="13_ncr:1_{9A5724D5-4E22-914E-94F1-14CFFBA7071C}" xr6:coauthVersionLast="47" xr6:coauthVersionMax="47" xr10:uidLastSave="{00000000-0000-0000-0000-000000000000}"/>
  <bookViews>
    <workbookView xWindow="-35940" yWindow="1640" windowWidth="33600" windowHeight="20500" tabRatio="765" firstSheet="1" activeTab="10"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r:id="rId10"/>
    <sheet name="_Data inputs (reported)" sheetId="10" r:id="rId11"/>
    <sheet name="_Translation" sheetId="19" r:id="rId12"/>
    <sheet name="_QC" sheetId="16"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E9" i="16"/>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G15" i="14" s="1"/>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5" i="1"/>
  <c r="A1" i="17" s="1"/>
  <c r="C4" i="1"/>
  <c r="C3" i="1"/>
  <c r="D15" i="14" l="1"/>
  <c r="D12" i="14"/>
  <c r="F7" i="9"/>
  <c r="F6" i="9"/>
  <c r="A1" i="9"/>
  <c r="F5" i="9"/>
  <c r="F9" i="9"/>
  <c r="A1" i="15"/>
  <c r="F8" i="9"/>
  <c r="A1" i="18"/>
  <c r="A1" i="14"/>
  <c r="D3" i="16" l="1"/>
  <c r="F9" i="21"/>
  <c r="F10" i="9"/>
  <c r="D4" i="16" s="1"/>
  <c r="F15" i="21"/>
  <c r="C5" i="16" s="1"/>
  <c r="B4" i="17"/>
  <c r="D5" i="15"/>
  <c r="A25" i="15" s="1"/>
  <c r="H5" i="9"/>
  <c r="A13" i="9"/>
  <c r="D5" i="16"/>
  <c r="D6" i="15"/>
  <c r="D8" i="16"/>
  <c r="H8" i="9"/>
  <c r="F18" i="21"/>
  <c r="C8" i="16" s="1"/>
  <c r="F19" i="21"/>
  <c r="C9" i="16" s="1"/>
  <c r="D9" i="16"/>
  <c r="H9" i="9"/>
  <c r="F17" i="21"/>
  <c r="C7" i="16" s="1"/>
  <c r="D7" i="16"/>
  <c r="B6" i="17"/>
  <c r="D6" i="16"/>
  <c r="D12" i="15"/>
  <c r="H6" i="9"/>
  <c r="B5" i="17"/>
  <c r="D11" i="15"/>
  <c r="F16" i="21"/>
  <c r="C6" i="16" s="1"/>
  <c r="F7" i="21"/>
  <c r="C2" i="16" s="1"/>
  <c r="D2" i="16"/>
  <c r="B8" i="18" l="1"/>
  <c r="H4" i="17"/>
  <c r="E4" i="17"/>
  <c r="F30" i="21"/>
  <c r="C10" i="16" s="1"/>
  <c r="B7" i="17"/>
  <c r="D10" i="16"/>
  <c r="B4" i="18"/>
  <c r="F31" i="21"/>
  <c r="C11" i="16" s="1"/>
  <c r="D11" i="16"/>
  <c r="H5" i="17"/>
  <c r="E5" i="17"/>
  <c r="B5" i="18"/>
  <c r="G4" i="16"/>
  <c r="G9" i="16"/>
  <c r="F9" i="16"/>
  <c r="B6" i="18"/>
  <c r="D12" i="16"/>
  <c r="H6" i="17"/>
  <c r="E6" i="17"/>
  <c r="F32" i="21"/>
  <c r="C12" i="16" s="1"/>
  <c r="H10" i="9"/>
  <c r="F6" i="16"/>
  <c r="G6" i="16"/>
  <c r="G2" i="16"/>
  <c r="F2" i="16"/>
  <c r="H7" i="9"/>
  <c r="G8" i="16"/>
  <c r="F8" i="16"/>
  <c r="G7" i="16"/>
  <c r="F7" i="16"/>
  <c r="C3" i="16"/>
  <c r="G3" i="16" s="1"/>
  <c r="C4" i="16"/>
  <c r="G5" i="16"/>
  <c r="F5" i="16"/>
  <c r="F3" i="16"/>
  <c r="H4" i="18" l="1"/>
  <c r="D14" i="16"/>
  <c r="B7" i="18"/>
  <c r="E4" i="18"/>
  <c r="F34" i="21"/>
  <c r="G10" i="16"/>
  <c r="F10" i="16"/>
  <c r="F33" i="21"/>
  <c r="C13" i="16" s="1"/>
  <c r="E7" i="17"/>
  <c r="D13" i="16"/>
  <c r="F35" i="21"/>
  <c r="H5" i="18"/>
  <c r="E5" i="18"/>
  <c r="D15" i="16"/>
  <c r="G12" i="16"/>
  <c r="F12" i="16"/>
  <c r="G11" i="16"/>
  <c r="F11" i="16"/>
  <c r="D16" i="16"/>
  <c r="F36" i="21"/>
  <c r="H6" i="18"/>
  <c r="E6" i="18"/>
  <c r="E7" i="18"/>
  <c r="G15" i="16" l="1"/>
  <c r="F15" i="16"/>
  <c r="G13" i="16"/>
  <c r="F13" i="16"/>
  <c r="F38" i="21"/>
  <c r="C14" i="16"/>
  <c r="G14" i="16" s="1"/>
  <c r="C16" i="16"/>
  <c r="G16" i="16" s="1"/>
  <c r="F40" i="21"/>
  <c r="F16" i="16"/>
  <c r="F39" i="21"/>
  <c r="C15" i="16"/>
  <c r="D17" i="16"/>
  <c r="F37" i="21"/>
  <c r="C17" i="16" s="1"/>
  <c r="F14" i="16"/>
  <c r="G17" i="16" l="1"/>
  <c r="F17" i="16"/>
  <c r="F41" i="21"/>
  <c r="C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<sst xmlns="http://schemas.openxmlformats.org/spreadsheetml/2006/main" count="4640" uniqueCount="2328">
  <si>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</si>
  <si>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</si>
  <si>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</si>
  <si>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</si>
  <si>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</si>
  <si>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</si>
  <si>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</si>
  <si>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</si>
  <si>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</si>
  <si>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</si>
  <si>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</si>
  <si>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</si>
  <si>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</si>
  <si>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</si>
  <si>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</si>
  <si>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</si>
  <si>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</si>
  <si>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</si>
  <si>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</si>
  <si>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</si>
  <si>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</si>
  <si>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</si>
  <si>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</si>
  <si>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</si>
  <si>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</si>
  <si>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</si>
  <si>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</si>
  <si>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</si>
  <si>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</si>
  <si>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</si>
  <si>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</si>
  <si>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</si>
  <si>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</si>
  <si>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</si>
  <si>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</si>
  <si>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</si>
  <si>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</si>
  <si>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</si>
  <si>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</si>
  <si>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</si>
  <si>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</si>
  <si>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</si>
  <si>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</si>
  <si>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</si>
  <si>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</si>
  <si>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</si>
  <si>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</si>
  <si>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</si>
  <si>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</si>
  <si>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</si>
  <si>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</si>
  <si>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</si>
  <si>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</si>
  <si>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</si>
  <si>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</si>
  <si>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</si>
  <si>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</si>
  <si>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</si>
  <si>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</si>
  <si>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</si>
  <si>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</si>
  <si>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</si>
  <si>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</si>
  <si>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</si>
  <si>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</si>
  <si>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</si>
  <si>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</si>
  <si>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</si>
  <si>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</si>
  <si>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</si>
  <si>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</si>
  <si>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</si>
  <si>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</si>
  <si>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</si>
  <si>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</si>
  <si>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</si>
  <si>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</si>
  <si>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</si>
  <si>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</si>
  <si>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</si>
  <si>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</si>
  <si>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</si>
  <si>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</si>
  <si>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</si>
  <si>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</si>
  <si>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</si>
  <si>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</si>
  <si>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</si>
  <si>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</si>
  <si>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</si>
  <si>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</si>
  <si>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</si>
  <si>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</si>
  <si>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</si>
  <si>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</si>
  <si>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</si>
  <si>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</si>
  <si>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</si>
  <si>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</si>
  <si>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</si>
  <si>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</si>
  <si>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</si>
  <si>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</si>
  <si>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</si>
  <si>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</si>
  <si>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</si>
  <si>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</si>
  <si>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</si>
  <si>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</si>
  <si>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</si>
  <si>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</si>
  <si>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</si>
  <si>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</si>
  <si>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</si>
  <si>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</si>
  <si>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</si>
  <si>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</si>
  <si>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</si>
  <si>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</si>
  <si>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</si>
  <si>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</si>
  <si>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</si>
  <si>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</si>
  <si>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</si>
  <si>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</si>
  <si>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</si>
  <si>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</si>
  <si>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</si>
  <si>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</si>
  <si>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</si>
  <si>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</si>
  <si>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</si>
  <si>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</si>
  <si>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</si>
  <si>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</si>
  <si>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</si>
  <si>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</si>
  <si>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</si>
  <si>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</si>
  <si>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</si>
  <si>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</si>
  <si>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</si>
  <si>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</si>
  <si>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</si>
  <si>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</si>
  <si>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</si>
  <si>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</si>
  <si>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</si>
  <si>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</si>
  <si>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</si>
  <si>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</si>
  <si>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</si>
  <si>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</si>
  <si>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</si>
  <si>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</si>
  <si>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</si>
  <si>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</si>
  <si>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</si>
  <si>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</si>
  <si>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</si>
  <si>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</si>
  <si>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</si>
  <si>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</si>
  <si>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</si>
  <si>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</si>
  <si>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</si>
  <si>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</si>
  <si>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</si>
  <si>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</si>
  <si>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</si>
  <si>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</si>
  <si>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</si>
  <si>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</si>
  <si>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</si>
  <si>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</si>
  <si>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</si>
  <si>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</si>
  <si>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</si>
  <si>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</si>
  <si>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</si>
  <si>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</si>
  <si>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</si>
  <si>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</si>
  <si>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</si>
  <si>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</si>
  <si>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</si>
  <si>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</si>
  <si>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</si>
  <si>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</si>
  <si>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</si>
  <si>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</si>
  <si>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</si>
  <si>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</si>
  <si>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</si>
  <si>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</si>
  <si>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</si>
  <si>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</si>
  <si>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</si>
  <si>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</si>
  <si>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</si>
  <si>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</si>
  <si>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</si>
  <si>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</si>
  <si>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</si>
  <si>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</si>
  <si>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</si>
  <si>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</si>
  <si>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</si>
  <si>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</si>
  <si>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</si>
  <si>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</si>
  <si>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</si>
  <si>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</si>
  <si>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</si>
  <si>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</si>
  <si>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</si>
  <si>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</si>
  <si>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</si>
  <si>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</si>
  <si>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</si>
  <si>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</si>
  <si>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</si>
  <si>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</si>
  <si>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</si>
  <si>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</si>
  <si>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</si>
  <si>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</si>
  <si>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</si>
  <si>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</si>
  <si>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</si>
  <si>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</si>
  <si>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</si>
  <si>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</si>
  <si>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</si>
  <si>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</si>
  <si>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</si>
  <si>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</si>
  <si>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</si>
  <si>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</si>
  <si>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</si>
  <si>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</si>
  <si>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</si>
  <si>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</si>
  <si>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</si>
  <si>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</si>
  <si>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</si>
  <si>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</si>
  <si>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</si>
  <si>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</si>
  <si>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</si>
  <si>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</si>
  <si>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</si>
  <si>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</si>
  <si>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</si>
  <si>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</si>
  <si>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</si>
  <si>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</si>
  <si>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</si>
  <si>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</si>
  <si>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</si>
  <si>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</si>
  <si>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</si>
  <si>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</si>
  <si>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</si>
  <si>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</si>
  <si>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</si>
  <si>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</si>
  <si>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</si>
  <si>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</si>
  <si>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</si>
  <si>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</si>
  <si>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</si>
  <si>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</si>
  <si>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</si>
  <si>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</si>
  <si>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</si>
  <si>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</si>
  <si>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</si>
  <si>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</si>
  <si>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</si>
  <si>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</si>
  <si>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</si>
  <si>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</si>
  <si>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</si>
  <si>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</si>
  <si>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</si>
  <si>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</si>
  <si>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</si>
  <si>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</si>
  <si>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</si>
  <si>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</si>
  <si>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</si>
  <si>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</si>
  <si>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</si>
  <si>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</si>
  <si>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</si>
  <si>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</si>
  <si>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</si>
  <si>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</si>
  <si>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</si>
  <si>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</si>
  <si>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</si>
  <si>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</si>
  <si>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</si>
  <si>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</si>
  <si>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</si>
  <si>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</si>
  <si>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</si>
  <si>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</si>
  <si>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</si>
  <si>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</si>
  <si>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</si>
  <si>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</si>
  <si>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</si>
  <si>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</si>
  <si>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</si>
  <si>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</si>
  <si>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</si>
  <si>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</si>
  <si>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</si>
  <si>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</si>
  <si>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</si>
  <si>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</si>
  <si>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</si>
  <si>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</si>
  <si>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</si>
  <si>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</si>
  <si>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</si>
  <si>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</si>
  <si>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</si>
  <si>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</si>
  <si>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</si>
  <si>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</si>
  <si>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</si>
  <si>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</si>
  <si>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</si>
  <si>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</si>
  <si>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</si>
  <si>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</si>
  <si>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</si>
  <si>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</si>
  <si>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</si>
  <si>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</si>
  <si>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</si>
  <si>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</si>
  <si>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</si>
  <si>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</si>
  <si>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</si>
  <si>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</si>
  <si>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</si>
  <si>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</si>
  <si>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</si>
  <si>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</si>
  <si>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</si>
  <si>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</si>
  <si>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</si>
  <si>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</si>
  <si>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</si>
  <si>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</si>
  <si>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</si>
  <si>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</si>
  <si>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</si>
  <si>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</si>
  <si>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</si>
  <si>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</si>
  <si>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</si>
  <si>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</si>
  <si>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</si>
  <si>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</si>
  <si>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</si>
  <si>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</si>
  <si>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</si>
  <si>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</si>
  <si>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</si>
  <si>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</si>
  <si>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</si>
  <si>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</si>
  <si>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</si>
  <si>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</si>
  <si>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</si>
  <si>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</si>
  <si>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</si>
  <si>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</si>
  <si>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</si>
  <si>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</si>
  <si>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</si>
  <si>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</si>
  <si>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</si>
  <si>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</si>
  <si>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</si>
  <si>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</si>
  <si>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</si>
  <si>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</si>
  <si>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</si>
  <si>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</si>
  <si>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</si>
  <si>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</si>
  <si>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</si>
  <si>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</si>
  <si>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</si>
  <si>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</si>
  <si>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</si>
  <si>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</si>
  <si>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</si>
  <si>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</si>
  <si>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</si>
  <si>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</si>
  <si>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</si>
  <si>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</si>
  <si>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</si>
  <si>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</si>
  <si>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</si>
  <si>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</si>
  <si>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</si>
  <si>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</si>
  <si>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</si>
  <si>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</si>
  <si>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</si>
  <si>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</si>
  <si>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</si>
  <si>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</si>
  <si>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</si>
  <si>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</si>
  <si>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</si>
  <si>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</si>
  <si>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</si>
  <si>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</si>
  <si>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</si>
  <si>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</si>
  <si>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</si>
  <si>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</si>
  <si>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</si>
  <si>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</si>
  <si>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</si>
  <si>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</si>
  <si>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</si>
  <si>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</si>
  <si>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</si>
  <si>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</si>
  <si>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</si>
  <si>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</si>
  <si>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</si>
  <si>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</si>
  <si>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</si>
  <si>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</si>
  <si>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</si>
  <si>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</si>
  <si>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</si>
  <si>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</si>
  <si>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</si>
  <si>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</si>
  <si>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</si>
  <si>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</si>
  <si>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</si>
  <si>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</si>
  <si>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</si>
  <si>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</si>
  <si>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</si>
  <si>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</si>
  <si>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</si>
  <si>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</si>
  <si>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</si>
  <si>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</si>
  <si>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</si>
  <si>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</si>
  <si>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</si>
  <si>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</si>
  <si>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</si>
  <si>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</si>
  <si>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</si>
  <si>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</si>
  <si>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</si>
  <si>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</si>
  <si>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</si>
  <si>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</si>
  <si>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</si>
  <si>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</si>
  <si>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</si>
  <si>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</si>
  <si>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</si>
  <si>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</si>
  <si>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</si>
  <si>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</si>
  <si>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</si>
  <si>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</si>
  <si>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</si>
  <si>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</si>
  <si>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</si>
  <si>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</si>
  <si>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</si>
  <si>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</si>
  <si>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</si>
  <si>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</si>
  <si>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</si>
  <si>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</si>
  <si>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</si>
  <si>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</si>
  <si>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</si>
  <si>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</si>
  <si>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</si>
  <si>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</si>
  <si>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</si>
  <si>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</si>
  <si>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</si>
  <si>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</si>
  <si>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</si>
  <si>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</si>
  <si>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</si>
  <si>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</si>
  <si>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</si>
  <si>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</si>
  <si>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</si>
  <si>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</si>
  <si>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</si>
  <si>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</si>
  <si>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</si>
  <si>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</si>
  <si>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</si>
  <si>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</si>
  <si>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</si>
  <si>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</si>
  <si>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</si>
  <si>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</si>
  <si>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</si>
  <si>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</si>
  <si>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</si>
  <si>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</si>
  <si>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</si>
  <si>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</si>
  <si>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</si>
  <si>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</si>
  <si>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</si>
  <si>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</si>
  <si>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</si>
  <si>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</si>
  <si>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</si>
  <si>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</si>
  <si>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</si>
  <si>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</si>
  <si>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</si>
  <si>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</si>
  <si>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</si>
  <si>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</si>
  <si>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</si>
  <si>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</si>
  <si>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</si>
  <si>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</si>
  <si>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</si>
  <si>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</si>
  <si>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</si>
  <si>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</si>
  <si>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</si>
  <si>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</si>
  <si>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</si>
  <si>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</si>
  <si>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</si>
  <si>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</si>
  <si>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</si>
  <si>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</si>
  <si>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</si>
  <si>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</si>
  <si>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</si>
  <si>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</si>
  <si>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</si>
  <si>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</si>
  <si>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</si>
  <si>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</si>
  <si>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</si>
  <si>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</si>
  <si>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</si>
  <si>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</si>
  <si>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</si>
  <si>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</si>
  <si>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</si>
  <si>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</si>
  <si>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</si>
  <si>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</si>
  <si>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</si>
  <si>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</si>
  <si>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</si>
  <si>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</si>
  <si>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</si>
  <si>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</si>
  <si>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</si>
  <si>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</si>
  <si>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</si>
  <si>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</si>
  <si>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</si>
  <si>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</si>
  <si>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</si>
  <si>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</si>
  <si>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</si>
  <si>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</si>
  <si>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</si>
  <si>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</si>
  <si>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</si>
  <si>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</si>
  <si>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</si>
  <si>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</si>
  <si>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</si>
  <si>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</si>
  <si>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</si>
  <si>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</si>
  <si>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</si>
  <si>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</si>
  <si>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</si>
  <si>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</si>
  <si>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</si>
  <si>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</si>
  <si>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</si>
  <si>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</si>
  <si>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</si>
  <si>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</si>
  <si>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</si>
  <si>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</si>
  <si>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</si>
  <si>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</si>
  <si>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</si>
  <si>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</si>
  <si>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</si>
  <si>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</si>
  <si>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</si>
  <si>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</si>
  <si>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</si>
  <si>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</si>
  <si>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</si>
  <si>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</si>
  <si>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</si>
  <si>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</si>
  <si>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</si>
  <si>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</si>
  <si>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</si>
  <si>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</si>
  <si>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</si>
  <si>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</si>
  <si>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</si>
  <si>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</si>
  <si>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</si>
  <si>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</si>
  <si>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</si>
  <si>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</si>
  <si>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</si>
  <si>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</si>
  <si>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</si>
  <si>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</si>
  <si>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</si>
  <si>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</si>
  <si>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</si>
  <si>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</si>
  <si>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</si>
  <si>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</si>
  <si>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</si>
  <si>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</si>
  <si>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</si>
  <si>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</si>
  <si>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</si>
  <si>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</si>
  <si>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</si>
  <si>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</si>
  <si>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</si>
  <si>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</si>
  <si>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</si>
  <si>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</si>
  <si>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</si>
  <si>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</si>
  <si>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</si>
  <si>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</si>
  <si>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</si>
  <si>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</si>
  <si>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</si>
  <si>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</si>
  <si>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</si>
  <si>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</si>
  <si>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</si>
  <si>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</si>
  <si>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</si>
  <si>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</si>
  <si>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</si>
  <si>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</si>
  <si>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</si>
  <si>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</si>
  <si>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</si>
  <si>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</si>
  <si>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</si>
  <si>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</si>
  <si>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</si>
  <si>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</si>
  <si>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</si>
  <si>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</si>
  <si>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</si>
  <si>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</si>
  <si>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</si>
  <si>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</si>
  <si>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</si>
  <si>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</si>
  <si>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</si>
  <si>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</si>
  <si>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</si>
  <si>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</si>
  <si>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</si>
  <si>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</si>
  <si>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</si>
  <si>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</si>
  <si>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</si>
  <si>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</si>
  <si>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</si>
  <si>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</si>
  <si>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</si>
  <si>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</si>
  <si>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</si>
  <si>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</si>
  <si>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</si>
  <si>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</si>
  <si>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</si>
  <si>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</si>
  <si>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</si>
  <si>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</si>
  <si>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</si>
  <si>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</si>
  <si>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</si>
  <si>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</si>
  <si>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</si>
  <si>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</si>
  <si>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</si>
  <si>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</si>
  <si>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</si>
  <si>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</si>
  <si>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</si>
  <si>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</si>
  <si>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</si>
  <si>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</si>
  <si>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</si>
  <si>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</si>
  <si>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</si>
  <si>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</si>
  <si>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</si>
  <si>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</si>
  <si>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</si>
  <si>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</si>
  <si>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</si>
  <si>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</si>
  <si>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</si>
  <si>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</si>
  <si>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</si>
  <si>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</si>
  <si>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</si>
  <si>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</si>
  <si>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</si>
  <si>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</si>
  <si>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</si>
  <si>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</si>
  <si>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</si>
  <si>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</si>
  <si>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</si>
  <si>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</si>
  <si>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</si>
  <si>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</si>
  <si>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</si>
  <si>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</si>
  <si>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</si>
  <si>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</si>
  <si>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</si>
  <si>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</si>
  <si>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</si>
  <si>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</si>
  <si>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</si>
  <si>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</si>
  <si>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</si>
  <si>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</si>
  <si>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</si>
  <si>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</si>
  <si>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</si>
  <si>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</si>
  <si>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</si>
  <si>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</si>
  <si>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</si>
  <si>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</si>
  <si>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</si>
  <si>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</si>
  <si>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</si>
  <si>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</si>
  <si>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</si>
  <si>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</si>
  <si>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</si>
  <si>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</si>
  <si>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</si>
  <si>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</si>
  <si>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</si>
  <si>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</si>
  <si>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</si>
  <si>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</si>
  <si>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</si>
  <si>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</si>
  <si>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</si>
  <si>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</si>
  <si>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</si>
  <si>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</si>
  <si>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</si>
  <si>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</si>
  <si>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</si>
  <si>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</si>
  <si>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</si>
  <si>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</si>
  <si>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</si>
  <si>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</si>
  <si>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</si>
  <si>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</si>
  <si>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</si>
  <si>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</si>
  <si>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</si>
  <si>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</si>
  <si>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</si>
  <si>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</si>
  <si>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</si>
  <si>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</si>
  <si>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</si>
  <si>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</si>
  <si>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</si>
  <si>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</si>
  <si>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</si>
  <si>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</si>
  <si>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</si>
  <si>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</si>
  <si>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</si>
  <si>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</si>
  <si>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</si>
  <si>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</si>
  <si>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</si>
  <si>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</si>
  <si>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</si>
  <si>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</si>
  <si>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</si>
  <si>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</si>
  <si>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</si>
  <si>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</si>
  <si>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</si>
  <si>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</si>
  <si>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</si>
  <si>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</si>
  <si>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</si>
  <si>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</si>
  <si>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</si>
  <si>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</si>
  <si>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</si>
  <si>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</si>
  <si>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</si>
  <si>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</si>
  <si>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</si>
  <si>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</si>
  <si>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</si>
  <si>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</si>
  <si>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</si>
  <si>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</si>
  <si>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</si>
  <si>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</si>
  <si>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</si>
  <si>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</si>
  <si>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</si>
  <si>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</si>
  <si>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</si>
  <si>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</si>
  <si>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</si>
  <si>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</si>
  <si>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</si>
  <si>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</si>
  <si>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</si>
  <si>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</si>
  <si>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</si>
  <si>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</si>
  <si>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</si>
  <si>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</si>
  <si>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</si>
  <si>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</si>
  <si>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</si>
  <si>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</si>
  <si>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</si>
  <si>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</si>
  <si>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</si>
  <si>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</si>
  <si>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</si>
  <si>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</si>
  <si>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</si>
  <si>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</si>
  <si>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</si>
  <si>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</si>
  <si>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</si>
  <si>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</si>
  <si>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</si>
  <si>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</si>
  <si>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</si>
  <si>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</si>
  <si>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</si>
  <si>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</si>
  <si>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</si>
  <si>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</si>
  <si>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</si>
  <si>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</si>
  <si>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</si>
  <si>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</si>
  <si>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</si>
  <si>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</si>
  <si>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</si>
  <si>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</si>
  <si>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</si>
  <si>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</si>
  <si>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</si>
  <si>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</si>
  <si>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</si>
  <si>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</si>
  <si>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</si>
  <si>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</si>
  <si>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</si>
  <si>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</si>
  <si>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</si>
  <si>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</si>
  <si>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</si>
  <si>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</si>
  <si>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</si>
  <si>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</si>
  <si>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</si>
  <si>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</si>
  <si>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</si>
  <si>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</si>
  <si>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</si>
  <si>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</si>
  <si>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</si>
  <si>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</si>
  <si>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</si>
  <si>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</si>
  <si>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</si>
  <si>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</si>
  <si>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</si>
  <si>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</si>
  <si>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</si>
  <si>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</si>
  <si>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</si>
  <si>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</si>
  <si>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</si>
  <si>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</si>
  <si>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</si>
  <si>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</si>
  <si>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</si>
  <si>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</si>
  <si>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</si>
  <si>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</si>
  <si>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</si>
  <si>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</si>
  <si>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</si>
  <si>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</si>
  <si>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</si>
  <si>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</si>
  <si>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</si>
  <si>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</si>
  <si>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</si>
  <si>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</si>
  <si>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</si>
  <si>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</si>
  <si>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</si>
  <si>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</si>
  <si>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</si>
  <si>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</si>
  <si>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</si>
  <si>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</si>
  <si>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</si>
  <si>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</si>
  <si>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</si>
  <si>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</si>
  <si>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</si>
  <si>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</si>
  <si>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</si>
  <si>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</si>
  <si>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</si>
  <si>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</si>
  <si>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</si>
  <si>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</si>
  <si>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</si>
  <si>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</si>
  <si>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</si>
  <si>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</si>
  <si>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</si>
  <si>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</si>
  <si>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</si>
  <si>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</si>
  <si>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</si>
  <si>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</si>
  <si>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</si>
  <si>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</si>
  <si>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</si>
  <si>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</si>
  <si>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</si>
  <si>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</si>
  <si>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</si>
  <si>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</si>
  <si>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</si>
  <si>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</si>
  <si>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</si>
  <si>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</si>
  <si>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</si>
  <si>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</si>
  <si>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</si>
  <si>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</si>
  <si>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</si>
  <si>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</si>
  <si>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</si>
  <si>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</si>
  <si>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</si>
  <si>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</si>
  <si>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</si>
  <si>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</si>
  <si>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</si>
  <si>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</si>
  <si>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</si>
  <si>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</si>
  <si>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</si>
  <si>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</si>
  <si>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</si>
  <si>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</si>
  <si>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</si>
  <si>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</si>
  <si>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</si>
  <si>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</si>
  <si>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</si>
  <si>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</si>
  <si>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</si>
  <si>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</si>
  <si>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</si>
  <si>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</si>
  <si>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</si>
  <si>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</si>
  <si>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</si>
  <si>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</si>
  <si>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</si>
  <si>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</si>
  <si>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</si>
  <si>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</si>
  <si>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</si>
  <si>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</si>
  <si>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</si>
  <si>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</si>
  <si>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</si>
  <si>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</si>
  <si>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</si>
  <si>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</si>
  <si>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</si>
  <si>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</si>
  <si>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</si>
  <si>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</si>
  <si>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</si>
  <si>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</si>
  <si>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</si>
  <si>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</si>
  <si>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</si>
  <si>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</si>
  <si>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</si>
  <si>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</si>
  <si>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</si>
  <si>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</si>
  <si>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</si>
  <si>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</si>
  <si>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</si>
  <si>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</si>
  <si>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</si>
  <si>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</si>
  <si>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</si>
  <si>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</si>
  <si>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</si>
  <si>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</si>
  <si>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</si>
  <si>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</si>
  <si>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</si>
  <si>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</si>
  <si>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</si>
  <si>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</si>
  <si>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</si>
  <si>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</si>
  <si>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</si>
  <si>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</si>
  <si>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</si>
  <si>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</si>
  <si>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</si>
  <si>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</si>
  <si>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</si>
  <si>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</si>
  <si>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</si>
  <si>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</si>
  <si>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</si>
  <si>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</si>
  <si>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</si>
  <si>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</si>
  <si>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</si>
  <si>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</si>
  <si>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</si>
  <si>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</si>
  <si>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</si>
  <si>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</si>
  <si>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</si>
  <si>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</si>
  <si>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</si>
  <si>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</si>
  <si>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</si>
  <si>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</si>
  <si>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</si>
  <si>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</si>
  <si>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</si>
  <si>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</si>
  <si>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</si>
  <si>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</si>
  <si>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</si>
  <si>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</si>
  <si>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</si>
  <si>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</si>
  <si>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</si>
  <si>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</si>
  <si>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</si>
  <si>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</si>
  <si>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</si>
  <si>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</si>
  <si>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</si>
  <si>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</si>
  <si>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</si>
  <si>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</si>
  <si>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</si>
  <si>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</si>
  <si>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</si>
  <si>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</si>
  <si>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</si>
  <si>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</si>
  <si>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</si>
  <si>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</si>
  <si>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</si>
  <si>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</si>
  <si>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</si>
  <si>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</si>
  <si>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</si>
  <si>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</si>
  <si>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</si>
  <si>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</si>
  <si>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</si>
  <si>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</si>
  <si>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</si>
  <si>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</si>
  <si>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</si>
  <si>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</si>
  <si>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</si>
  <si>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</si>
  <si>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</si>
  <si>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</si>
  <si>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</si>
  <si>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</si>
  <si>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</si>
  <si>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</si>
  <si>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</si>
  <si>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</si>
  <si>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</si>
  <si>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</si>
  <si>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</si>
  <si>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</si>
  <si>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</si>
  <si>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</si>
  <si>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</si>
  <si>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</si>
  <si>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</si>
  <si>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</si>
  <si>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</si>
  <si>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</si>
  <si>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</si>
  <si>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</si>
  <si>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</si>
  <si>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</si>
  <si>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</si>
  <si>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</si>
  <si>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</si>
  <si>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</si>
  <si>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</si>
  <si>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</si>
  <si>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</si>
  <si>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</si>
  <si>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</si>
  <si>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</si>
  <si>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</si>
  <si>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</si>
  <si>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</si>
  <si>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</si>
  <si>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</si>
  <si>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</si>
  <si>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</si>
  <si>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</si>
  <si>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</si>
  <si>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</si>
  <si>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</si>
  <si>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</si>
  <si>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</si>
  <si>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</si>
  <si>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</si>
  <si>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</si>
  <si>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</si>
  <si>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</si>
  <si>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</si>
  <si>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</si>
  <si>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</si>
  <si>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</si>
  <si>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</si>
  <si>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</si>
  <si>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</si>
  <si>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</si>
  <si>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</si>
  <si>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</si>
  <si>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</si>
  <si>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</si>
  <si>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</si>
  <si>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</si>
  <si>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</si>
  <si>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</si>
  <si>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</si>
  <si>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</si>
  <si>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</si>
  <si>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</si>
  <si>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</si>
  <si>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</si>
  <si>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</si>
  <si>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</si>
  <si>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</si>
  <si>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</si>
  <si>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</si>
  <si>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</si>
  <si>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</si>
  <si>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</si>
  <si>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</si>
  <si>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</si>
  <si>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</si>
  <si>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</si>
  <si>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</si>
  <si>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</si>
  <si>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</si>
  <si>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</si>
  <si>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</si>
  <si>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</si>
  <si>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</si>
  <si>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</si>
  <si>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</si>
  <si>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</si>
  <si>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</si>
  <si>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</si>
  <si>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</si>
  <si>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</si>
  <si>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</si>
  <si>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</si>
  <si>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</si>
  <si>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</si>
  <si>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</si>
  <si>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</si>
  <si>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</si>
  <si>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</si>
  <si>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</si>
  <si>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</si>
  <si>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</si>
  <si>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</si>
  <si>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</si>
  <si>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</si>
  <si>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</si>
  <si>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</si>
  <si>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</si>
  <si>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</si>
  <si>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</si>
  <si>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</si>
  <si>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</si>
  <si>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</si>
  <si>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</si>
  <si>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</si>
  <si>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</si>
  <si>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</si>
  <si>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</si>
  <si>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</si>
  <si>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</si>
  <si>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</si>
  <si>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</si>
  <si>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</si>
  <si>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</si>
  <si>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</si>
  <si>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</si>
  <si>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</si>
  <si>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</si>
  <si>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</si>
  <si>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</si>
  <si>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</si>
  <si>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</si>
  <si>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</si>
  <si>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</si>
  <si>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</si>
  <si>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</si>
  <si>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</si>
  <si>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</si>
  <si>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</si>
  <si>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</si>
  <si>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</si>
  <si>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</si>
  <si>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</si>
  <si>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</si>
  <si>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</si>
  <si>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</si>
  <si>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</si>
  <si>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</si>
  <si>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</si>
  <si>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</si>
  <si>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</si>
  <si>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</si>
  <si>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</si>
  <si>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</si>
  <si>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</si>
  <si>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</si>
  <si>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</si>
  <si>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</si>
  <si>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</si>
  <si>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</si>
  <si>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</si>
  <si>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</si>
  <si>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</si>
  <si>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</si>
  <si>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</si>
  <si>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</si>
  <si>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</si>
  <si>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</si>
  <si>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</si>
  <si>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</si>
  <si>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</si>
  <si>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</si>
  <si>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</si>
  <si>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</si>
  <si>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</si>
  <si>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</si>
  <si>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</si>
  <si>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</si>
  <si>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</si>
  <si>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</si>
  <si>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</si>
  <si>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</si>
  <si>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</si>
  <si>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</si>
  <si>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</si>
  <si>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</si>
  <si>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</si>
  <si>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</si>
  <si>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</si>
  <si>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</si>
  <si>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</si>
  <si>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</si>
  <si>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</si>
  <si>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</si>
  <si>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</si>
  <si>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</si>
  <si>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</si>
  <si>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</si>
  <si>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</si>
  <si>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</si>
  <si>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</si>
  <si>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</si>
  <si>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</si>
  <si>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</si>
  <si>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</si>
  <si>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</si>
  <si>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</si>
  <si>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</si>
  <si>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</si>
  <si>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</si>
  <si>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</si>
  <si>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</si>
  <si>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</si>
  <si>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</si>
  <si>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</si>
  <si>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</si>
  <si>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</si>
  <si>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</si>
  <si>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</si>
  <si>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</si>
  <si>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</si>
  <si>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</si>
  <si>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</si>
  <si>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</si>
  <si>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</si>
  <si>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</si>
  <si>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</si>
  <si>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</si>
  <si>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</si>
  <si>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</si>
  <si>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</si>
  <si>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</si>
  <si>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</si>
  <si>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</si>
  <si>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</si>
  <si>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</si>
  <si>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</si>
  <si>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</si>
  <si>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</si>
  <si>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</si>
  <si>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</si>
  <si>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</si>
  <si>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</si>
  <si>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</si>
  <si>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</si>
  <si>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</si>
  <si>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</si>
  <si>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</si>
  <si>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</si>
  <si>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</si>
  <si>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</si>
  <si>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</si>
  <si>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</si>
  <si>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</si>
  <si>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</si>
  <si>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</si>
  <si>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</si>
  <si>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</si>
  <si>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</si>
  <si>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</si>
  <si>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</si>
  <si>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</si>
  <si>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</si>
  <si>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</si>
  <si>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</si>
  <si>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</si>
  <si>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</si>
  <si>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</si>
  <si>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</si>
  <si>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</si>
  <si>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</si>
  <si>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</si>
  <si>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</si>
  <si>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</si>
  <si>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</si>
  <si>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</si>
  <si>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</si>
  <si>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</si>
  <si>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</si>
  <si>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</si>
  <si>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</si>
  <si>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</si>
  <si>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</si>
  <si>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</si>
  <si>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</si>
  <si>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</si>
  <si>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</si>
  <si>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</si>
  <si>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</si>
  <si>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</si>
  <si>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</si>
  <si>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</si>
  <si>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</si>
  <si>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</si>
  <si>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</si>
  <si>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</si>
  <si>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</si>
  <si>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</si>
  <si>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</si>
  <si>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</si>
  <si>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</si>
  <si>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</si>
  <si>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</si>
  <si>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</si>
  <si>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</si>
  <si>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</si>
  <si>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</si>
  <si>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</si>
  <si>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</si>
  <si>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</si>
  <si>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</si>
  <si>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</si>
  <si>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</si>
  <si>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</si>
  <si>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</si>
  <si>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</si>
  <si>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</si>
  <si>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</si>
  <si>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</si>
  <si>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</si>
  <si>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</si>
  <si>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</si>
  <si>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</si>
  <si>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</si>
  <si>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</si>
  <si>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</si>
  <si>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</si>
  <si>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</si>
  <si>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</si>
  <si>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</si>
  <si>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</si>
  <si>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</si>
  <si>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</si>
  <si>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</si>
  <si>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</si>
  <si>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</si>
  <si>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</si>
  <si>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</si>
  <si>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</si>
  <si>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</si>
  <si>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</si>
  <si>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</si>
  <si>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</si>
  <si>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</si>
  <si>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</si>
  <si>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</si>
  <si>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</si>
  <si>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</si>
  <si>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</si>
  <si>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</si>
  <si>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</si>
  <si>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</si>
  <si>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</si>
  <si>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</si>
  <si>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</si>
  <si>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</si>
  <si>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</si>
  <si>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</si>
  <si>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</si>
  <si>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</si>
  <si>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</si>
  <si>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</si>
  <si>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</si>
  <si>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</si>
  <si>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</si>
  <si>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</si>
  <si>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</si>
  <si>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</si>
  <si>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</si>
  <si>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</si>
  <si>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</si>
  <si>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</si>
  <si>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</si>
  <si>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</si>
  <si>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</si>
  <si>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</si>
  <si>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</si>
  <si>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</si>
  <si>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</si>
  <si>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</si>
  <si>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</si>
  <si>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</si>
  <si>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</si>
  <si>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</si>
  <si>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</si>
  <si>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</si>
  <si>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</si>
  <si>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</si>
  <si>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</si>
  <si>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</si>
  <si>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</si>
  <si>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</si>
  <si>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</si>
  <si>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</si>
  <si>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</si>
  <si>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</si>
  <si>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</si>
  <si>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</si>
  <si>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</si>
  <si>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</si>
  <si>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</si>
  <si>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</si>
  <si>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</si>
  <si>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</si>
  <si>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</si>
  <si>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</si>
  <si>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</si>
  <si>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</si>
  <si>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</si>
  <si>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</si>
  <si>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</si>
  <si>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</si>
  <si>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</si>
  <si>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</si>
  <si>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</si>
  <si>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</si>
  <si>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</si>
  <si>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</si>
  <si>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</si>
  <si>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</si>
  <si>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</si>
  <si>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</si>
  <si>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</si>
  <si>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</si>
  <si>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</si>
  <si>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</si>
  <si>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</si>
  <si>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</si>
  <si>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</si>
  <si>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</si>
  <si>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</si>
  <si>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</si>
  <si>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</si>
  <si>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</si>
  <si>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</si>
  <si>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</si>
  <si>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</si>
  <si>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</si>
  <si>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</si>
  <si>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</si>
  <si>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</si>
  <si>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</si>
  <si>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</si>
  <si>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</si>
  <si>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</si>
  <si>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</si>
  <si>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</si>
  <si>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</si>
  <si>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</si>
  <si>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</si>
  <si>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</si>
  <si>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</si>
  <si>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</si>
  <si>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</si>
  <si>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</si>
  <si>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</si>
  <si>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</si>
  <si>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</si>
  <si>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</si>
  <si>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</si>
  <si>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</si>
  <si>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</si>
  <si>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</si>
  <si>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</si>
  <si>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</si>
  <si>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</si>
  <si>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</si>
  <si>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</si>
  <si>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</si>
  <si>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</si>
  <si>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</si>
  <si>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</si>
  <si>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</si>
  <si>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</si>
  <si>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</si>
  <si>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</si>
  <si>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</si>
  <si>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</si>
  <si>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</si>
  <si>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</si>
  <si>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</si>
  <si>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</si>
  <si>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</si>
  <si>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</si>
  <si>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</si>
  <si>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</si>
  <si>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</si>
  <si>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</si>
  <si>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</si>
  <si>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</si>
  <si>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</si>
  <si>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</si>
  <si>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</si>
  <si>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</si>
  <si>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</si>
  <si>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</si>
  <si>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</si>
  <si>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</si>
  <si>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</si>
  <si>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</si>
  <si>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</si>
  <si>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</si>
  <si>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</si>
  <si>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</si>
  <si>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</si>
  <si>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</si>
  <si>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</si>
  <si>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</si>
  <si>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</si>
  <si>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</si>
  <si>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</si>
  <si>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</si>
  <si>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</si>
  <si>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</si>
  <si>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</si>
  <si>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</si>
  <si>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</si>
  <si>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</si>
  <si>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</si>
  <si>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</si>
  <si>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</si>
  <si>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</si>
  <si>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</si>
  <si>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</si>
  <si>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</si>
  <si>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</si>
  <si>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</si>
  <si>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</si>
  <si>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</si>
  <si>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</si>
  <si>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</si>
  <si>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</si>
  <si>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</si>
  <si>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</si>
  <si>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</si>
  <si>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</si>
  <si>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</si>
  <si>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</si>
  <si>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</si>
  <si>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</si>
  <si>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</si>
  <si>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</si>
  <si>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</si>
  <si>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</si>
  <si>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</si>
  <si>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</si>
  <si>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</si>
  <si>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</si>
  <si>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</si>
  <si>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</si>
  <si>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</si>
  <si>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</si>
  <si>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</si>
  <si>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</si>
  <si>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</si>
  <si>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</si>
  <si>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</si>
  <si>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</si>
  <si>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</si>
  <si>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</si>
  <si>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</si>
  <si>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</si>
  <si>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</si>
  <si>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</si>
  <si>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</si>
  <si>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</si>
  <si>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</si>
  <si>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</si>
  <si>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</si>
  <si>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</si>
  <si>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</si>
  <si>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</si>
  <si>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</si>
  <si>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</si>
  <si>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</si>
  <si>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</si>
  <si>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</si>
  <si>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</si>
  <si>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</si>
  <si>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</si>
  <si>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</si>
  <si>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</si>
  <si>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</si>
  <si>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</si>
  <si>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</si>
  <si>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</si>
  <si>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</si>
  <si>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</si>
  <si>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</si>
  <si>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</si>
  <si>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</si>
  <si>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</si>
  <si>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</si>
  <si>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</si>
  <si>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</si>
  <si>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</si>
  <si>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</si>
  <si>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</si>
  <si>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</si>
  <si>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</si>
  <si>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</si>
  <si>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</si>
  <si>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</si>
  <si>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</si>
  <si>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</si>
  <si>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</si>
  <si>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</si>
  <si>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</si>
  <si>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</si>
  <si>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</si>
  <si>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</si>
  <si>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</si>
  <si>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</si>
  <si>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</si>
  <si>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</si>
  <si>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</si>
  <si>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</si>
  <si>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</si>
  <si>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</si>
  <si>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</si>
  <si>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</si>
  <si>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</si>
  <si>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</si>
  <si>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</si>
  <si>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</si>
  <si>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</si>
  <si>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</si>
  <si>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</si>
  <si>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</si>
  <si>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</si>
  <si>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</si>
  <si>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</si>
  <si>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</si>
  <si>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</si>
  <si>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</si>
  <si>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</si>
  <si>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</si>
  <si>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</si>
  <si>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</si>
  <si>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</si>
  <si>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</si>
  <si>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</si>
  <si>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</si>
  <si>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</si>
  <si>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</si>
  <si>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</si>
  <si>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</si>
  <si>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</si>
  <si>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</si>
  <si>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</si>
  <si>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</si>
  <si>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</si>
  <si>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</si>
  <si>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</si>
  <si>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</si>
  <si>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</si>
  <si>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</si>
  <si>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</si>
  <si>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</si>
  <si>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</si>
  <si>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</si>
  <si>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</si>
  <si>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</si>
  <si>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</si>
  <si>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</si>
  <si>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</si>
  <si>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</si>
  <si>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</si>
  <si>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</si>
  <si>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</si>
  <si>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</si>
  <si>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</si>
  <si>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</si>
  <si>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</si>
  <si>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</si>
  <si>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</si>
  <si>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</si>
  <si>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</si>
  <si>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</si>
  <si>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</si>
  <si>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</si>
  <si>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</si>
  <si>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</si>
  <si>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</si>
  <si>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</si>
  <si>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</si>
  <si>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</si>
  <si>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</si>
  <si>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</si>
  <si>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</si>
  <si>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</si>
  <si>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</si>
  <si>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</si>
  <si>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</si>
  <si>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</si>
  <si>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</si>
  <si>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</si>
  <si>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</si>
  <si>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</si>
  <si>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</si>
  <si>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</si>
  <si>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</si>
  <si>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</si>
  <si>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</si>
  <si>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</si>
  <si>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</si>
  <si>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</si>
  <si>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</si>
  <si>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</si>
  <si>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</si>
  <si>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</si>
  <si>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</si>
  <si>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</si>
  <si>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</si>
  <si>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</si>
  <si>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</si>
  <si>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</si>
  <si>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</si>
  <si>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</si>
  <si>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</si>
  <si>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</si>
  <si>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</si>
  <si>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</si>
  <si>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</si>
  <si>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</si>
  <si>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</si>
  <si>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</si>
  <si>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</si>
  <si>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</si>
  <si>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</si>
  <si>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</si>
  <si>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</si>
  <si>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</si>
  <si>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</si>
  <si>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</si>
  <si>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</si>
  <si>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</si>
  <si>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</si>
  <si>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</si>
  <si>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</si>
  <si>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</si>
  <si>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</si>
  <si>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</si>
  <si>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</si>
  <si>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</si>
  <si>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</si>
  <si>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</si>
  <si>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</si>
  <si>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</si>
  <si>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</si>
  <si>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</si>
  <si>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</si>
  <si>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</si>
  <si>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</si>
  <si>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</si>
  <si>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</si>
  <si>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</si>
  <si>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</si>
  <si>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</si>
  <si>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</si>
  <si>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</si>
  <si>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</si>
  <si>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</si>
  <si>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</si>
  <si>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</si>
  <si>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</si>
  <si>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</si>
  <si>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</si>
  <si>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</si>
  <si>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</si>
  <si>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</si>
  <si>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</si>
  <si>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</si>
  <si>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</si>
  <si>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</si>
  <si>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</si>
  <si>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</si>
  <si>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</si>
  <si>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</si>
  <si>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</si>
  <si>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</si>
  <si>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</si>
  <si>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</si>
  <si>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</si>
  <si>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</si>
  <si>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</si>
  <si>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</si>
  <si>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</si>
  <si>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</si>
  <si>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</si>
  <si>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</si>
  <si>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</si>
  <si>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</si>
  <si>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</si>
  <si>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</si>
  <si>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</si>
  <si>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</si>
  <si>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</si>
  <si>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</si>
  <si>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</si>
  <si>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</si>
  <si>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</si>
  <si>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</si>
  <si>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</si>
  <si>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</si>
  <si>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</si>
  <si>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</si>
  <si>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</si>
  <si>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</si>
  <si>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</si>
  <si>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</si>
  <si>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</si>
  <si>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</si>
  <si>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</si>
  <si>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</si>
  <si>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</si>
  <si>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</si>
  <si>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</si>
  <si>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</si>
  <si>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</si>
  <si>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</si>
  <si>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</si>
  <si>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</si>
  <si>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</si>
  <si>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</si>
  <si>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</si>
  <si>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</si>
  <si>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</si>
  <si>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</si>
  <si>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</si>
  <si>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</si>
  <si>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</si>
  <si>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</si>
  <si>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</si>
  <si>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</si>
  <si>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</si>
  <si>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</si>
  <si>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</si>
  <si>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</si>
  <si>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</si>
  <si>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</si>
  <si>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</si>
  <si>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</si>
  <si>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</si>
  <si>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</si>
  <si>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</si>
  <si>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</si>
  <si>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</si>
  <si>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</si>
  <si>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</si>
  <si>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</si>
  <si>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</si>
  <si>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</si>
  <si>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</si>
  <si>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</si>
  <si>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</si>
  <si>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</si>
  <si>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</si>
  <si>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</si>
  <si>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</si>
  <si>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</si>
  <si>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</si>
  <si>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</si>
  <si>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</si>
  <si>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</si>
  <si>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</si>
  <si>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</si>
  <si>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</si>
  <si>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</si>
  <si>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</si>
  <si>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</si>
  <si>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</si>
  <si>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</si>
  <si>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</si>
  <si>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</si>
  <si>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</si>
  <si>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</si>
  <si>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</si>
  <si>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</si>
  <si>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</si>
  <si>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</si>
  <si>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</si>
  <si>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</si>
  <si>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</si>
  <si>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</si>
  <si>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</si>
  <si>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</si>
  <si>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</si>
  <si>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</si>
  <si>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</si>
  <si>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</si>
  <si>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</si>
  <si>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</si>
  <si>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</si>
  <si>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</si>
  <si>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</si>
  <si>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</si>
  <si>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</si>
  <si>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</si>
  <si>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</si>
  <si>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</si>
  <si>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</si>
  <si>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</si>
  <si>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</si>
  <si>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</si>
  <si>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</si>
  <si>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</si>
  <si>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</si>
  <si>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</si>
  <si>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</si>
  <si>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</si>
  <si>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</si>
  <si>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</si>
  <si>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</si>
  <si>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</si>
  <si>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</si>
  <si>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</si>
  <si>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</si>
  <si>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</si>
  <si>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</si>
  <si>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</si>
  <si>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</si>
  <si>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</si>
  <si>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</si>
  <si>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</si>
  <si>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</si>
  <si>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</si>
  <si>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</si>
  <si>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</si>
  <si>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</si>
  <si>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</si>
  <si>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</si>
  <si>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</si>
  <si>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</si>
  <si>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</si>
  <si>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</si>
  <si>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</si>
  <si>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</si>
  <si>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</si>
  <si>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</si>
  <si>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</si>
  <si>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</si>
  <si>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</si>
  <si>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</si>
  <si>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</si>
  <si>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</si>
  <si>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</si>
  <si>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</si>
  <si>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</si>
  <si>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</si>
  <si>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</si>
  <si>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</si>
  <si>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</si>
  <si>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</si>
  <si>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</si>
  <si>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</si>
  <si>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</si>
  <si>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</si>
  <si>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</si>
  <si>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</si>
  <si>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</si>
  <si>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</si>
  <si>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</si>
  <si>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</si>
  <si>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</si>
  <si>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</si>
  <si>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</si>
  <si>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</si>
  <si>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</si>
  <si>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</si>
  <si>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</si>
  <si>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</si>
  <si>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</si>
  <si>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</si>
  <si>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</si>
  <si>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</si>
  <si>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</si>
  <si>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</si>
  <si>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</si>
  <si>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</si>
  <si>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</si>
  <si>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</si>
  <si>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</si>
  <si>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</si>
  <si>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</si>
  <si>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</si>
  <si>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</si>
  <si>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</si>
  <si>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</si>
  <si>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</si>
  <si>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</si>
  <si>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</si>
  <si>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</si>
  <si>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</si>
  <si>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</si>
  <si>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</si>
  <si>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</si>
  <si>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</si>
  <si>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</si>
  <si>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</si>
  <si>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</si>
  <si>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</si>
  <si>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</si>
  <si>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</si>
  <si>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</si>
  <si>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</si>
  <si>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</si>
  <si>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</si>
  <si>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</si>
  <si>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</si>
  <si>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</si>
  <si>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</si>
  <si>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</si>
  <si>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</si>
  <si>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</si>
  <si>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</si>
  <si>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</si>
  <si>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</si>
  <si>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</si>
  <si>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</si>
  <si>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</si>
  <si>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</si>
  <si>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</si>
  <si>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</si>
  <si>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</si>
  <si>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</si>
  <si>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</si>
  <si>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</si>
  <si>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</si>
  <si>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</si>
  <si>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</si>
  <si>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</si>
  <si>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</si>
  <si>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</si>
  <si>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</si>
  <si>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</si>
  <si>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</si>
  <si>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</si>
  <si>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</si>
  <si>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</si>
  <si>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</si>
  <si>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</si>
  <si>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</si>
  <si>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</si>
  <si>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</si>
  <si>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</si>
  <si>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</si>
  <si>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</si>
  <si>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</si>
  <si>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</si>
  <si>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</si>
  <si>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</si>
  <si>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</si>
  <si>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</si>
  <si>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</si>
  <si>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</si>
  <si>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</si>
  <si>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</si>
  <si>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</si>
  <si>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</si>
  <si>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</si>
  <si>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</si>
  <si>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</si>
  <si>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</si>
  <si>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</si>
  <si>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</si>
  <si>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</si>
  <si>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</si>
  <si>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</si>
  <si>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</si>
  <si>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</si>
  <si>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</si>
  <si>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</si>
  <si>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</si>
  <si>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</si>
  <si>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</si>
  <si>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</si>
  <si>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</si>
  <si>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</si>
  <si>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</si>
  <si>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</si>
  <si>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</si>
  <si>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</si>
  <si>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</si>
  <si>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</si>
  <si>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</si>
  <si>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</si>
  <si>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</si>
  <si>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</si>
  <si>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</si>
  <si>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</si>
  <si>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</si>
  <si>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</si>
  <si>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</si>
  <si>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</si>
  <si>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</si>
  <si>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</si>
  <si>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</si>
  <si>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</si>
  <si>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</si>
  <si>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</si>
  <si>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</si>
  <si>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</si>
  <si>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</si>
  <si>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</si>
  <si>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</si>
  <si>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</si>
  <si>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</si>
  <si>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</si>
  <si>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</si>
  <si>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</si>
  <si>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</si>
  <si>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</si>
  <si>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</si>
  <si>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</si>
  <si>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</si>
  <si>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</si>
  <si>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</si>
  <si>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</si>
  <si>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</si>
  <si>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</si>
  <si>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</si>
  <si>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</si>
  <si>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</si>
  <si>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</si>
  <si>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</si>
  <si>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</si>
  <si>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</si>
  <si>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</si>
  <si>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</si>
  <si>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</si>
  <si>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</si>
  <si>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</si>
  <si>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</si>
  <si>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</si>
  <si>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</si>
  <si>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</si>
  <si>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</si>
  <si>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</si>
  <si>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</si>
  <si>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</si>
  <si>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</si>
  <si>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</si>
  <si>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</si>
  <si>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</si>
  <si>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</si>
  <si>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</si>
  <si>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Multiple Indicator Cluster Survey</t>
  </si>
  <si>
    <t>ZWE_2017_UNSD</t>
  </si>
  <si>
    <t>ZWE_2019_MICS</t>
  </si>
  <si>
    <t>Table W5, derived from the proportion of the population connected to wastewater treatment plants (line 2=69%) divided by the proportion of the population connected to wastewater collecting systems (sewers; line 1=79.2%)</t>
  </si>
  <si>
    <t>Table W4, derived from the volume of urban wastewater (1000 m3/year) collected at wastewater treatment plants and treated by secondary or higher processes [secondary (line 13=245.07) &amp; tertiary (line 14=no data, treated as 0) treatment] divided by the volume collected at wastewater treatment plants [primary (line 12=23.22), secondary (line 13=245.07), &amp; tertiary (line 14=no data, treated as 0) treatment].</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</si>
  <si>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</si>
  <si>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</si>
  <si>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</si>
  <si>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</si>
  <si>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</si>
  <si>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</si>
  <si>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ZWE_2012_UNSD</t>
  </si>
  <si>
    <t>ZWE_2013_UNSD</t>
  </si>
  <si>
    <t>ZWE_2014_UNSD</t>
  </si>
  <si>
    <t>ZWE_2015_UNSD</t>
  </si>
  <si>
    <t>ZWE_2016_UNSD</t>
  </si>
  <si>
    <t>Table W4, Line 9, Total wastewater generated by households</t>
  </si>
  <si>
    <t>Table W5, derived from the proportion of the population connected to wastewater treatment plants (line 2=67.2%) divided by the proportion of the population connected to wastewater collecting systems (sewers; line 1=73.9%)</t>
  </si>
  <si>
    <t>Table W5, derived from the proportion of the population connected to wastewater treatment plants (line 2=72.4%) divided by the proportion of the population connected to wastewater collecting systems (sewers; line 1=76.8%)</t>
  </si>
  <si>
    <t>Table W5, derived from the proportion of the population connected to wastewater treatment plants (line 2=77%) divided by the proportion of the population connected to wastewater collecting systems (sewers; line 1=83.2%)</t>
  </si>
  <si>
    <t>Table W5, derived from the proportion of the population connected to wastewater treatment plants (line 2=75.9%) divided by the proportion of the population connected to wastewater collecting systems (sewers; line 1=81.6%)</t>
  </si>
  <si>
    <t>Table W5, derived from the proportion of the population connected to wastewater treatment plants (line 2=67.9%) divided by the proportion of the population connected to wastewater collecting systems (sewers; line 1=78.1%)</t>
  </si>
  <si>
    <t>Table W4, derived from the volume of urban wastewater (1000 m3/year) collected at wastewater treatment plants and treated by secondary or higher processes [secondary (line 13=199.24) &amp; tertiary (line 14=no data, treated as 0) treatment] divided by the volume collected at wastewater treatment plants [primary (line 12=9.99), secondary (line 13=199.24), &amp; tertiary (line 14=no data, treated as 0) treatment].</t>
  </si>
  <si>
    <t>Table W4, derived from the volume of urban wastewater (1000 m3/year) collected at wastewater treatment plants and treated by secondary or higher processes [secondary (line 13=194.38) &amp; tertiary (line 14=no data, treated as 0) treatment] divided by the volume collected at wastewater treatment plants [primary (line 12=9.96), secondary (line 13=194.38), &amp; tertiary (line 14=no data, treated as 0) treatment].</t>
  </si>
  <si>
    <t>Table W4, derived from the volume of urban wastewater (1000 m3/year) collected at wastewater treatment plants and treated by secondary or higher processes [secondary (line 13=243.25) &amp; tertiary (line 14=no data, treated as 0) treatment] divided by the volume collected at wastewater treatment plants [primary (line 12=8.72), secondary (line 13=243.25), &amp; tertiary (line 14=no data, treated as 0) treatment].</t>
  </si>
  <si>
    <t>Table W4, derived from the volume of urban wastewater (1000 m3/year) collected at wastewater treatment plants and treated by secondary or higher processes [secondary (line 13=263.93) &amp; tertiary (line 14=no data, treated as 0) treatment] divided by the volume collected at wastewater treatment plants [primary (line 12=12.44), secondary (line 13=263.93), &amp; tertiary (line 14=no data, treated as 0) treatment].</t>
  </si>
  <si>
    <t>Table W4, derived from the volume of urban wastewater (1000 m3/year) collected at wastewater treatment plants and treated by secondary or higher processes [secondary (line 13=282.1) &amp; tertiary (line 14=no data, treated as 0) treatment] divided by the volume collected at wastewater treatment plants [primary (line 12=19.71), secondary (line 13=282.1), &amp; tertiary (line 14=no data, treated as 0)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</si>
</sst>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4"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5" fontId="6" fillId="4" borderId="2" xfId="2" applyNumberFormat="1" applyFont="1" applyFill="1" applyBorder="1" applyAlignment="1">
      <alignment horizontal="center" vertical="center"/>
    </xf>
    <xf numFmtId="165"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5" fontId="6" fillId="5" borderId="2" xfId="2" applyNumberFormat="1" applyFont="1" applyFill="1" applyBorder="1" applyAlignment="1">
      <alignment horizontal="center" vertical="center"/>
    </xf>
    <xf numFmtId="165"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5" fontId="6" fillId="5" borderId="16" xfId="2" applyNumberFormat="1" applyFont="1" applyFill="1" applyBorder="1" applyAlignment="1">
      <alignment horizontal="center" vertical="center"/>
    </xf>
    <xf numFmtId="165" fontId="6" fillId="5" borderId="17" xfId="2" applyNumberFormat="1" applyFont="1" applyFill="1" applyBorder="1" applyAlignment="1">
      <alignment horizontal="center" vertical="center"/>
    </xf>
    <xf numFmtId="165" fontId="6" fillId="4" borderId="18" xfId="2" applyNumberFormat="1" applyFont="1" applyFill="1" applyBorder="1" applyAlignment="1">
      <alignment horizontal="center" vertical="center"/>
    </xf>
    <xf numFmtId="165"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4" fontId="6" fillId="5" borderId="5" xfId="0" applyNumberFormat="1" applyFont="1" applyFill="1" applyBorder="1" applyAlignment="1">
      <alignment horizontal="center" vertical="center" wrapText="1"/>
    </xf>
    <xf numFmtId="164"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5"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5"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6" fontId="5" fillId="4" borderId="4" xfId="0" applyNumberFormat="1" applyFont="1" applyFill="1" applyBorder="1" applyAlignment="1">
      <alignment horizontal="center" vertical="center"/>
    </xf>
    <xf numFmtId="164" fontId="6" fillId="4" borderId="15" xfId="0" applyNumberFormat="1"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5"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6"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4"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6"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4"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5"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4"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5"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4"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7" fontId="0" fillId="0" borderId="0" xfId="0" applyNumberFormat="1" applyAlignment="1">
      <alignment horizontal="center"/>
    </xf>
    <xf numFmtId="166" fontId="0" fillId="5" borderId="34" xfId="0" applyNumberFormat="1" applyFill="1" applyBorder="1" applyAlignment="1">
      <alignment horizontal="right" vertical="center"/>
    </xf>
    <xf numFmtId="166" fontId="0" fillId="5" borderId="35" xfId="0" applyNumberFormat="1" applyFill="1" applyBorder="1" applyAlignment="1">
      <alignment horizontal="right" vertical="center"/>
    </xf>
    <xf numFmtId="166" fontId="0" fillId="5" borderId="27" xfId="0" applyNumberFormat="1" applyFill="1" applyBorder="1" applyAlignment="1">
      <alignment horizontal="right" vertical="center"/>
    </xf>
    <xf numFmtId="166"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4" fontId="8" fillId="4" borderId="20" xfId="1" applyNumberFormat="1" applyFill="1" applyBorder="1" applyAlignment="1">
      <alignment horizontal="center" vertical="center"/>
    </xf>
    <xf numFmtId="164" fontId="8" fillId="4" borderId="21" xfId="1" applyNumberFormat="1" applyFill="1" applyBorder="1" applyAlignment="1">
      <alignment horizontal="center" vertical="center"/>
    </xf>
    <xf numFmtId="165" fontId="0" fillId="4" borderId="1" xfId="2" applyNumberFormat="1" applyFont="1" applyFill="1" applyBorder="1" applyAlignment="1">
      <alignment horizontal="center" vertical="center"/>
    </xf>
    <xf numFmtId="165" fontId="0" fillId="4" borderId="9" xfId="2" applyNumberFormat="1" applyFont="1" applyFill="1" applyBorder="1" applyAlignment="1">
      <alignment horizontal="center" vertical="center"/>
    </xf>
    <xf numFmtId="164" fontId="8" fillId="5" borderId="17" xfId="1" applyNumberFormat="1" applyFill="1" applyBorder="1" applyAlignment="1">
      <alignment horizontal="center" vertical="center"/>
    </xf>
    <xf numFmtId="164"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wrapText="1"/>
    </xf>
    <xf numFmtId="165" fontId="5" fillId="5" borderId="6" xfId="2" applyNumberFormat="1" applyFont="1" applyFill="1" applyBorder="1" applyAlignment="1">
      <alignment horizontal="center" vertical="center"/>
    </xf>
    <xf numFmtId="165"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5"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7"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69" fontId="0" fillId="0" borderId="0" xfId="2" applyNumberFormat="1" applyFont="1"/>
    <xf numFmtId="168" fontId="0" fillId="0" borderId="0" xfId="3" applyNumberFormat="1" applyFont="1"/>
    <xf numFmtId="171" fontId="6" fillId="4" borderId="30" xfId="0" applyNumberFormat="1" applyFont="1" applyFill="1" applyBorder="1" applyAlignment="1">
      <alignment horizontal="center" vertical="center"/>
    </xf>
    <xf numFmtId="169" fontId="6" fillId="4" borderId="31" xfId="2" applyNumberFormat="1" applyFont="1" applyFill="1" applyBorder="1" applyAlignment="1">
      <alignment horizontal="center" vertical="center"/>
    </xf>
    <xf numFmtId="170" fontId="6" fillId="4" borderId="31" xfId="0"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1" fontId="6" fillId="4" borderId="32" xfId="0" applyNumberFormat="1" applyFont="1" applyFill="1" applyBorder="1" applyAlignment="1">
      <alignment horizontal="center" vertical="center"/>
    </xf>
    <xf numFmtId="171" fontId="0" fillId="5" borderId="1" xfId="0" applyNumberFormat="1" applyFill="1" applyBorder="1" applyAlignment="1">
      <alignment horizontal="center" vertical="center"/>
    </xf>
    <xf numFmtId="171" fontId="5" fillId="5" borderId="24" xfId="0" applyNumberFormat="1" applyFont="1" applyFill="1" applyBorder="1" applyAlignment="1">
      <alignment horizontal="center" vertical="center"/>
    </xf>
    <xf numFmtId="169" fontId="0" fillId="5" borderId="4" xfId="2" applyNumberFormat="1" applyFont="1" applyFill="1" applyBorder="1" applyAlignment="1">
      <alignment horizontal="center" vertical="center"/>
    </xf>
    <xf numFmtId="169" fontId="0" fillId="5" borderId="22" xfId="2" applyNumberFormat="1" applyFont="1" applyFill="1" applyBorder="1" applyAlignment="1">
      <alignment horizontal="center" vertical="center"/>
    </xf>
    <xf numFmtId="171" fontId="0" fillId="5" borderId="31" xfId="0" applyNumberFormat="1" applyFill="1" applyBorder="1" applyAlignment="1">
      <alignment horizontal="center" vertical="center"/>
    </xf>
    <xf numFmtId="169" fontId="0" fillId="5" borderId="31" xfId="2" applyNumberFormat="1" applyFont="1" applyFill="1" applyBorder="1" applyAlignment="1">
      <alignment horizontal="center" vertical="center"/>
    </xf>
    <xf numFmtId="169" fontId="0" fillId="4" borderId="31" xfId="2" applyNumberFormat="1" applyFont="1" applyFill="1" applyBorder="1" applyAlignment="1">
      <alignment horizontal="center" vertical="center"/>
    </xf>
    <xf numFmtId="169" fontId="0" fillId="5" borderId="31" xfId="0" applyNumberFormat="1" applyFill="1" applyBorder="1" applyAlignment="1">
      <alignment horizontal="center" vertical="center"/>
    </xf>
    <xf numFmtId="169" fontId="0" fillId="4" borderId="32" xfId="2" applyNumberFormat="1" applyFont="1" applyFill="1" applyBorder="1" applyAlignment="1">
      <alignment horizontal="center" vertical="center"/>
    </xf>
    <xf numFmtId="171" fontId="6" fillId="5" borderId="2" xfId="0" applyNumberFormat="1" applyFont="1" applyFill="1" applyBorder="1" applyAlignment="1">
      <alignment horizontal="center" vertical="center"/>
    </xf>
    <xf numFmtId="171" fontId="6" fillId="5" borderId="4" xfId="0" applyNumberFormat="1" applyFont="1" applyFill="1" applyBorder="1" applyAlignment="1">
      <alignment horizontal="center" vertical="center"/>
    </xf>
    <xf numFmtId="171" fontId="5" fillId="5" borderId="6" xfId="0" applyNumberFormat="1" applyFont="1" applyFill="1" applyBorder="1" applyAlignment="1">
      <alignment horizontal="center" vertical="center"/>
    </xf>
    <xf numFmtId="171" fontId="0" fillId="0" borderId="0" xfId="0" applyNumberFormat="1"/>
    <xf numFmtId="171" fontId="6" fillId="4" borderId="4" xfId="0" applyNumberFormat="1" applyFont="1" applyFill="1" applyBorder="1" applyAlignment="1">
      <alignment horizontal="center" vertical="center"/>
    </xf>
    <xf numFmtId="171" fontId="6" fillId="4" borderId="25" xfId="0" applyNumberFormat="1" applyFont="1" applyFill="1" applyBorder="1" applyAlignment="1">
      <alignment horizontal="center" vertical="center"/>
    </xf>
    <xf numFmtId="171" fontId="6" fillId="4" borderId="2" xfId="0" applyNumberFormat="1" applyFont="1" applyFill="1" applyBorder="1" applyAlignment="1">
      <alignment horizontal="center" vertical="center"/>
    </xf>
    <xf numFmtId="168"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2" fontId="0" fillId="0" borderId="0" xfId="0" applyNumberFormat="1" applyAlignment="1">
      <alignment horizontal="center"/>
    </xf>
    <xf numFmtId="0" fontId="17" fillId="8" borderId="0" xfId="0" applyFont="1" applyFill="1"/>
    <xf numFmtId="0" fontId="0" fillId="8" borderId="0" xfId="0" applyFill="1"/>
    <xf numFmtId="173" fontId="0" fillId="0" borderId="0" xfId="2" applyNumberFormat="1" applyFont="1"/>
    <xf numFmtId="169" fontId="0" fillId="0" borderId="0" xfId="2" applyNumberFormat="1" applyFont="1" applyProtection="1">
      <protection locked="0"/>
    </xf>
    <xf numFmtId="168" fontId="0" fillId="0" borderId="0" xfId="3" applyNumberFormat="1" applyFont="1" applyProtection="1">
      <protection locked="0"/>
    </xf>
    <xf numFmtId="169" fontId="0" fillId="0" borderId="0" xfId="0" applyNumberFormat="1" applyProtection="1">
      <protection locked="0"/>
    </xf>
    <xf numFmtId="167" fontId="0" fillId="0" borderId="0" xfId="0" applyNumberFormat="1" applyAlignment="1" applyProtection="1">
      <alignment horizontal="center"/>
      <protection locked="0"/>
    </xf>
    <xf numFmtId="0" fontId="0" fillId="0" borderId="0" xfId="0" applyAlignment="1" applyProtection="1">
      <alignment horizontal="center"/>
      <protection locked="0"/>
    </xf>
    <xf numFmtId="167" fontId="0" fillId="0" borderId="0" xfId="0" applyNumberFormat="1" applyAlignment="1" applyProtection="1">
      <alignment horizontal="left"/>
      <protection locked="0"/>
    </xf>
    <xf numFmtId="169"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Comma" xfId="3" builtinId="3"/>
    <cellStyle name="Hyperlink" xfId="1" builtinId="8"/>
    <cellStyle name="Normal" xfId="0" builtinId="0"/>
    <cellStyle name="Normal 2" xfId="4" xr:uid="{00000000-0005-0000-0000-000003000000}"/>
    <cellStyle name="Normal 7 2" xfId="6" xr:uid="{00000000-0005-0000-0000-000004000000}"/>
    <cellStyle name="Normal 8" xfId="5" xr:uid="{00000000-0005-0000-0000-000005000000}"/>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8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8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zoomScaleNormal="100" zoomScaleSheetLayoutView="70" workbookViewId="0"/>
  </sheetViews>
  <sheetFormatPr baseColWidth="10" defaultColWidth="8.7109375" defaultRowHeight="16" x14ac:dyDescent="0.2"/>
  <cols>
    <col min="1" max="1" width="14.7109375" bestFit="1" customWidth="1"/>
    <col min="2" max="2" width="20.7109375" customWidth="1"/>
    <col min="3" max="3" width="70.7109375" customWidth="1"/>
  </cols>
  <sheetData>
    <row r="1" spans="1:3" ht="25" x14ac:dyDescent="0.25">
      <c r="A1" s="127" t="s">
        <v>107</v>
      </c>
      <c r="B1" s="109"/>
    </row>
    <row r="2" spans="1:3" ht="25" x14ac:dyDescent="0.25">
      <c r="A2" s="128" t="s">
        <v>106</v>
      </c>
      <c r="B2" s="127" t="s">
        <v>149</v>
      </c>
    </row>
    <row r="3" spans="1:3" ht="60" customHeight="1" x14ac:dyDescent="0.25">
      <c r="C3" s="4" t="str">
        <f>HLOOKUP($A$2,nametranslations,2,FALSE)</f>
        <v>Sustainable Development Goal 6 Monitoring</v>
      </c>
    </row>
    <row r="4" spans="1:3" ht="180.75" customHeight="1" x14ac:dyDescent="0.25">
      <c r="C4" s="4" t="str">
        <f>HLOOKUP($A$2,nametranslations,3,FALSE)</f>
        <v>6.3.1 Safely Treated Household Wastewater</v>
      </c>
    </row>
    <row r="5" spans="1:3" ht="79.5" customHeight="1"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r="6" spans="1:3" ht="34"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55%</v>
      </c>
    </row>
    <row r="9" spans="1:3" ht="40" customHeight="1" x14ac:dyDescent="0.2">
      <c r="C9" s="3" t="str">
        <f>HLOOKUP($A$2,nametranslations,7,FALSE)</f>
        <v>Background and methods</v>
      </c>
    </row>
    <row r="10" spans="1:3" ht="16" customHeight="1" x14ac:dyDescent="0.2">
      <c r="C10" s="3"/>
    </row>
    <row r="11" spans="1:3" ht="20.25" customHeight="1" x14ac:dyDescent="0.2">
      <c r="C11" s="5" t="str">
        <f>HLOOKUP($A$2,nametranslations,8,FALSE)</f>
        <v>Guidance for the reader / user</v>
      </c>
    </row>
    <row r="12" spans="1:3" ht="20.25" customHeight="1" x14ac:dyDescent="0.2">
      <c r="C12" s="1"/>
    </row>
    <row r="13" spans="1:3" ht="40" customHeight="1" x14ac:dyDescent="0.2">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40" customHeight="1" x14ac:dyDescent="0.2">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7109375" defaultRowHeight="16" x14ac:dyDescent="0.2"/>
  <cols>
    <col min="1" max="1" width="16.42578125" bestFit="1" customWidth="1"/>
    <col min="2" max="2" width="11.85546875" bestFit="1" customWidth="1"/>
    <col min="3" max="3" width="8" bestFit="1" customWidth="1"/>
    <col min="4" max="4" width="80.7109375" bestFit="1" customWidth="1"/>
    <col min="5" max="5" width="18.140625" bestFit="1" customWidth="1"/>
    <col min="6" max="6" width="7" bestFit="1" customWidth="1"/>
    <col min="7" max="7" width="13.42578125" bestFit="1" customWidth="1"/>
    <col min="8" max="8" width="7.140625" bestFit="1" customWidth="1"/>
    <col min="9" max="9" width="5" bestFit="1" customWidth="1"/>
    <col min="10" max="10" width="4.140625" bestFit="1" customWidth="1"/>
    <col min="11" max="11" width="100.42578125" bestFit="1" customWidth="1"/>
    <col min="12" max="12" width="11.42578125" bestFit="1" customWidth="1"/>
    <col min="13" max="13" width="255.710937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x14ac:dyDescent="0.2">
      <c r="A2" t="s">
        <v>2070</v>
      </c>
      <c r="B2" s="6" t="s">
        <v>2069</v>
      </c>
      <c r="C2" s="91">
        <v>1</v>
      </c>
      <c r="D2" t="s">
        <v>131</v>
      </c>
      <c r="E2" t="s">
        <v>2256</v>
      </c>
      <c r="F2" s="91">
        <v>16320.54</v>
      </c>
      <c r="G2" t="s">
        <v>2102</v>
      </c>
      <c r="H2" t="s">
        <v>194</v>
      </c>
      <c r="I2" s="91">
        <v>2022</v>
      </c>
      <c r="J2" t="s">
        <v>83</v>
      </c>
      <c r="K2" t="s">
        <v>2297</v>
      </c>
      <c r="L2" t="s">
        <v>191</v>
      </c>
      <c r="M2" t="s">
        <v>191</v>
      </c>
    </row>
    <row r="3" spans="1:13" x14ac:dyDescent="0.2">
      <c r="A3" t="s">
        <v>2070</v>
      </c>
      <c r="B3" t="s">
        <v>2069</v>
      </c>
      <c r="C3" s="91">
        <v>2</v>
      </c>
      <c r="D3" t="s">
        <v>132</v>
      </c>
      <c r="E3" t="s">
        <v>2257</v>
      </c>
      <c r="F3" s="91">
        <v>30.080000000000002</v>
      </c>
      <c r="G3" t="s">
        <v>80</v>
      </c>
      <c r="H3" t="s">
        <v>194</v>
      </c>
      <c r="I3" s="91">
        <v>2022</v>
      </c>
      <c r="J3" t="s">
        <v>83</v>
      </c>
      <c r="K3" t="s">
        <v>2298</v>
      </c>
      <c r="L3" t="s">
        <v>191</v>
      </c>
      <c r="M3" t="s">
        <v>191</v>
      </c>
    </row>
    <row r="4" spans="1:13" x14ac:dyDescent="0.2">
      <c r="A4" t="s">
        <v>2070</v>
      </c>
      <c r="B4" t="s">
        <v>2069</v>
      </c>
      <c r="C4" s="91">
        <v>3</v>
      </c>
      <c r="D4" t="s">
        <v>133</v>
      </c>
      <c r="E4" t="s">
        <v>2258</v>
      </c>
      <c r="F4" s="91">
        <v>69.92</v>
      </c>
      <c r="G4" t="s">
        <v>80</v>
      </c>
      <c r="H4" t="s">
        <v>194</v>
      </c>
      <c r="I4" s="91">
        <v>2022</v>
      </c>
      <c r="J4" t="s">
        <v>83</v>
      </c>
      <c r="K4" t="s">
        <v>2298</v>
      </c>
      <c r="L4" t="s">
        <v>191</v>
      </c>
      <c r="M4" t="s">
        <v>191</v>
      </c>
    </row>
    <row r="5" spans="1:13" x14ac:dyDescent="0.2">
      <c r="A5" t="s">
        <v>2070</v>
      </c>
      <c r="B5" t="s">
        <v>2069</v>
      </c>
      <c r="C5" s="91">
        <v>4</v>
      </c>
      <c r="D5" t="s">
        <v>152</v>
      </c>
      <c r="E5" t="s">
        <v>2259</v>
      </c>
      <c r="F5" s="91">
        <v>120</v>
      </c>
      <c r="G5" t="s">
        <v>89</v>
      </c>
      <c r="H5" t="s">
        <v>81</v>
      </c>
      <c r="I5" s="91">
        <v>2022</v>
      </c>
      <c r="J5" t="s">
        <v>83</v>
      </c>
      <c r="K5" t="s">
        <v>2299</v>
      </c>
      <c r="L5" t="s">
        <v>191</v>
      </c>
      <c r="M5" t="s">
        <v>191</v>
      </c>
    </row>
    <row r="6" spans="1:13" x14ac:dyDescent="0.2">
      <c r="A6" t="s">
        <v>2070</v>
      </c>
      <c r="B6" t="s">
        <v>2069</v>
      </c>
      <c r="C6" s="91">
        <v>5</v>
      </c>
      <c r="D6" t="s">
        <v>153</v>
      </c>
      <c r="E6" t="s">
        <v>2260</v>
      </c>
      <c r="F6" s="91">
        <v>20</v>
      </c>
      <c r="G6" t="s">
        <v>89</v>
      </c>
      <c r="H6" t="s">
        <v>81</v>
      </c>
      <c r="I6" s="91">
        <v>2022</v>
      </c>
      <c r="J6" t="s">
        <v>83</v>
      </c>
      <c r="K6" t="s">
        <v>2299</v>
      </c>
      <c r="L6" t="s">
        <v>191</v>
      </c>
      <c r="M6" t="s">
        <v>191</v>
      </c>
    </row>
    <row r="7" spans="1:13" x14ac:dyDescent="0.2">
      <c r="A7" t="s">
        <v>2070</v>
      </c>
      <c r="B7" t="s">
        <v>2069</v>
      </c>
      <c r="C7" s="91">
        <v>6</v>
      </c>
      <c r="D7" t="s">
        <v>146</v>
      </c>
      <c r="E7" t="s">
        <v>2261</v>
      </c>
      <c r="F7" s="91">
        <v>298.326416015625</v>
      </c>
      <c r="G7" t="s">
        <v>102</v>
      </c>
      <c r="H7" t="s">
        <v>5</v>
      </c>
      <c r="I7" s="91">
        <v>2022</v>
      </c>
      <c r="J7" t="s">
        <v>83</v>
      </c>
      <c r="K7" t="s">
        <v>191</v>
      </c>
      <c r="L7" t="s">
        <v>191</v>
      </c>
      <c r="M7" t="s">
        <v>191</v>
      </c>
    </row>
    <row r="8" spans="1:13" x14ac:dyDescent="0.2">
      <c r="A8" t="s">
        <v>2070</v>
      </c>
      <c r="B8" t="s">
        <v>2069</v>
      </c>
      <c r="C8" s="91">
        <v>7</v>
      </c>
      <c r="D8" t="s">
        <v>104</v>
      </c>
      <c r="E8" t="s">
        <v>2262</v>
      </c>
      <c r="F8" s="91">
        <v>80</v>
      </c>
      <c r="G8" t="s">
        <v>80</v>
      </c>
      <c r="H8" t="s">
        <v>81</v>
      </c>
      <c r="I8" s="91">
        <v>2022</v>
      </c>
      <c r="J8" t="s">
        <v>83</v>
      </c>
      <c r="K8" t="s">
        <v>2299</v>
      </c>
      <c r="L8" t="s">
        <v>191</v>
      </c>
      <c r="M8" t="s">
        <v>191</v>
      </c>
    </row>
    <row r="9" spans="1:13" x14ac:dyDescent="0.2">
      <c r="A9" t="s">
        <v>2070</v>
      </c>
      <c r="B9" t="s">
        <v>2069</v>
      </c>
      <c r="C9" s="91">
        <v>8</v>
      </c>
      <c r="D9" t="s">
        <v>145</v>
      </c>
      <c r="E9" t="s">
        <v>2263</v>
      </c>
      <c r="F9" s="91">
        <v>238.6611328125</v>
      </c>
      <c r="G9" t="s">
        <v>102</v>
      </c>
      <c r="H9" t="s">
        <v>5</v>
      </c>
      <c r="I9" s="91">
        <v>2022</v>
      </c>
      <c r="J9" t="s">
        <v>83</v>
      </c>
      <c r="K9" t="s">
        <v>191</v>
      </c>
      <c r="L9" t="s">
        <v>191</v>
      </c>
      <c r="M9" t="s">
        <v>191</v>
      </c>
    </row>
    <row r="10" spans="1:13" x14ac:dyDescent="0.2">
      <c r="A10" t="s">
        <v>2070</v>
      </c>
      <c r="B10" t="s">
        <v>2069</v>
      </c>
      <c r="C10" s="91">
        <v>9</v>
      </c>
      <c r="D10" t="s">
        <v>139</v>
      </c>
      <c r="E10" t="s">
        <v>2264</v>
      </c>
      <c r="F10" s="91">
        <v>25.990000000000002</v>
      </c>
      <c r="G10" t="s">
        <v>80</v>
      </c>
      <c r="H10" t="s">
        <v>194</v>
      </c>
      <c r="I10" s="91">
        <v>2022</v>
      </c>
      <c r="J10" t="s">
        <v>83</v>
      </c>
      <c r="K10" t="s">
        <v>2298</v>
      </c>
      <c r="L10" t="s">
        <v>191</v>
      </c>
      <c r="M10" t="s">
        <v>191</v>
      </c>
    </row>
    <row r="11" spans="1:13" x14ac:dyDescent="0.2">
      <c r="A11" t="s">
        <v>2070</v>
      </c>
      <c r="B11" t="s">
        <v>2069</v>
      </c>
      <c r="C11" s="91">
        <v>10</v>
      </c>
      <c r="D11" t="s">
        <v>73</v>
      </c>
      <c r="E11" t="s">
        <v>2265</v>
      </c>
      <c r="F11" s="91">
        <v>6.26</v>
      </c>
      <c r="G11" t="s">
        <v>80</v>
      </c>
      <c r="H11" t="s">
        <v>194</v>
      </c>
      <c r="I11" s="91">
        <v>2022</v>
      </c>
      <c r="J11" t="s">
        <v>83</v>
      </c>
      <c r="K11" t="s">
        <v>2298</v>
      </c>
      <c r="L11" t="s">
        <v>191</v>
      </c>
      <c r="M11" t="s">
        <v>191</v>
      </c>
    </row>
    <row r="12" spans="1:13" x14ac:dyDescent="0.2">
      <c r="A12" t="s">
        <v>2070</v>
      </c>
      <c r="B12" t="s">
        <v>2069</v>
      </c>
      <c r="C12" s="91">
        <v>11</v>
      </c>
      <c r="D12" t="s">
        <v>74</v>
      </c>
      <c r="E12" t="s">
        <v>2266</v>
      </c>
      <c r="F12" s="91">
        <v>33.36</v>
      </c>
      <c r="G12" t="s">
        <v>80</v>
      </c>
      <c r="H12" t="s">
        <v>194</v>
      </c>
      <c r="I12" s="91">
        <v>2022</v>
      </c>
      <c r="J12" t="s">
        <v>83</v>
      </c>
      <c r="K12" t="s">
        <v>2298</v>
      </c>
      <c r="L12" t="s">
        <v>191</v>
      </c>
      <c r="M12" t="s">
        <v>191</v>
      </c>
    </row>
    <row r="13" spans="1:13" x14ac:dyDescent="0.2">
      <c r="A13" t="s">
        <v>2070</v>
      </c>
      <c r="B13" t="s">
        <v>2069</v>
      </c>
      <c r="C13" s="91">
        <v>12</v>
      </c>
      <c r="D13" t="s">
        <v>75</v>
      </c>
      <c r="E13" t="s">
        <v>2267</v>
      </c>
      <c r="F13" s="91">
        <v>17.09</v>
      </c>
      <c r="G13" t="s">
        <v>80</v>
      </c>
      <c r="H13" t="s">
        <v>194</v>
      </c>
      <c r="I13" s="91">
        <v>2022</v>
      </c>
      <c r="J13" t="s">
        <v>83</v>
      </c>
      <c r="K13" t="s">
        <v>2298</v>
      </c>
      <c r="L13" t="s">
        <v>191</v>
      </c>
      <c r="M13" t="s">
        <v>191</v>
      </c>
    </row>
    <row r="14" spans="1:13" x14ac:dyDescent="0.2">
      <c r="A14" t="s">
        <v>2070</v>
      </c>
      <c r="B14" t="s">
        <v>2069</v>
      </c>
      <c r="C14" s="91">
        <v>13</v>
      </c>
      <c r="D14" t="s">
        <v>76</v>
      </c>
      <c r="E14" t="s">
        <v>2268</v>
      </c>
      <c r="F14" s="91">
        <v>17.309999999999999</v>
      </c>
      <c r="G14" t="s">
        <v>80</v>
      </c>
      <c r="H14" t="s">
        <v>194</v>
      </c>
      <c r="I14" s="91">
        <v>2022</v>
      </c>
      <c r="J14" t="s">
        <v>83</v>
      </c>
      <c r="K14" t="s">
        <v>2298</v>
      </c>
      <c r="L14" t="s">
        <v>191</v>
      </c>
      <c r="M14" t="s">
        <v>191</v>
      </c>
    </row>
    <row r="15" spans="1:13" x14ac:dyDescent="0.2">
      <c r="A15" t="s">
        <v>2070</v>
      </c>
      <c r="B15" t="s">
        <v>2069</v>
      </c>
      <c r="C15" s="91">
        <v>14</v>
      </c>
      <c r="D15" t="s">
        <v>140</v>
      </c>
      <c r="E15" t="s">
        <v>2269</v>
      </c>
      <c r="F15" s="91">
        <v>148.62945556640625</v>
      </c>
      <c r="G15" t="s">
        <v>102</v>
      </c>
      <c r="H15" t="s">
        <v>5</v>
      </c>
      <c r="I15" s="91">
        <v>2022</v>
      </c>
      <c r="J15" t="s">
        <v>83</v>
      </c>
      <c r="K15" t="s">
        <v>191</v>
      </c>
      <c r="L15" t="s">
        <v>191</v>
      </c>
      <c r="M15" t="s">
        <v>191</v>
      </c>
    </row>
    <row r="16" spans="1:13" x14ac:dyDescent="0.2">
      <c r="A16" t="s">
        <v>2070</v>
      </c>
      <c r="B16" t="s">
        <v>2069</v>
      </c>
      <c r="C16" s="91">
        <v>15</v>
      </c>
      <c r="D16" t="s">
        <v>141</v>
      </c>
      <c r="E16" t="s">
        <v>2270</v>
      </c>
      <c r="F16" s="91">
        <v>25.457822799682617</v>
      </c>
      <c r="G16" t="s">
        <v>102</v>
      </c>
      <c r="H16" t="s">
        <v>5</v>
      </c>
      <c r="I16" s="91">
        <v>2022</v>
      </c>
      <c r="J16" t="s">
        <v>83</v>
      </c>
      <c r="K16" t="s">
        <v>191</v>
      </c>
      <c r="L16" t="s">
        <v>191</v>
      </c>
      <c r="M16" t="s">
        <v>191</v>
      </c>
    </row>
    <row r="17" spans="1:13" x14ac:dyDescent="0.2">
      <c r="A17" t="s">
        <v>2070</v>
      </c>
      <c r="B17" t="s">
        <v>2069</v>
      </c>
      <c r="C17" s="91">
        <v>16</v>
      </c>
      <c r="D17" t="s">
        <v>142</v>
      </c>
      <c r="E17" t="s">
        <v>2271</v>
      </c>
      <c r="F17" s="91">
        <v>31.79606819152832</v>
      </c>
      <c r="G17" t="s">
        <v>102</v>
      </c>
      <c r="H17" t="s">
        <v>5</v>
      </c>
      <c r="I17" s="91">
        <v>2022</v>
      </c>
      <c r="J17" t="s">
        <v>83</v>
      </c>
      <c r="K17" t="s">
        <v>191</v>
      </c>
      <c r="L17" t="s">
        <v>191</v>
      </c>
      <c r="M17" t="s">
        <v>191</v>
      </c>
    </row>
    <row r="18" spans="1:13" x14ac:dyDescent="0.2">
      <c r="A18" t="s">
        <v>2070</v>
      </c>
      <c r="B18" t="s">
        <v>2069</v>
      </c>
      <c r="C18" s="91">
        <v>17</v>
      </c>
      <c r="D18" t="s">
        <v>143</v>
      </c>
      <c r="E18" t="s">
        <v>2272</v>
      </c>
      <c r="F18" s="91">
        <v>16.288812637329102</v>
      </c>
      <c r="G18" t="s">
        <v>102</v>
      </c>
      <c r="H18" t="s">
        <v>5</v>
      </c>
      <c r="I18" s="91">
        <v>2022</v>
      </c>
      <c r="J18" t="s">
        <v>83</v>
      </c>
      <c r="K18" t="s">
        <v>191</v>
      </c>
      <c r="L18" t="s">
        <v>191</v>
      </c>
      <c r="M18" t="s">
        <v>191</v>
      </c>
    </row>
    <row r="19" spans="1:13" x14ac:dyDescent="0.2">
      <c r="A19" t="s">
        <v>2070</v>
      </c>
      <c r="B19" t="s">
        <v>2069</v>
      </c>
      <c r="C19" s="91">
        <v>18</v>
      </c>
      <c r="D19" t="s">
        <v>144</v>
      </c>
      <c r="E19" t="s">
        <v>2273</v>
      </c>
      <c r="F19" s="91">
        <v>16.498498916625977</v>
      </c>
      <c r="G19" t="s">
        <v>102</v>
      </c>
      <c r="H19" t="s">
        <v>5</v>
      </c>
      <c r="I19" s="91">
        <v>2022</v>
      </c>
      <c r="J19" t="s">
        <v>83</v>
      </c>
      <c r="K19" t="s">
        <v>191</v>
      </c>
      <c r="L19" t="s">
        <v>191</v>
      </c>
      <c r="M19" t="s">
        <v>191</v>
      </c>
    </row>
    <row r="20" spans="1:13" x14ac:dyDescent="0.2">
      <c r="A20" t="s">
        <v>2070</v>
      </c>
      <c r="B20" t="s">
        <v>2069</v>
      </c>
      <c r="C20" s="91">
        <v>19</v>
      </c>
      <c r="D20" t="s">
        <v>2103</v>
      </c>
      <c r="E20" t="s">
        <v>2274</v>
      </c>
      <c r="F20" s="91">
        <v>87.085922241210938</v>
      </c>
      <c r="G20" t="s">
        <v>80</v>
      </c>
      <c r="H20" t="s">
        <v>2296</v>
      </c>
      <c r="I20" s="91">
        <v>2017</v>
      </c>
      <c r="J20" t="s">
        <v>83</v>
      </c>
      <c r="K20" t="s">
        <v>2300</v>
      </c>
      <c r="L20" t="s">
        <v>2302</v>
      </c>
      <c r="M20" t="s">
        <v>2304</v>
      </c>
    </row>
    <row r="21" spans="1:13" x14ac:dyDescent="0.2">
      <c r="A21" t="s">
        <v>2070</v>
      </c>
      <c r="B21" t="s">
        <v>2069</v>
      </c>
      <c r="C21" s="91">
        <v>20</v>
      </c>
      <c r="D21" t="s">
        <v>2104</v>
      </c>
      <c r="E21" t="s">
        <v>2275</v>
      </c>
      <c r="F21" s="91"/>
      <c r="G21" t="s">
        <v>191</v>
      </c>
      <c r="H21" t="s">
        <v>191</v>
      </c>
      <c r="I21" s="91"/>
      <c r="J21" t="s">
        <v>84</v>
      </c>
      <c r="K21" t="s">
        <v>191</v>
      </c>
      <c r="L21" t="s">
        <v>191</v>
      </c>
      <c r="M21" t="s">
        <v>191</v>
      </c>
    </row>
    <row r="22" spans="1:13" x14ac:dyDescent="0.2">
      <c r="A22" t="s">
        <v>2070</v>
      </c>
      <c r="B22" t="s">
        <v>2069</v>
      </c>
      <c r="C22" s="91">
        <v>21</v>
      </c>
      <c r="D22" t="s">
        <v>2105</v>
      </c>
      <c r="E22" t="s">
        <v>2276</v>
      </c>
      <c r="F22" s="91">
        <v>91.344207763671875</v>
      </c>
      <c r="G22" t="s">
        <v>80</v>
      </c>
      <c r="H22" t="s">
        <v>2296</v>
      </c>
      <c r="I22" s="91">
        <v>2017</v>
      </c>
      <c r="J22" t="s">
        <v>83</v>
      </c>
      <c r="K22" t="s">
        <v>2300</v>
      </c>
      <c r="L22" t="s">
        <v>2302</v>
      </c>
      <c r="M22" t="s">
        <v>2305</v>
      </c>
    </row>
    <row r="23" spans="1:13" x14ac:dyDescent="0.2">
      <c r="A23" t="s">
        <v>2070</v>
      </c>
      <c r="B23" t="s">
        <v>2069</v>
      </c>
      <c r="C23" s="91">
        <v>22</v>
      </c>
      <c r="D23" t="s">
        <v>2126</v>
      </c>
      <c r="E23" t="s">
        <v>2277</v>
      </c>
      <c r="F23" s="91">
        <v>50</v>
      </c>
      <c r="G23" t="s">
        <v>80</v>
      </c>
      <c r="H23" t="s">
        <v>81</v>
      </c>
      <c r="I23" s="91">
        <v>2022</v>
      </c>
      <c r="J23" t="s">
        <v>83</v>
      </c>
      <c r="K23" t="s">
        <v>2299</v>
      </c>
      <c r="L23" t="s">
        <v>191</v>
      </c>
      <c r="M23" t="s">
        <v>191</v>
      </c>
    </row>
    <row r="24" spans="1:13" x14ac:dyDescent="0.2">
      <c r="A24" t="s">
        <v>2070</v>
      </c>
      <c r="B24" t="s">
        <v>2069</v>
      </c>
      <c r="C24" s="91">
        <v>23</v>
      </c>
      <c r="D24" t="s">
        <v>180</v>
      </c>
      <c r="E24" t="s">
        <v>2278</v>
      </c>
      <c r="F24" s="91">
        <v>4.4580000000000002</v>
      </c>
      <c r="G24" t="s">
        <v>80</v>
      </c>
      <c r="H24" t="s">
        <v>2296</v>
      </c>
      <c r="I24" s="91">
        <v>2019</v>
      </c>
      <c r="J24" t="s">
        <v>83</v>
      </c>
      <c r="K24" t="s">
        <v>2301</v>
      </c>
      <c r="L24" t="s">
        <v>2303</v>
      </c>
      <c r="M24" t="s">
        <v>191</v>
      </c>
    </row>
    <row r="25" spans="1:13" x14ac:dyDescent="0.2">
      <c r="A25" t="s">
        <v>2070</v>
      </c>
      <c r="B25" t="s">
        <v>2069</v>
      </c>
      <c r="C25" s="91">
        <v>24</v>
      </c>
      <c r="D25" t="s">
        <v>2127</v>
      </c>
      <c r="E25" t="s">
        <v>2279</v>
      </c>
      <c r="F25" s="91">
        <v>0.7732</v>
      </c>
      <c r="G25" t="s">
        <v>80</v>
      </c>
      <c r="H25" t="s">
        <v>2296</v>
      </c>
      <c r="I25" s="91">
        <v>2019</v>
      </c>
      <c r="J25" t="s">
        <v>83</v>
      </c>
      <c r="K25" t="s">
        <v>2301</v>
      </c>
      <c r="L25" t="s">
        <v>2303</v>
      </c>
      <c r="M25" t="s">
        <v>191</v>
      </c>
    </row>
    <row r="26" spans="1:13" x14ac:dyDescent="0.2">
      <c r="A26" t="s">
        <v>2070</v>
      </c>
      <c r="B26" t="s">
        <v>2069</v>
      </c>
      <c r="C26" s="91">
        <v>25</v>
      </c>
      <c r="D26" t="s">
        <v>179</v>
      </c>
      <c r="E26" t="s">
        <v>2280</v>
      </c>
      <c r="F26" s="91">
        <v>10.613960000000001</v>
      </c>
      <c r="G26" t="s">
        <v>80</v>
      </c>
      <c r="H26" t="s">
        <v>2296</v>
      </c>
      <c r="I26" s="91">
        <v>2019</v>
      </c>
      <c r="J26" t="s">
        <v>83</v>
      </c>
      <c r="K26" t="s">
        <v>2301</v>
      </c>
      <c r="L26" t="s">
        <v>2303</v>
      </c>
      <c r="M26" t="s">
        <v>191</v>
      </c>
    </row>
    <row r="27" spans="1:13" x14ac:dyDescent="0.2">
      <c r="A27" t="s">
        <v>2070</v>
      </c>
      <c r="B27" t="s">
        <v>2069</v>
      </c>
      <c r="C27" s="91">
        <v>26</v>
      </c>
      <c r="D27" t="s">
        <v>186</v>
      </c>
      <c r="E27" t="s">
        <v>2281</v>
      </c>
      <c r="F27" s="91">
        <v>84.154839999999993</v>
      </c>
      <c r="G27" t="s">
        <v>80</v>
      </c>
      <c r="H27" t="s">
        <v>2296</v>
      </c>
      <c r="I27" s="91">
        <v>2019</v>
      </c>
      <c r="J27" t="s">
        <v>83</v>
      </c>
      <c r="K27" t="s">
        <v>2301</v>
      </c>
      <c r="L27" t="s">
        <v>2303</v>
      </c>
      <c r="M27" t="s">
        <v>191</v>
      </c>
    </row>
    <row r="28" spans="1:13" x14ac:dyDescent="0.2">
      <c r="A28" t="s">
        <v>2070</v>
      </c>
      <c r="B28" t="s">
        <v>2069</v>
      </c>
      <c r="C28" s="91">
        <v>27</v>
      </c>
      <c r="D28" t="s">
        <v>2106</v>
      </c>
      <c r="E28" t="s">
        <v>2282</v>
      </c>
      <c r="F28" s="91">
        <v>100</v>
      </c>
      <c r="G28" t="s">
        <v>80</v>
      </c>
      <c r="H28" t="s">
        <v>81</v>
      </c>
      <c r="I28" s="91">
        <v>2022</v>
      </c>
      <c r="J28" t="s">
        <v>83</v>
      </c>
      <c r="K28" t="s">
        <v>2299</v>
      </c>
      <c r="L28" t="s">
        <v>191</v>
      </c>
      <c r="M28" t="s">
        <v>191</v>
      </c>
    </row>
    <row r="29" spans="1:13" x14ac:dyDescent="0.2">
      <c r="A29" t="s">
        <v>2070</v>
      </c>
      <c r="B29" t="s">
        <v>2069</v>
      </c>
      <c r="C29" s="91">
        <v>28</v>
      </c>
      <c r="D29" t="s">
        <v>2107</v>
      </c>
      <c r="E29" t="s">
        <v>2283</v>
      </c>
      <c r="F29" s="91">
        <v>91.344207763671875</v>
      </c>
      <c r="G29" t="s">
        <v>80</v>
      </c>
      <c r="H29" t="s">
        <v>81</v>
      </c>
      <c r="I29" s="91">
        <v>2022</v>
      </c>
      <c r="J29" t="s">
        <v>83</v>
      </c>
      <c r="K29" t="s">
        <v>191</v>
      </c>
      <c r="L29" t="s">
        <v>191</v>
      </c>
      <c r="M29" t="s">
        <v>2306</v>
      </c>
    </row>
    <row r="30" spans="1:13" x14ac:dyDescent="0.2">
      <c r="A30" t="s">
        <v>2070</v>
      </c>
      <c r="B30" t="s">
        <v>2069</v>
      </c>
      <c r="C30" s="91">
        <v>29</v>
      </c>
      <c r="D30" t="s">
        <v>2108</v>
      </c>
      <c r="E30" t="s">
        <v>2284</v>
      </c>
      <c r="F30" s="91">
        <v>129.43533325195312</v>
      </c>
      <c r="G30" t="s">
        <v>102</v>
      </c>
      <c r="H30" t="s">
        <v>5</v>
      </c>
      <c r="I30" s="91">
        <v>2022</v>
      </c>
      <c r="J30" t="s">
        <v>83</v>
      </c>
      <c r="K30" t="s">
        <v>191</v>
      </c>
      <c r="L30" t="s">
        <v>191</v>
      </c>
      <c r="M30" t="s">
        <v>191</v>
      </c>
    </row>
    <row r="31" spans="1:13" x14ac:dyDescent="0.2">
      <c r="A31" t="s">
        <v>2070</v>
      </c>
      <c r="B31" t="s">
        <v>2069</v>
      </c>
      <c r="C31" s="91">
        <v>30</v>
      </c>
      <c r="D31" t="s">
        <v>2109</v>
      </c>
      <c r="E31" t="s">
        <v>2285</v>
      </c>
      <c r="F31" s="91">
        <v>1.3510415554046631</v>
      </c>
      <c r="G31" t="s">
        <v>102</v>
      </c>
      <c r="H31" t="s">
        <v>5</v>
      </c>
      <c r="I31" s="91">
        <v>2022</v>
      </c>
      <c r="J31" t="s">
        <v>83</v>
      </c>
      <c r="K31" t="s">
        <v>191</v>
      </c>
      <c r="L31" t="s">
        <v>191</v>
      </c>
      <c r="M31" t="s">
        <v>191</v>
      </c>
    </row>
    <row r="32" spans="1:13" x14ac:dyDescent="0.2">
      <c r="A32" t="s">
        <v>2070</v>
      </c>
      <c r="B32" t="s">
        <v>2069</v>
      </c>
      <c r="C32" s="91">
        <v>31</v>
      </c>
      <c r="D32" t="s">
        <v>2110</v>
      </c>
      <c r="E32" t="s">
        <v>2286</v>
      </c>
      <c r="F32" s="91">
        <v>11.279449462890625</v>
      </c>
      <c r="G32" t="s">
        <v>102</v>
      </c>
      <c r="H32" t="s">
        <v>5</v>
      </c>
      <c r="I32" s="91">
        <v>2022</v>
      </c>
      <c r="J32" t="s">
        <v>83</v>
      </c>
      <c r="K32" t="s">
        <v>191</v>
      </c>
      <c r="L32" t="s">
        <v>191</v>
      </c>
      <c r="M32" t="s">
        <v>191</v>
      </c>
    </row>
    <row r="33" spans="1:13" x14ac:dyDescent="0.2">
      <c r="A33" t="s">
        <v>2070</v>
      </c>
      <c r="B33" t="s">
        <v>2069</v>
      </c>
      <c r="C33" s="91">
        <v>32</v>
      </c>
      <c r="D33" t="s">
        <v>2111</v>
      </c>
      <c r="E33" t="s">
        <v>2287</v>
      </c>
      <c r="F33" s="91">
        <v>142.06582641601562</v>
      </c>
      <c r="G33" t="s">
        <v>102</v>
      </c>
      <c r="H33" t="s">
        <v>5</v>
      </c>
      <c r="I33" s="91">
        <v>2022</v>
      </c>
      <c r="J33" t="s">
        <v>83</v>
      </c>
      <c r="K33" t="s">
        <v>191</v>
      </c>
      <c r="L33" t="s">
        <v>191</v>
      </c>
      <c r="M33" t="s">
        <v>191</v>
      </c>
    </row>
    <row r="34" spans="1:13" x14ac:dyDescent="0.2">
      <c r="A34" t="s">
        <v>2070</v>
      </c>
      <c r="B34" t="s">
        <v>2069</v>
      </c>
      <c r="C34" s="91">
        <v>33</v>
      </c>
      <c r="D34" t="s">
        <v>168</v>
      </c>
      <c r="E34" t="s">
        <v>2288</v>
      </c>
      <c r="F34" s="91">
        <v>118.23168182373047</v>
      </c>
      <c r="G34" t="s">
        <v>102</v>
      </c>
      <c r="H34" t="s">
        <v>5</v>
      </c>
      <c r="I34" s="91">
        <v>2022</v>
      </c>
      <c r="J34" t="s">
        <v>83</v>
      </c>
      <c r="K34" t="s">
        <v>191</v>
      </c>
      <c r="L34" t="s">
        <v>191</v>
      </c>
      <c r="M34" t="s">
        <v>191</v>
      </c>
    </row>
    <row r="35" spans="1:13" x14ac:dyDescent="0.2">
      <c r="A35" t="s">
        <v>2070</v>
      </c>
      <c r="B35" t="s">
        <v>2069</v>
      </c>
      <c r="C35" s="91">
        <v>34</v>
      </c>
      <c r="D35" t="s">
        <v>2112</v>
      </c>
      <c r="E35" t="s">
        <v>2289</v>
      </c>
      <c r="F35" s="91">
        <v>1.2340981960296631</v>
      </c>
      <c r="G35" t="s">
        <v>102</v>
      </c>
      <c r="H35" t="s">
        <v>5</v>
      </c>
      <c r="I35" s="91">
        <v>2022</v>
      </c>
      <c r="J35" t="s">
        <v>83</v>
      </c>
      <c r="K35" t="s">
        <v>191</v>
      </c>
      <c r="L35" t="s">
        <v>191</v>
      </c>
      <c r="M35" t="s">
        <v>191</v>
      </c>
    </row>
    <row r="36" spans="1:13" x14ac:dyDescent="0.2">
      <c r="A36" t="s">
        <v>2070</v>
      </c>
      <c r="B36" t="s">
        <v>2069</v>
      </c>
      <c r="C36" s="91">
        <v>35</v>
      </c>
      <c r="D36" t="s">
        <v>2113</v>
      </c>
      <c r="E36" t="s">
        <v>2290</v>
      </c>
      <c r="F36" s="91">
        <v>11.279449462890625</v>
      </c>
      <c r="G36" t="s">
        <v>102</v>
      </c>
      <c r="H36" t="s">
        <v>5</v>
      </c>
      <c r="I36" s="91">
        <v>2022</v>
      </c>
      <c r="J36" t="s">
        <v>83</v>
      </c>
      <c r="K36" t="s">
        <v>191</v>
      </c>
      <c r="L36" t="s">
        <v>191</v>
      </c>
      <c r="M36" t="s">
        <v>191</v>
      </c>
    </row>
    <row r="37" spans="1:13" x14ac:dyDescent="0.2">
      <c r="A37" t="s">
        <v>2070</v>
      </c>
      <c r="B37" t="s">
        <v>2069</v>
      </c>
      <c r="C37" s="91">
        <v>36</v>
      </c>
      <c r="D37" t="s">
        <v>170</v>
      </c>
      <c r="E37" t="s">
        <v>2291</v>
      </c>
      <c r="F37" s="91">
        <v>130.74522399902344</v>
      </c>
      <c r="G37" t="s">
        <v>102</v>
      </c>
      <c r="H37" t="s">
        <v>5</v>
      </c>
      <c r="I37" s="91">
        <v>2022</v>
      </c>
      <c r="J37" t="s">
        <v>83</v>
      </c>
      <c r="K37" t="s">
        <v>191</v>
      </c>
      <c r="L37" t="s">
        <v>191</v>
      </c>
      <c r="M37" t="s">
        <v>191</v>
      </c>
    </row>
    <row r="38" spans="1:13" x14ac:dyDescent="0.2">
      <c r="A38" t="s">
        <v>2070</v>
      </c>
      <c r="B38" t="s">
        <v>2069</v>
      </c>
      <c r="C38" s="91">
        <v>37</v>
      </c>
      <c r="D38" t="s">
        <v>169</v>
      </c>
      <c r="E38" t="s">
        <v>2292</v>
      </c>
      <c r="F38" s="91">
        <v>49.539562225341797</v>
      </c>
      <c r="G38" t="s">
        <v>80</v>
      </c>
      <c r="H38" t="s">
        <v>5</v>
      </c>
      <c r="I38" s="91">
        <v>2022</v>
      </c>
      <c r="J38" t="s">
        <v>83</v>
      </c>
      <c r="K38" t="s">
        <v>191</v>
      </c>
      <c r="L38" t="s">
        <v>191</v>
      </c>
      <c r="M38" t="s">
        <v>191</v>
      </c>
    </row>
    <row r="39" spans="1:13" x14ac:dyDescent="0.2">
      <c r="A39" t="s">
        <v>2070</v>
      </c>
      <c r="B39" t="s">
        <v>2069</v>
      </c>
      <c r="C39" s="91">
        <v>38</v>
      </c>
      <c r="D39" t="s">
        <v>187</v>
      </c>
      <c r="E39" t="s">
        <v>2293</v>
      </c>
      <c r="F39" s="91">
        <v>0.51709222793579102</v>
      </c>
      <c r="G39" t="s">
        <v>80</v>
      </c>
      <c r="H39" t="s">
        <v>5</v>
      </c>
      <c r="I39" s="91">
        <v>2022</v>
      </c>
      <c r="J39" t="s">
        <v>83</v>
      </c>
      <c r="K39" t="s">
        <v>191</v>
      </c>
      <c r="L39" t="s">
        <v>191</v>
      </c>
      <c r="M39" t="s">
        <v>191</v>
      </c>
    </row>
    <row r="40" spans="1:13" x14ac:dyDescent="0.2">
      <c r="A40" t="s">
        <v>2070</v>
      </c>
      <c r="B40" t="s">
        <v>2069</v>
      </c>
      <c r="C40" s="91">
        <v>39</v>
      </c>
      <c r="D40" t="s">
        <v>188</v>
      </c>
      <c r="E40" t="s">
        <v>2294</v>
      </c>
      <c r="F40" s="91">
        <v>4.7261357307434082</v>
      </c>
      <c r="G40" t="s">
        <v>80</v>
      </c>
      <c r="H40" t="s">
        <v>5</v>
      </c>
      <c r="I40" s="91">
        <v>2022</v>
      </c>
      <c r="J40" t="s">
        <v>83</v>
      </c>
      <c r="K40" t="s">
        <v>191</v>
      </c>
      <c r="L40" t="s">
        <v>191</v>
      </c>
      <c r="M40" t="s">
        <v>191</v>
      </c>
    </row>
    <row r="41" spans="1:13" x14ac:dyDescent="0.2">
      <c r="A41" t="s">
        <v>2070</v>
      </c>
      <c r="B41" t="s">
        <v>2069</v>
      </c>
      <c r="C41" s="91">
        <v>40</v>
      </c>
      <c r="D41" t="s">
        <v>79</v>
      </c>
      <c r="E41" t="s">
        <v>2295</v>
      </c>
      <c r="F41" s="91">
        <v>54.782791137695312</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2"/>
  <sheetViews>
    <sheetView tabSelected="1" zoomScaleNormal="100" workbookViewId="0">
      <selection activeCell="X30" sqref="X30"/>
    </sheetView>
  </sheetViews>
  <sheetFormatPr baseColWidth="10" defaultColWidth="7.7109375" defaultRowHeight="16"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x14ac:dyDescent="0.2">
      <c r="A2" t="s">
        <v>2070</v>
      </c>
      <c r="B2" t="s">
        <v>2069</v>
      </c>
      <c r="C2" s="91">
        <v>19</v>
      </c>
      <c r="D2" t="s">
        <v>2103</v>
      </c>
      <c r="E2" t="s">
        <v>2274</v>
      </c>
      <c r="F2" s="91">
        <v>87.085922241210938</v>
      </c>
      <c r="G2" t="s">
        <v>80</v>
      </c>
      <c r="H2" t="s">
        <v>2296</v>
      </c>
      <c r="I2" s="91">
        <v>2017</v>
      </c>
      <c r="J2" t="s">
        <v>83</v>
      </c>
      <c r="K2" t="s">
        <v>191</v>
      </c>
      <c r="L2" t="s">
        <v>2300</v>
      </c>
      <c r="M2" t="s">
        <v>2302</v>
      </c>
      <c r="N2" t="s">
        <v>2304</v>
      </c>
    </row>
    <row r="3" spans="1:14" x14ac:dyDescent="0.2">
      <c r="A3" t="s">
        <v>2070</v>
      </c>
      <c r="B3" t="s">
        <v>2069</v>
      </c>
      <c r="C3" s="91">
        <v>21</v>
      </c>
      <c r="D3" t="s">
        <v>2105</v>
      </c>
      <c r="E3" t="s">
        <v>2276</v>
      </c>
      <c r="F3" s="91">
        <v>91.344207763671875</v>
      </c>
      <c r="G3" t="s">
        <v>80</v>
      </c>
      <c r="H3" t="s">
        <v>2296</v>
      </c>
      <c r="I3" s="91">
        <v>2017</v>
      </c>
      <c r="J3" t="s">
        <v>83</v>
      </c>
      <c r="K3" t="s">
        <v>191</v>
      </c>
      <c r="L3" t="s">
        <v>2300</v>
      </c>
      <c r="M3" t="s">
        <v>2302</v>
      </c>
      <c r="N3" t="s">
        <v>2305</v>
      </c>
    </row>
    <row r="4" spans="1:14" x14ac:dyDescent="0.2">
      <c r="A4" t="s">
        <v>2070</v>
      </c>
      <c r="B4" t="s">
        <v>2069</v>
      </c>
      <c r="C4" s="91">
        <v>23</v>
      </c>
      <c r="D4" t="s">
        <v>180</v>
      </c>
      <c r="E4" t="s">
        <v>2278</v>
      </c>
      <c r="F4" s="91">
        <v>4.4580000000000002</v>
      </c>
      <c r="G4" t="s">
        <v>80</v>
      </c>
      <c r="H4" t="s">
        <v>2296</v>
      </c>
      <c r="I4" s="91">
        <v>2019</v>
      </c>
      <c r="J4" t="s">
        <v>83</v>
      </c>
      <c r="K4" t="s">
        <v>191</v>
      </c>
      <c r="L4" t="s">
        <v>2301</v>
      </c>
      <c r="M4" t="s">
        <v>2303</v>
      </c>
      <c r="N4" t="s">
        <v>191</v>
      </c>
    </row>
    <row r="5" spans="1:14" x14ac:dyDescent="0.2">
      <c r="A5" t="s">
        <v>2070</v>
      </c>
      <c r="B5" t="s">
        <v>2069</v>
      </c>
      <c r="C5" s="91">
        <v>24</v>
      </c>
      <c r="D5" t="s">
        <v>2127</v>
      </c>
      <c r="E5" t="s">
        <v>2279</v>
      </c>
      <c r="F5" s="91">
        <v>0.7732</v>
      </c>
      <c r="G5" t="s">
        <v>80</v>
      </c>
      <c r="H5" t="s">
        <v>2296</v>
      </c>
      <c r="I5" s="91">
        <v>2019</v>
      </c>
      <c r="J5" t="s">
        <v>83</v>
      </c>
      <c r="K5" t="s">
        <v>191</v>
      </c>
      <c r="L5" t="s">
        <v>2301</v>
      </c>
      <c r="M5" t="s">
        <v>2303</v>
      </c>
      <c r="N5" t="s">
        <v>191</v>
      </c>
    </row>
    <row r="6" spans="1:14" x14ac:dyDescent="0.2">
      <c r="A6" t="s">
        <v>2070</v>
      </c>
      <c r="B6" t="s">
        <v>2069</v>
      </c>
      <c r="C6" s="91">
        <v>25</v>
      </c>
      <c r="D6" t="s">
        <v>179</v>
      </c>
      <c r="E6" t="s">
        <v>2280</v>
      </c>
      <c r="F6" s="91">
        <v>10.613960000000001</v>
      </c>
      <c r="G6" t="s">
        <v>80</v>
      </c>
      <c r="H6" t="s">
        <v>2296</v>
      </c>
      <c r="I6" s="91">
        <v>2019</v>
      </c>
      <c r="J6" t="s">
        <v>83</v>
      </c>
      <c r="K6" t="s">
        <v>191</v>
      </c>
      <c r="L6" t="s">
        <v>2301</v>
      </c>
      <c r="M6" t="s">
        <v>2303</v>
      </c>
      <c r="N6" t="s">
        <v>191</v>
      </c>
    </row>
    <row r="7" spans="1:14" x14ac:dyDescent="0.2">
      <c r="A7" t="s">
        <v>2070</v>
      </c>
      <c r="B7" t="s">
        <v>2069</v>
      </c>
      <c r="C7" s="91">
        <v>26</v>
      </c>
      <c r="D7" t="s">
        <v>186</v>
      </c>
      <c r="E7" t="s">
        <v>2281</v>
      </c>
      <c r="F7" s="91">
        <v>84.154839999999993</v>
      </c>
      <c r="G7" t="s">
        <v>80</v>
      </c>
      <c r="H7" t="s">
        <v>2296</v>
      </c>
      <c r="I7" s="91">
        <v>2019</v>
      </c>
      <c r="J7" t="s">
        <v>83</v>
      </c>
      <c r="K7" t="s">
        <v>191</v>
      </c>
      <c r="L7" t="s">
        <v>2301</v>
      </c>
      <c r="M7" t="s">
        <v>2303</v>
      </c>
      <c r="N7" t="s">
        <v>191</v>
      </c>
    </row>
    <row r="8" spans="1:14" x14ac:dyDescent="0.2">
      <c r="A8" t="s">
        <v>2070</v>
      </c>
      <c r="B8" t="s">
        <v>2069</v>
      </c>
      <c r="C8" s="91">
        <v>8</v>
      </c>
      <c r="D8" t="s">
        <v>145</v>
      </c>
      <c r="E8" t="s">
        <v>2263</v>
      </c>
      <c r="F8" s="91">
        <v>96.14599609375</v>
      </c>
      <c r="G8" t="s">
        <v>102</v>
      </c>
      <c r="H8" t="s">
        <v>2296</v>
      </c>
      <c r="I8" s="91">
        <v>2012</v>
      </c>
      <c r="J8" t="s">
        <v>84</v>
      </c>
      <c r="K8" t="s">
        <v>181</v>
      </c>
      <c r="L8" t="s">
        <v>2307</v>
      </c>
      <c r="M8" t="s">
        <v>2312</v>
      </c>
      <c r="N8" t="s">
        <v>2317</v>
      </c>
    </row>
    <row r="9" spans="1:14" x14ac:dyDescent="0.2">
      <c r="A9" t="s">
        <v>2070</v>
      </c>
      <c r="B9" t="s">
        <v>2069</v>
      </c>
      <c r="C9" s="91">
        <v>8</v>
      </c>
      <c r="D9" t="s">
        <v>145</v>
      </c>
      <c r="E9" t="s">
        <v>2263</v>
      </c>
      <c r="F9" s="91">
        <v>94.700225830078125</v>
      </c>
      <c r="G9" t="s">
        <v>102</v>
      </c>
      <c r="H9" t="s">
        <v>2296</v>
      </c>
      <c r="I9" s="91">
        <v>2013</v>
      </c>
      <c r="J9" t="s">
        <v>84</v>
      </c>
      <c r="K9" t="s">
        <v>181</v>
      </c>
      <c r="L9" t="s">
        <v>2308</v>
      </c>
      <c r="M9" t="s">
        <v>2313</v>
      </c>
      <c r="N9" t="s">
        <v>2317</v>
      </c>
    </row>
    <row r="10" spans="1:14" x14ac:dyDescent="0.2">
      <c r="A10" t="s">
        <v>2070</v>
      </c>
      <c r="B10" t="s">
        <v>2069</v>
      </c>
      <c r="C10" s="91">
        <v>8</v>
      </c>
      <c r="D10" t="s">
        <v>145</v>
      </c>
      <c r="E10" t="s">
        <v>2263</v>
      </c>
      <c r="F10" s="91">
        <v>112.50840759277339</v>
      </c>
      <c r="G10" t="s">
        <v>102</v>
      </c>
      <c r="H10" t="s">
        <v>2296</v>
      </c>
      <c r="I10" s="91">
        <v>2014</v>
      </c>
      <c r="J10" t="s">
        <v>84</v>
      </c>
      <c r="K10" t="s">
        <v>181</v>
      </c>
      <c r="L10" t="s">
        <v>2309</v>
      </c>
      <c r="M10" t="s">
        <v>2314</v>
      </c>
      <c r="N10" t="s">
        <v>2317</v>
      </c>
    </row>
    <row r="11" spans="1:14" x14ac:dyDescent="0.2">
      <c r="A11" t="s">
        <v>2070</v>
      </c>
      <c r="B11" t="s">
        <v>2069</v>
      </c>
      <c r="C11" s="91">
        <v>8</v>
      </c>
      <c r="D11" t="s">
        <v>145</v>
      </c>
      <c r="E11" t="s">
        <v>2263</v>
      </c>
      <c r="F11" s="91">
        <v>118.685173034668</v>
      </c>
      <c r="G11" t="s">
        <v>102</v>
      </c>
      <c r="H11" t="s">
        <v>2296</v>
      </c>
      <c r="I11" s="91">
        <v>2015</v>
      </c>
      <c r="J11" t="s">
        <v>84</v>
      </c>
      <c r="K11" t="s">
        <v>181</v>
      </c>
      <c r="L11" t="s">
        <v>2310</v>
      </c>
      <c r="M11" t="s">
        <v>2315</v>
      </c>
      <c r="N11" t="s">
        <v>2317</v>
      </c>
    </row>
    <row r="12" spans="1:14" x14ac:dyDescent="0.2">
      <c r="A12" t="s">
        <v>2070</v>
      </c>
      <c r="B12" t="s">
        <v>2069</v>
      </c>
      <c r="C12" s="91">
        <v>8</v>
      </c>
      <c r="D12" t="s">
        <v>145</v>
      </c>
      <c r="E12" t="s">
        <v>2263</v>
      </c>
      <c r="F12" s="91">
        <v>126.7595291137695</v>
      </c>
      <c r="G12" t="s">
        <v>102</v>
      </c>
      <c r="H12" t="s">
        <v>2296</v>
      </c>
      <c r="I12" s="91">
        <v>2016</v>
      </c>
      <c r="J12" t="s">
        <v>84</v>
      </c>
      <c r="K12" t="s">
        <v>181</v>
      </c>
      <c r="L12" t="s">
        <v>2311</v>
      </c>
      <c r="M12" t="s">
        <v>2316</v>
      </c>
      <c r="N12" t="s">
        <v>2317</v>
      </c>
    </row>
    <row r="13" spans="1:14" x14ac:dyDescent="0.2">
      <c r="A13" t="s">
        <v>2070</v>
      </c>
      <c r="B13" t="s">
        <v>2069</v>
      </c>
      <c r="C13" s="91">
        <v>19</v>
      </c>
      <c r="D13" t="s">
        <v>2103</v>
      </c>
      <c r="E13" t="s">
        <v>2274</v>
      </c>
      <c r="F13" s="91">
        <v>90.908042907714844</v>
      </c>
      <c r="G13" t="s">
        <v>80</v>
      </c>
      <c r="H13" t="s">
        <v>2296</v>
      </c>
      <c r="I13" s="91">
        <v>2012</v>
      </c>
      <c r="J13" t="s">
        <v>84</v>
      </c>
      <c r="K13" t="s">
        <v>181</v>
      </c>
      <c r="L13" t="s">
        <v>2307</v>
      </c>
      <c r="M13" t="s">
        <v>2312</v>
      </c>
      <c r="N13" t="s">
        <v>2318</v>
      </c>
    </row>
    <row r="14" spans="1:14" x14ac:dyDescent="0.2">
      <c r="A14" t="s">
        <v>2070</v>
      </c>
      <c r="B14" t="s">
        <v>2069</v>
      </c>
      <c r="C14" s="91">
        <v>19</v>
      </c>
      <c r="D14" t="s">
        <v>2103</v>
      </c>
      <c r="E14" t="s">
        <v>2274</v>
      </c>
      <c r="F14" s="91">
        <v>94.211273193359375</v>
      </c>
      <c r="G14" t="s">
        <v>80</v>
      </c>
      <c r="H14" t="s">
        <v>2296</v>
      </c>
      <c r="I14" s="91">
        <v>2013</v>
      </c>
      <c r="J14" t="s">
        <v>84</v>
      </c>
      <c r="K14" t="s">
        <v>181</v>
      </c>
      <c r="L14" t="s">
        <v>2308</v>
      </c>
      <c r="M14" t="s">
        <v>2313</v>
      </c>
      <c r="N14" t="s">
        <v>2319</v>
      </c>
    </row>
    <row r="15" spans="1:14" x14ac:dyDescent="0.2">
      <c r="A15" t="s">
        <v>2070</v>
      </c>
      <c r="B15" t="s">
        <v>2069</v>
      </c>
      <c r="C15" s="91">
        <v>19</v>
      </c>
      <c r="D15" t="s">
        <v>2103</v>
      </c>
      <c r="E15" t="s">
        <v>2274</v>
      </c>
      <c r="F15" s="91">
        <v>92.596160888671875</v>
      </c>
      <c r="G15" t="s">
        <v>80</v>
      </c>
      <c r="H15" t="s">
        <v>2296</v>
      </c>
      <c r="I15" s="91">
        <v>2014</v>
      </c>
      <c r="J15" t="s">
        <v>84</v>
      </c>
      <c r="K15" t="s">
        <v>181</v>
      </c>
      <c r="L15" t="s">
        <v>2309</v>
      </c>
      <c r="M15" t="s">
        <v>2314</v>
      </c>
      <c r="N15" t="s">
        <v>2320</v>
      </c>
    </row>
    <row r="16" spans="1:14" x14ac:dyDescent="0.2">
      <c r="A16" t="s">
        <v>2070</v>
      </c>
      <c r="B16" t="s">
        <v>2069</v>
      </c>
      <c r="C16" s="91">
        <v>19</v>
      </c>
      <c r="D16" t="s">
        <v>2103</v>
      </c>
      <c r="E16" t="s">
        <v>2274</v>
      </c>
      <c r="F16" s="91">
        <v>93.012626647949219</v>
      </c>
      <c r="G16" t="s">
        <v>80</v>
      </c>
      <c r="H16" t="s">
        <v>2296</v>
      </c>
      <c r="I16" s="91">
        <v>2015</v>
      </c>
      <c r="J16" t="s">
        <v>84</v>
      </c>
      <c r="K16" t="s">
        <v>181</v>
      </c>
      <c r="L16" t="s">
        <v>2310</v>
      </c>
      <c r="M16" t="s">
        <v>2315</v>
      </c>
      <c r="N16" t="s">
        <v>2321</v>
      </c>
    </row>
    <row r="17" spans="1:14" x14ac:dyDescent="0.2">
      <c r="A17" t="s">
        <v>2070</v>
      </c>
      <c r="B17" t="s">
        <v>2069</v>
      </c>
      <c r="C17" s="91">
        <v>19</v>
      </c>
      <c r="D17" t="s">
        <v>2103</v>
      </c>
      <c r="E17" t="s">
        <v>2274</v>
      </c>
      <c r="F17" s="91">
        <v>86.943748474121094</v>
      </c>
      <c r="G17" t="s">
        <v>80</v>
      </c>
      <c r="H17" t="s">
        <v>2296</v>
      </c>
      <c r="I17" s="91">
        <v>2016</v>
      </c>
      <c r="J17" t="s">
        <v>84</v>
      </c>
      <c r="K17" t="s">
        <v>181</v>
      </c>
      <c r="L17" t="s">
        <v>2311</v>
      </c>
      <c r="M17" t="s">
        <v>2316</v>
      </c>
      <c r="N17" t="s">
        <v>2322</v>
      </c>
    </row>
    <row r="18" spans="1:14" x14ac:dyDescent="0.2">
      <c r="A18" t="s">
        <v>2070</v>
      </c>
      <c r="B18" t="s">
        <v>2069</v>
      </c>
      <c r="C18" s="91">
        <v>21</v>
      </c>
      <c r="D18" t="s">
        <v>2105</v>
      </c>
      <c r="E18" t="s">
        <v>2276</v>
      </c>
      <c r="F18" s="91">
        <v>95.224693298339844</v>
      </c>
      <c r="G18" t="s">
        <v>80</v>
      </c>
      <c r="H18" t="s">
        <v>2296</v>
      </c>
      <c r="I18" s="91">
        <v>2012</v>
      </c>
      <c r="J18" t="s">
        <v>84</v>
      </c>
      <c r="K18" t="s">
        <v>181</v>
      </c>
      <c r="L18" t="s">
        <v>2307</v>
      </c>
      <c r="M18" t="s">
        <v>2312</v>
      </c>
      <c r="N18" t="s">
        <v>2323</v>
      </c>
    </row>
    <row r="19" spans="1:14" x14ac:dyDescent="0.2">
      <c r="A19" t="s">
        <v>2070</v>
      </c>
      <c r="B19" t="s">
        <v>2069</v>
      </c>
      <c r="C19" s="91">
        <v>21</v>
      </c>
      <c r="D19" t="s">
        <v>2105</v>
      </c>
      <c r="E19" t="s">
        <v>2276</v>
      </c>
      <c r="F19" s="91">
        <v>95.126762390136719</v>
      </c>
      <c r="G19" t="s">
        <v>80</v>
      </c>
      <c r="H19" t="s">
        <v>2296</v>
      </c>
      <c r="I19" s="91">
        <v>2013</v>
      </c>
      <c r="J19" t="s">
        <v>84</v>
      </c>
      <c r="K19" t="s">
        <v>181</v>
      </c>
      <c r="L19" t="s">
        <v>2308</v>
      </c>
      <c r="M19" t="s">
        <v>2313</v>
      </c>
      <c r="N19" t="s">
        <v>2324</v>
      </c>
    </row>
    <row r="20" spans="1:14" x14ac:dyDescent="0.2">
      <c r="A20" t="s">
        <v>2070</v>
      </c>
      <c r="B20" t="s">
        <v>2069</v>
      </c>
      <c r="C20" s="91">
        <v>21</v>
      </c>
      <c r="D20" t="s">
        <v>2105</v>
      </c>
      <c r="E20" t="s">
        <v>2276</v>
      </c>
      <c r="F20" s="91">
        <v>96.538658142089844</v>
      </c>
      <c r="G20" t="s">
        <v>80</v>
      </c>
      <c r="H20" t="s">
        <v>2296</v>
      </c>
      <c r="I20" s="91">
        <v>2014</v>
      </c>
      <c r="J20" t="s">
        <v>84</v>
      </c>
      <c r="K20" t="s">
        <v>181</v>
      </c>
      <c r="L20" t="s">
        <v>2309</v>
      </c>
      <c r="M20" t="s">
        <v>2314</v>
      </c>
      <c r="N20" t="s">
        <v>2325</v>
      </c>
    </row>
    <row r="21" spans="1:14" x14ac:dyDescent="0.2">
      <c r="A21" t="s">
        <v>2070</v>
      </c>
      <c r="B21" t="s">
        <v>2069</v>
      </c>
      <c r="C21" s="91">
        <v>21</v>
      </c>
      <c r="D21" t="s">
        <v>2105</v>
      </c>
      <c r="E21" t="s">
        <v>2276</v>
      </c>
      <c r="F21" s="91">
        <v>95.499656677246094</v>
      </c>
      <c r="G21" t="s">
        <v>80</v>
      </c>
      <c r="H21" t="s">
        <v>2296</v>
      </c>
      <c r="I21" s="91">
        <v>2015</v>
      </c>
      <c r="J21" t="s">
        <v>84</v>
      </c>
      <c r="K21" t="s">
        <v>181</v>
      </c>
      <c r="L21" t="s">
        <v>2310</v>
      </c>
      <c r="M21" t="s">
        <v>2315</v>
      </c>
      <c r="N21" t="s">
        <v>2326</v>
      </c>
    </row>
    <row r="22" spans="1:14" x14ac:dyDescent="0.2">
      <c r="A22" t="s">
        <v>2070</v>
      </c>
      <c r="B22" t="s">
        <v>2069</v>
      </c>
      <c r="C22" s="91">
        <v>21</v>
      </c>
      <c r="D22" t="s">
        <v>2105</v>
      </c>
      <c r="E22" t="s">
        <v>2276</v>
      </c>
      <c r="F22" s="91">
        <v>93.468025207519531</v>
      </c>
      <c r="G22" t="s">
        <v>80</v>
      </c>
      <c r="H22" t="s">
        <v>2296</v>
      </c>
      <c r="I22" s="91">
        <v>2016</v>
      </c>
      <c r="J22" t="s">
        <v>84</v>
      </c>
      <c r="K22" t="s">
        <v>181</v>
      </c>
      <c r="L22" t="s">
        <v>2311</v>
      </c>
      <c r="M22" t="s">
        <v>2316</v>
      </c>
      <c r="N22" t="s">
        <v>2327</v>
      </c>
    </row>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703125" defaultRowHeight="16" x14ac:dyDescent="0.2"/>
  <cols>
    <col min="1" max="1" width="39" style="135" bestFit="1" customWidth="1"/>
    <col min="2" max="2" width="23.5703125" style="135" customWidth="1"/>
    <col min="3" max="3" width="11.5703125" style="135" customWidth="1"/>
    <col min="4" max="4" width="14.5703125" style="135" customWidth="1"/>
    <col min="5" max="9" width="27.7109375" style="135" customWidth="1"/>
    <col min="10" max="11" width="11.5703125" style="135"/>
    <col min="12" max="12" width="7.140625" style="143"/>
    <col min="13" max="13" width="35.28515625" style="143" bestFit="1" customWidth="1"/>
    <col min="14" max="20" width="7.140625" style="143"/>
    <col min="21" max="22" width="11.5703125" style="135"/>
    <col min="23" max="25" width="121.85546875" style="135" customWidth="1"/>
    <col min="26" max="16384" width="11.570312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703125" defaultRowHeight="16" x14ac:dyDescent="0.2"/>
  <cols>
    <col min="1" max="1" width="10.7109375"/>
    <col min="2" max="2" width="90.140625" bestFit="1" customWidth="1"/>
    <col min="3" max="4" width="14.140625" customWidth="1"/>
    <col min="5" max="5" width="11.140625" customWidth="1"/>
    <col min="6" max="7" width="16.14062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298.32641476800006</v>
      </c>
      <c r="D2" s="173">
        <f>'A- Generated'!D12</f>
        <v>298.32641476800006</v>
      </c>
      <c r="E2" s="173">
        <f>'_Data inputs (all)'!F7</f>
        <v>298.326416015625</v>
      </c>
      <c r="F2" s="182">
        <f>IF(E2=0,1,ROUND(D2/E2,10))</f>
        <v>0.99999999579999999</v>
      </c>
      <c r="G2" s="182">
        <f>IF(D2=0,1,ROUND(C2/D2,10))</f>
        <v>1</v>
      </c>
    </row>
    <row r="3" spans="1:7" x14ac:dyDescent="0.2">
      <c r="A3" s="6" t="s">
        <v>81</v>
      </c>
      <c r="B3" s="6" t="s">
        <v>87</v>
      </c>
      <c r="C3" s="173">
        <f>v8_</f>
        <v>238.66113181440008</v>
      </c>
      <c r="D3" s="173">
        <f>'A- Generated'!D15</f>
        <v>238.66113181440008</v>
      </c>
      <c r="E3" s="173">
        <f>'_Data inputs (all)'!F9</f>
        <v>238.6611328125</v>
      </c>
      <c r="F3" s="182">
        <f t="shared" ref="F3:F17" si="0">IF(E3=0,1,ROUND(D3/E3,10))</f>
        <v>0.99999999579999999</v>
      </c>
      <c r="G3" s="182">
        <f t="shared" ref="G3:G17" si="1">IF(D3=0,1,ROUND(C3/D3,10))</f>
        <v>1</v>
      </c>
    </row>
    <row r="4" spans="1:7" x14ac:dyDescent="0.2">
      <c r="A4" s="6" t="s">
        <v>115</v>
      </c>
      <c r="B4" s="6" t="s">
        <v>2227</v>
      </c>
      <c r="C4" s="173">
        <f>v8_</f>
        <v>238.66113181440008</v>
      </c>
      <c r="D4" s="173">
        <f>'B- Generated by facility type'!F10</f>
        <v>238.67066300976001</v>
      </c>
      <c r="E4" s="173"/>
      <c r="F4" s="182">
        <f t="shared" si="0"/>
        <v>1</v>
      </c>
      <c r="G4" s="182">
        <f t="shared" si="1"/>
        <v>0.99996006550000005</v>
      </c>
    </row>
    <row r="5" spans="1:7" x14ac:dyDescent="0.2">
      <c r="A5" s="6" t="s">
        <v>115</v>
      </c>
      <c r="B5" t="s">
        <v>112</v>
      </c>
      <c r="C5" s="173">
        <f>v14_</f>
        <v>148.62946044384</v>
      </c>
      <c r="D5" s="173">
        <f>'B- Generated by facility type'!F5</f>
        <v>148.62946044384</v>
      </c>
      <c r="E5" s="173">
        <f>'_Data inputs (all)'!F15</f>
        <v>148.62945556640625</v>
      </c>
      <c r="F5" s="182">
        <f t="shared" si="0"/>
        <v>1.0000000328</v>
      </c>
      <c r="G5" s="182">
        <f t="shared" si="1"/>
        <v>1</v>
      </c>
    </row>
    <row r="6" spans="1:7" x14ac:dyDescent="0.2">
      <c r="A6" s="6" t="s">
        <v>115</v>
      </c>
      <c r="B6" t="s">
        <v>113</v>
      </c>
      <c r="C6" s="173">
        <f>v15_</f>
        <v>25.457822806559999</v>
      </c>
      <c r="D6" s="173">
        <f>'B- Generated by facility type'!F6</f>
        <v>25.457822806559999</v>
      </c>
      <c r="E6" s="173">
        <f>'_Data inputs (all)'!F16</f>
        <v>25.457822799682617</v>
      </c>
      <c r="F6" s="182">
        <f t="shared" si="0"/>
        <v>1.0000000003</v>
      </c>
      <c r="G6" s="182">
        <f t="shared" si="1"/>
        <v>1</v>
      </c>
    </row>
    <row r="7" spans="1:7" x14ac:dyDescent="0.2">
      <c r="A7" s="6" t="s">
        <v>115</v>
      </c>
      <c r="B7" t="s">
        <v>1</v>
      </c>
      <c r="C7" s="173">
        <f>v16_</f>
        <v>31.796067720960004</v>
      </c>
      <c r="D7" s="173">
        <f>'B- Generated by facility type'!F7</f>
        <v>31.796067720960004</v>
      </c>
      <c r="E7" s="173">
        <f>'_Data inputs (all)'!F17</f>
        <v>31.79606819152832</v>
      </c>
      <c r="F7" s="182">
        <f t="shared" si="0"/>
        <v>0.9999999852</v>
      </c>
      <c r="G7" s="182">
        <f t="shared" si="1"/>
        <v>1</v>
      </c>
    </row>
    <row r="8" spans="1:7" x14ac:dyDescent="0.2">
      <c r="A8" s="6" t="s">
        <v>115</v>
      </c>
      <c r="B8" t="s">
        <v>2</v>
      </c>
      <c r="C8" s="173">
        <f>v17_</f>
        <v>16.288812870240001</v>
      </c>
      <c r="D8" s="173">
        <f>'B- Generated by facility type'!F8</f>
        <v>16.288812870240001</v>
      </c>
      <c r="E8" s="173">
        <f>'_Data inputs (all)'!F18</f>
        <v>16.288812637329102</v>
      </c>
      <c r="F8" s="182">
        <f t="shared" si="0"/>
        <v>1.0000000143000001</v>
      </c>
      <c r="G8" s="182">
        <f t="shared" si="1"/>
        <v>1</v>
      </c>
    </row>
    <row r="9" spans="1:7" x14ac:dyDescent="0.2">
      <c r="A9" s="6" t="s">
        <v>115</v>
      </c>
      <c r="B9" t="s">
        <v>3</v>
      </c>
      <c r="C9" s="173">
        <f>v18_</f>
        <v>16.498499168159999</v>
      </c>
      <c r="D9" s="173">
        <f>'B- Generated by facility type'!F9</f>
        <v>16.498499168159999</v>
      </c>
      <c r="E9" s="173">
        <f>'_Data inputs (all)'!F19</f>
        <v>16.498498916625977</v>
      </c>
      <c r="F9" s="182">
        <f t="shared" si="0"/>
        <v>1.0000000151999999</v>
      </c>
      <c r="G9" s="182">
        <f t="shared" si="1"/>
        <v>1</v>
      </c>
    </row>
    <row r="10" spans="1:7" x14ac:dyDescent="0.2">
      <c r="A10" s="6" t="s">
        <v>116</v>
      </c>
      <c r="B10" s="6" t="s">
        <v>2135</v>
      </c>
      <c r="C10" s="173">
        <f>v29_</f>
        <v>129.43533634965388</v>
      </c>
      <c r="D10" s="173">
        <f>'D- Delivered'!B4</f>
        <v>129.43533634965388</v>
      </c>
      <c r="E10" s="173">
        <f>'_Data inputs (all)'!F30</f>
        <v>129.43533325195312</v>
      </c>
      <c r="F10" s="182">
        <f t="shared" si="0"/>
        <v>1.0000000239</v>
      </c>
      <c r="G10" s="182">
        <f t="shared" si="1"/>
        <v>1</v>
      </c>
    </row>
    <row r="11" spans="1:7" x14ac:dyDescent="0.2">
      <c r="A11" s="6" t="s">
        <v>116</v>
      </c>
      <c r="B11" s="6" t="s">
        <v>2136</v>
      </c>
      <c r="C11" s="173">
        <f>v30_</f>
        <v>1.3510415647795779</v>
      </c>
      <c r="D11" s="173">
        <f>'D- Delivered'!B5</f>
        <v>1.3510415647795779</v>
      </c>
      <c r="E11" s="173">
        <f>'_Data inputs (all)'!F31</f>
        <v>1.3510415554046631</v>
      </c>
      <c r="F11" s="182">
        <f t="shared" si="0"/>
        <v>1.0000000068999999</v>
      </c>
      <c r="G11" s="182">
        <f t="shared" si="1"/>
        <v>1</v>
      </c>
    </row>
    <row r="12" spans="1:7" x14ac:dyDescent="0.2">
      <c r="A12" s="6" t="s">
        <v>116</v>
      </c>
      <c r="B12" s="6" t="s">
        <v>2137</v>
      </c>
      <c r="C12" s="173">
        <f>v31_</f>
        <v>11.279449895530259</v>
      </c>
      <c r="D12" s="173">
        <f>'D- Delivered'!B6</f>
        <v>11.279449895530259</v>
      </c>
      <c r="E12" s="173">
        <f>'_Data inputs (all)'!F32</f>
        <v>11.279449462890625</v>
      </c>
      <c r="F12" s="182">
        <f t="shared" si="0"/>
        <v>1.0000000384000001</v>
      </c>
      <c r="G12" s="182">
        <f t="shared" si="1"/>
        <v>1</v>
      </c>
    </row>
    <row r="13" spans="1:7" x14ac:dyDescent="0.2">
      <c r="A13" s="6" t="s">
        <v>116</v>
      </c>
      <c r="B13" s="6" t="s">
        <v>2138</v>
      </c>
      <c r="C13" s="173">
        <f>v32_</f>
        <v>142.06582780996371</v>
      </c>
      <c r="D13" s="173">
        <f>'D- Delivered'!B7</f>
        <v>142.06582780996371</v>
      </c>
      <c r="E13" s="173">
        <f>'_Data inputs (all)'!F33</f>
        <v>142.06582641601562</v>
      </c>
      <c r="F13" s="182">
        <f t="shared" si="0"/>
        <v>1.0000000097999999</v>
      </c>
      <c r="G13" s="182">
        <f t="shared" si="1"/>
        <v>1</v>
      </c>
    </row>
    <row r="14" spans="1:7" x14ac:dyDescent="0.2">
      <c r="A14" s="6" t="s">
        <v>194</v>
      </c>
      <c r="B14" s="6" t="s">
        <v>117</v>
      </c>
      <c r="C14" s="173">
        <f>v33_</f>
        <v>118.23168255483534</v>
      </c>
      <c r="D14" s="173">
        <f>'E- Safely treated'!B4</f>
        <v>118.23168255483534</v>
      </c>
      <c r="E14" s="173">
        <f>'_Data inputs (all)'!F34</f>
        <v>118.23168182373047</v>
      </c>
      <c r="F14" s="182">
        <f t="shared" si="0"/>
        <v>1.0000000062000001</v>
      </c>
      <c r="G14" s="182">
        <f t="shared" si="1"/>
        <v>1</v>
      </c>
    </row>
    <row r="15" spans="1:7" x14ac:dyDescent="0.2">
      <c r="A15" s="6" t="s">
        <v>194</v>
      </c>
      <c r="B15" s="6" t="s">
        <v>717</v>
      </c>
      <c r="C15" s="173">
        <f>v34_</f>
        <v>1.2340982139058212</v>
      </c>
      <c r="D15" s="173">
        <f>'E- Safely treated'!B5</f>
        <v>1.2340982139058212</v>
      </c>
      <c r="E15" s="173">
        <f>'_Data inputs (all)'!F35</f>
        <v>1.2340981960296631</v>
      </c>
      <c r="F15" s="182">
        <f t="shared" si="0"/>
        <v>1.0000000145000001</v>
      </c>
      <c r="G15" s="182">
        <f t="shared" si="1"/>
        <v>1</v>
      </c>
    </row>
    <row r="16" spans="1:7" x14ac:dyDescent="0.2">
      <c r="A16" s="6" t="s">
        <v>194</v>
      </c>
      <c r="B16" s="6" t="s">
        <v>721</v>
      </c>
      <c r="C16" s="173">
        <f>v35_</f>
        <v>11.279449895530259</v>
      </c>
      <c r="D16" s="173">
        <f>'E- Safely treated'!B6</f>
        <v>11.279449895530259</v>
      </c>
      <c r="E16" s="173">
        <f>'_Data inputs (all)'!F36</f>
        <v>11.279449462890625</v>
      </c>
      <c r="F16" s="182">
        <f t="shared" si="0"/>
        <v>1.0000000384000001</v>
      </c>
      <c r="G16" s="182">
        <f t="shared" si="1"/>
        <v>1</v>
      </c>
    </row>
    <row r="17" spans="1:7" x14ac:dyDescent="0.2">
      <c r="A17" s="6" t="s">
        <v>194</v>
      </c>
      <c r="B17" t="s">
        <v>55</v>
      </c>
      <c r="C17" s="173">
        <f>v36_</f>
        <v>130.74523066427142</v>
      </c>
      <c r="D17" s="173">
        <f>'E- Safely treated'!B7</f>
        <v>130.74523066427142</v>
      </c>
      <c r="E17" s="173">
        <f>'_Data inputs (all)'!F37</f>
        <v>130.74522399902344</v>
      </c>
      <c r="F17" s="182">
        <f t="shared" si="0"/>
        <v>1.000000051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7109375" defaultRowHeight="18" x14ac:dyDescent="0.2"/>
  <cols>
    <col min="1" max="1" width="151.7109375" style="99" customWidth="1"/>
    <col min="2" max="8" width="8.7109375" style="99"/>
    <col min="9" max="9" width="8.140625" style="99" customWidth="1"/>
    <col min="10" max="16384" width="8.7109375" style="99"/>
  </cols>
  <sheetData>
    <row r="1" spans="1:1" ht="409.5" customHeight="1" x14ac:dyDescent="0.2"/>
    <row r="2" spans="1:1" ht="409.5" customHeight="1" x14ac:dyDescent="0.2">
      <c r="A2" s="99" cm="1">
        <f t="array" ref="A2">Guidance1</f>
        <v>0</v>
      </c>
    </row>
    <row r="3" spans="1:1" ht="409.5" customHeight="1" x14ac:dyDescent="0.2"/>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7109375" defaultRowHeight="16" x14ac:dyDescent="0.2"/>
  <cols>
    <col min="1" max="1" width="50.7109375" style="105" customWidth="1"/>
    <col min="2" max="2" width="15.7109375" style="1" customWidth="1"/>
    <col min="3" max="3" width="10.7109375" style="1" customWidth="1"/>
    <col min="4" max="4" width="100.7109375" customWidth="1"/>
    <col min="5" max="5" width="30.7109375" style="1" customWidth="1"/>
    <col min="6" max="6" width="18" customWidth="1"/>
    <col min="7" max="7" width="15.7109375" customWidth="1"/>
    <col min="8" max="10" width="10.7109375" style="1" customWidth="1"/>
    <col min="11" max="11" width="75.7109375" style="105" customWidth="1"/>
    <col min="12" max="12" width="20.7109375" customWidth="1"/>
    <col min="13" max="13" width="75.7109375" style="105" customWidth="1"/>
  </cols>
  <sheetData>
    <row r="1" spans="1:13"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Zimbabwe</v>
      </c>
      <c r="B2" s="42" t="str">
        <f>'_Data inputs (all)'!B2</f>
        <v>ZWE</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16320.54</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Zimbabwe</v>
      </c>
      <c r="B3" s="42" t="str">
        <f>'_Data inputs (all)'!B3</f>
        <v>ZWE</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30.080000000000002</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Zimbabwe</v>
      </c>
      <c r="B4" s="42" t="str">
        <f>'_Data inputs (all)'!B4</f>
        <v>ZWE</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69.92</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Zimbabwe</v>
      </c>
      <c r="B5" s="42" t="str">
        <f>'_Data inputs (all)'!B5</f>
        <v>ZWE</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Zimbabwe</v>
      </c>
      <c r="B6" s="42" t="str">
        <f>'_Data inputs (all)'!B6</f>
        <v>ZWE</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Zimbabwe</v>
      </c>
      <c r="B7" s="42" t="str">
        <f>'_Data inputs (all)'!B7</f>
        <v>ZWE</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298.32641476800006</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Zimbabwe</v>
      </c>
      <c r="B8" s="42" t="str">
        <f>'_Data inputs (all)'!B8</f>
        <v>ZWE</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Zimbabwe</v>
      </c>
      <c r="B9" s="42" t="str">
        <f>'_Data inputs (all)'!B9</f>
        <v>ZWE</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238.66113181440008</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Zimbabwe</v>
      </c>
      <c r="B10" s="42" t="str">
        <f>'_Data inputs (all)'!B10</f>
        <v>ZWE</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25.990000000000002</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Zimbabwe</v>
      </c>
      <c r="B11" s="42" t="str">
        <f>'_Data inputs (all)'!B11</f>
        <v>ZWE</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6.26</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Zimbabwe</v>
      </c>
      <c r="B12" s="42" t="str">
        <f>'_Data inputs (all)'!B12</f>
        <v>ZWE</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33.36</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Zimbabwe</v>
      </c>
      <c r="B13" s="42" t="str">
        <f>'_Data inputs (all)'!B13</f>
        <v>ZWE</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17.09</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Zimbabwe</v>
      </c>
      <c r="B14" s="42" t="str">
        <f>'_Data inputs (all)'!B14</f>
        <v>ZWE</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17.309999999999999</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Zimbabwe</v>
      </c>
      <c r="B15" s="42" t="str">
        <f>'_Data inputs (all)'!B15</f>
        <v>ZWE</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148.62946044384</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Zimbabwe</v>
      </c>
      <c r="B16" s="42" t="str">
        <f>'_Data inputs (all)'!B16</f>
        <v>ZWE</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25.457822806559999</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Zimbabwe</v>
      </c>
      <c r="B17" s="42" t="str">
        <f>'_Data inputs (all)'!B17</f>
        <v>ZWE</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31.796067720960004</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Zimbabwe</v>
      </c>
      <c r="B18" s="42" t="str">
        <f>'_Data inputs (all)'!B18</f>
        <v>ZWE</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16.288812870240001</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Zimbabwe</v>
      </c>
      <c r="B19" s="42" t="str">
        <f>'_Data inputs (all)'!B19</f>
        <v>ZWE</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16.498499168159999</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Zimbabwe</v>
      </c>
      <c r="B20" s="42" t="str">
        <f>'_Data inputs (all)'!B20</f>
        <v>ZWE</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87.085922241210938</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2017</v>
      </c>
      <c r="J20" s="187" t="str">
        <f>IF(ISTEXT('_Data inputs (all)'!J20),'_Data inputs (all)'!J20,"")</f>
        <v>Yes</v>
      </c>
      <c r="K20" s="188" t="str">
        <f>IF(ISTEXT('_Data inputs (all)'!K20),'_Data inputs (all)'!K20,"")</f>
        <v>UNSD, Country Files from the UNSD/UNEP data collection on Environment Statistics, 2017 (date accessed: September 2022)</v>
      </c>
      <c r="L20" s="186" t="str">
        <f>IF(ISTEXT('_Data inputs (all)'!L20),'_Data inputs (all)'!L20,"")</f>
        <v>ZWE_2017_UNSD</v>
      </c>
      <c r="M20" s="188" t="str">
        <f>IF(ISTEXT('_Data inputs (all)'!M20),'_Data inputs (all)'!M20,"")</f>
        <v>Table W5, derived from the proportion of the population connected to wastewater treatment plants (line 2=69%) divided by the proportion of the population connected to wastewater collecting systems (sewers; line 1=79.2%)</v>
      </c>
    </row>
    <row r="21" spans="1:13"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Zimbabwe</v>
      </c>
      <c r="B21" s="42" t="str">
        <f>'_Data inputs (all)'!B21</f>
        <v>ZWE</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Zimbabwe</v>
      </c>
      <c r="B22" s="42" t="str">
        <f>'_Data inputs (all)'!B22</f>
        <v>ZWE</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91.344207763671875</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2017</v>
      </c>
      <c r="J22" s="187" t="str">
        <f>IF(ISTEXT('_Data inputs (all)'!J22),'_Data inputs (all)'!J22,"")</f>
        <v>Yes</v>
      </c>
      <c r="K22" s="188" t="str">
        <f>IF(ISTEXT('_Data inputs (all)'!K22),'_Data inputs (all)'!K22,"")</f>
        <v>UNSD, Country Files from the UNSD/UNEP data collection on Environment Statistics, 2017 (date accessed: September 2022)</v>
      </c>
      <c r="L22" s="186" t="str">
        <f>IF(ISTEXT('_Data inputs (all)'!L22),'_Data inputs (all)'!L22,"")</f>
        <v>ZWE_2017_UNSD</v>
      </c>
      <c r="M22" s="188" t="str">
        <f>IF(ISTEXT('_Data inputs (all)'!M22),'_Data inputs (all)'!M22,"")</f>
        <v>Table W4, derived from the volume of urban wastewater (1000 m3/year) collected at wastewater treatment plants and treated by secondary or higher processes [secondary (line 13=245.07) &amp; tertiary (line 14=no data, treated as 0) treatment] divided by the volume collected at wastewater treatment plants [primary (line 12=23.22), secondary (line 13=245.07), &amp; tertiary (line 14=no data, treated as 0) treatment].</v>
      </c>
    </row>
    <row r="23" spans="1:1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Zimbabwe</v>
      </c>
      <c r="B23" s="42" t="str">
        <f>'_Data inputs (all)'!B23</f>
        <v>ZWE</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Zimbabwe</v>
      </c>
      <c r="B24" s="42" t="str">
        <f>'_Data inputs (all)'!B24</f>
        <v>ZWE</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4.4580000000000002</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R</v>
      </c>
      <c r="I24" s="187">
        <f>IF(ISNUMBER('_Data inputs (all)'!I24),'_Data inputs (all)'!I24,"")</f>
        <v>2019</v>
      </c>
      <c r="J24" s="187" t="str">
        <f>IF(ISTEXT('_Data inputs (all)'!J24),'_Data inputs (all)'!J24,"")</f>
        <v>Yes</v>
      </c>
      <c r="K24" s="188" t="str">
        <f>IF(ISTEXT('_Data inputs (all)'!K24),'_Data inputs (all)'!K24,"")</f>
        <v>Multiple Indicator Cluster Survey</v>
      </c>
      <c r="L24" s="186" t="str">
        <f>IF(ISTEXT('_Data inputs (all)'!L24),'_Data inputs (all)'!L24,"")</f>
        <v>ZWE_2019_MICS</v>
      </c>
      <c r="M24" s="188" t="str">
        <f>IF(ISTEXT('_Data inputs (all)'!M24),'_Data inputs (all)'!M24,"")</f>
        <v/>
      </c>
    </row>
    <row r="25" spans="1:13"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Zimbabwe</v>
      </c>
      <c r="B25" s="42" t="str">
        <f>'_Data inputs (all)'!B25</f>
        <v>ZWE</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0.7732</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R</v>
      </c>
      <c r="I25" s="187">
        <f>IF(ISNUMBER('_Data inputs (all)'!I25),'_Data inputs (all)'!I25,"")</f>
        <v>2019</v>
      </c>
      <c r="J25" s="187" t="str">
        <f>IF(ISTEXT('_Data inputs (all)'!J25),'_Data inputs (all)'!J25,"")</f>
        <v>Yes</v>
      </c>
      <c r="K25" s="188" t="str">
        <f>IF(ISTEXT('_Data inputs (all)'!K25),'_Data inputs (all)'!K25,"")</f>
        <v>Multiple Indicator Cluster Survey</v>
      </c>
      <c r="L25" s="186" t="str">
        <f>IF(ISTEXT('_Data inputs (all)'!L25),'_Data inputs (all)'!L25,"")</f>
        <v>ZWE_2019_MICS</v>
      </c>
      <c r="M25" s="188" t="str">
        <f>IF(ISTEXT('_Data inputs (all)'!M25),'_Data inputs (all)'!M25,"")</f>
        <v/>
      </c>
    </row>
    <row r="26" spans="1:13"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Zimbabwe</v>
      </c>
      <c r="B26" s="42" t="str">
        <f>'_Data inputs (all)'!B26</f>
        <v>ZWE</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10.613960000000001</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2019</v>
      </c>
      <c r="J26" s="187" t="str">
        <f>IF(ISTEXT('_Data inputs (all)'!J26),'_Data inputs (all)'!J26,"")</f>
        <v>Yes</v>
      </c>
      <c r="K26" s="188" t="str">
        <f>IF(ISTEXT('_Data inputs (all)'!K26),'_Data inputs (all)'!K26,"")</f>
        <v>Multiple Indicator Cluster Survey</v>
      </c>
      <c r="L26" s="186" t="str">
        <f>IF(ISTEXT('_Data inputs (all)'!L26),'_Data inputs (all)'!L26,"")</f>
        <v>ZWE_2019_MICS</v>
      </c>
      <c r="M26" s="188" t="str">
        <f>IF(ISTEXT('_Data inputs (all)'!M26),'_Data inputs (all)'!M26,"")</f>
        <v/>
      </c>
    </row>
    <row r="27" spans="1:13"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Zimbabwe</v>
      </c>
      <c r="B27" s="42" t="str">
        <f>'_Data inputs (all)'!B27</f>
        <v>ZWE</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84.154839999999993</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R</v>
      </c>
      <c r="I27" s="187">
        <f>IF(ISNUMBER('_Data inputs (all)'!I27),'_Data inputs (all)'!I27,"")</f>
        <v>2019</v>
      </c>
      <c r="J27" s="187" t="str">
        <f>IF(ISTEXT('_Data inputs (all)'!J27),'_Data inputs (all)'!J27,"")</f>
        <v>Yes</v>
      </c>
      <c r="K27" s="188" t="str">
        <f>IF(ISTEXT('_Data inputs (all)'!K27),'_Data inputs (all)'!K27,"")</f>
        <v>Multiple Indicator Cluster Survey</v>
      </c>
      <c r="L27" s="186" t="str">
        <f>IF(ISTEXT('_Data inputs (all)'!L27),'_Data inputs (all)'!L27,"")</f>
        <v>ZWE_2019_MICS</v>
      </c>
      <c r="M27" s="188" t="str">
        <f>IF(ISTEXT('_Data inputs (all)'!M27),'_Data inputs (all)'!M27,"")</f>
        <v/>
      </c>
    </row>
    <row r="28" spans="1:13"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Zimbabwe</v>
      </c>
      <c r="B28" s="42" t="str">
        <f>'_Data inputs (all)'!B28</f>
        <v>ZWE</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Zimbabwe</v>
      </c>
      <c r="B29" s="42" t="str">
        <f>'_Data inputs (all)'!B29</f>
        <v>ZWE</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91.344207763671875</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centralised treatment facilities is the same as that for sewer wastewater treatment</v>
      </c>
    </row>
    <row r="30" spans="1:13"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Zimbabwe</v>
      </c>
      <c r="B30" s="42" t="str">
        <f>'_Data inputs (all)'!B30</f>
        <v>ZWE</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129.43533634965388</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Zimbabwe</v>
      </c>
      <c r="B31" s="42" t="str">
        <f>'_Data inputs (all)'!B31</f>
        <v>ZWE</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1.3510415647795779</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Zimbabwe</v>
      </c>
      <c r="B32" s="42" t="str">
        <f>'_Data inputs (all)'!B32</f>
        <v>ZWE</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11.279449895530259</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Zimbabwe</v>
      </c>
      <c r="B33" s="42" t="str">
        <f>'_Data inputs (all)'!B33</f>
        <v>ZWE</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142.06582780996371</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Zimbabwe</v>
      </c>
      <c r="B34" s="42" t="str">
        <f>'_Data inputs (all)'!B34</f>
        <v>ZWE</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118.23168255483534</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Zimbabwe</v>
      </c>
      <c r="B35" s="42" t="str">
        <f>'_Data inputs (all)'!B35</f>
        <v>ZWE</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1.2340982139058212</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Zimbabwe</v>
      </c>
      <c r="B36" s="42" t="str">
        <f>'_Data inputs (all)'!B36</f>
        <v>ZWE</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11.279449895530259</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Zimbabwe</v>
      </c>
      <c r="B37" s="42" t="str">
        <f>'_Data inputs (all)'!B37</f>
        <v>ZWE</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130.74523066427142</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Zimbabwe</v>
      </c>
      <c r="B38" s="42" t="str">
        <f>'_Data inputs (all)'!B38</f>
        <v>ZWE</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49.539563336513773</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Zimbabwe</v>
      </c>
      <c r="B39" s="42" t="str">
        <f>'_Data inputs (all)'!B39</f>
        <v>ZWE</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0.51709224896559358</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Zimbabwe</v>
      </c>
      <c r="B40" s="42" t="str">
        <f>'_Data inputs (all)'!B40</f>
        <v>ZWE</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4.726136095047921</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Zimbabwe</v>
      </c>
      <c r="B41" s="42" t="str">
        <f>'_Data inputs (all)'!B41</f>
        <v>ZWE</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54.782791680527289</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703125" defaultRowHeight="16" x14ac:dyDescent="0.2"/>
  <cols>
    <col min="1" max="1" width="50.7109375" style="105" customWidth="1"/>
    <col min="2" max="2" width="15.7109375" style="1" customWidth="1"/>
    <col min="3" max="3" width="10.7109375" style="1" customWidth="1"/>
    <col min="4" max="4" width="100.7109375" style="105" customWidth="1"/>
    <col min="5" max="5" width="30.7109375" style="106" customWidth="1"/>
    <col min="6" max="6" width="10.7109375" style="106" customWidth="1"/>
    <col min="7" max="7" width="15.7109375" style="105" customWidth="1"/>
    <col min="8" max="8" width="10.7109375" style="106" customWidth="1"/>
    <col min="9" max="10" width="10.7109375" style="1" customWidth="1"/>
    <col min="11" max="12" width="75.7109375" style="105" customWidth="1"/>
    <col min="13" max="13" width="20.7109375" style="1" customWidth="1"/>
    <col min="14" max="14" width="75.7109375" style="105" customWidth="1"/>
  </cols>
  <sheetData>
    <row r="1" spans="1:14"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x14ac:dyDescent="0.2">
      <c r="A2" s="105" t="str">
        <f>IF(ISTEXT(VLOOKUP('_Data inputs (reported)'!#REF!,countryname,2,FALSE)),IF(Introduction!$A$2="English",VLOOKUP('_Data inputs (reported)'!#REF!,countryname,2,FALSE),IF(Introduction!$A$2="French",VLOOKUP('_Data inputs (reported)'!#REF!,countryname,3,FALSE),IF(Introduction!$A$2="Spanish",VLOOKUP('_Data inputs (reported)'!#REF!,countryname,4,FALSE),IF(Introduction!$A$2="Russian",VLOOKUP('_Data inputs (reported)'!#REF!,countryname,5,FALSE),IF(Introduction!$A$2="Arabic",VLOOKUP('_Data inputs (reported)'!#REF!,countryname,6,FALSE),IF(Introduction!$A$2="Chinese",VLOOKUP('_Data inputs (reported)'!#REF!,countryname,7,FALSE),IF(Introduction!$A$2="Other",VLOOKUP('_Data inputs (reported)'!#REF!,countryname,8,FALSE)))))))),"")</f>
        <v/>
      </c>
      <c r="B2" s="1" t="str">
        <f>IF(ISTEXT('_Data inputs (reported)'!#REF!),'_Data inputs (reported)'!#REF!,"")</f>
        <v/>
      </c>
      <c r="C2" s="179" t="e">
        <f>IF(ISBLANK('_Data inputs (reported)'!#REF!),"",'_Data inputs (reported)'!#REF!)</f>
        <v>#REF!</v>
      </c>
      <c r="D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E2" s="1" t="str">
        <f>IF(ISTEXT('_Data inputs (reported)'!#REF!),'_Data inputs (reported)'!#REF!,"")</f>
        <v/>
      </c>
      <c r="F2" s="8" t="str">
        <f>IF(ISNUMBER('_Data inputs (reported)'!#REF!),'_Data inputs (reported)'!#REF!,"")</f>
        <v/>
      </c>
      <c r="G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H2" s="1" t="str">
        <f>IF(ISTEXT('_Data inputs (reported)'!#REF!),'_Data inputs (reported)'!#REF!,"")</f>
        <v/>
      </c>
      <c r="I2" s="42" t="str">
        <f>IF(ISNUMBER('_Data inputs (reported)'!#REF!),'_Data inputs (reported)'!#REF!,"")</f>
        <v/>
      </c>
      <c r="J2" s="1" t="str">
        <f>IF(ISTEXT('_Data inputs (reported)'!#REF!),'_Data inputs (reported)'!#REF!,"")</f>
        <v/>
      </c>
      <c r="K2" s="105" t="str">
        <f>IF(ISTEXT('_Data inputs (reported)'!#REF!),'_Data inputs (reported)'!#REF!,"")</f>
        <v/>
      </c>
      <c r="L2" s="105" t="str">
        <f>IF(ISTEXT('_Data inputs (reported)'!#REF!),'_Data inputs (reported)'!#REF!,"")</f>
        <v/>
      </c>
      <c r="M2" s="1" t="str">
        <f>IF(ISTEXT('_Data inputs (reported)'!#REF!),'_Data inputs (reported)'!#REF!,"")</f>
        <v/>
      </c>
      <c r="N2" s="105" t="str">
        <f>IF(ISTEXT('_Data inputs (reported)'!#REF!),'_Data inputs (reported)'!#REF!,"")</f>
        <v/>
      </c>
    </row>
    <row r="3" spans="1:14" x14ac:dyDescent="0.2">
      <c r="A3"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Zimbabwe</v>
      </c>
      <c r="B3" s="1" t="str">
        <f>IF(ISTEXT('_Data inputs (reported)'!B2),'_Data inputs (reported)'!B2,"")</f>
        <v>ZWE</v>
      </c>
      <c r="C3" s="179">
        <f>IF(ISBLANK('_Data inputs (reported)'!C2),"",'_Data inputs (reported)'!C2)</f>
        <v>19</v>
      </c>
      <c r="D3"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sewer wastewater delivered to treatment plants</v>
      </c>
      <c r="E3" s="1" t="str">
        <f>IF(ISTEXT('_Data inputs (reported)'!E2),'_Data inputs (reported)'!E2,"")</f>
        <v>SEW_DEL_WWTP_PCT</v>
      </c>
      <c r="F3" s="8">
        <f>IF(ISNUMBER('_Data inputs (reported)'!F2),'_Data inputs (reported)'!F2,"")</f>
        <v>87.085922241210938</v>
      </c>
      <c r="G3"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3" s="1" t="str">
        <f>IF(ISTEXT('_Data inputs (reported)'!H2),'_Data inputs (reported)'!H2,"")</f>
        <v>R</v>
      </c>
      <c r="I3" s="42">
        <f>IF(ISNUMBER('_Data inputs (reported)'!I2),'_Data inputs (reported)'!I2,"")</f>
        <v>2017</v>
      </c>
      <c r="J3" s="1" t="str">
        <f>IF(ISTEXT('_Data inputs (reported)'!J2),'_Data inputs (reported)'!J2,"")</f>
        <v>Yes</v>
      </c>
      <c r="K3" s="105" t="str">
        <f>IF(ISTEXT('_Data inputs (reported)'!K2),'_Data inputs (reported)'!K2,"")</f>
        <v/>
      </c>
      <c r="L3" s="105" t="str">
        <f>IF(ISTEXT('_Data inputs (reported)'!L2),'_Data inputs (reported)'!L2,"")</f>
        <v>UNSD, Country Files from the UNSD/UNEP data collection on Environment Statistics, 2017 (date accessed: September 2022)</v>
      </c>
      <c r="M3" s="1" t="str">
        <f>IF(ISTEXT('_Data inputs (reported)'!M2),'_Data inputs (reported)'!M2,"")</f>
        <v>ZWE_2017_UNSD</v>
      </c>
      <c r="N3" s="105" t="str">
        <f>IF(ISTEXT('_Data inputs (reported)'!N2),'_Data inputs (reported)'!N2,"")</f>
        <v>Table W5, derived from the proportion of the population connected to wastewater treatment plants (line 2=69%) divided by the proportion of the population connected to wastewater collecting systems (sewers; line 1=79.2%)</v>
      </c>
    </row>
    <row r="4" spans="1:14" x14ac:dyDescent="0.2">
      <c r="A4"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Zimbabwe</v>
      </c>
      <c r="B4" s="1" t="str">
        <f>IF(ISTEXT('_Data inputs (reported)'!B3),'_Data inputs (reported)'!B3,"")</f>
        <v>ZWE</v>
      </c>
      <c r="C4" s="179">
        <f>IF(ISBLANK('_Data inputs (reported)'!C3),"",'_Data inputs (reported)'!C3)</f>
        <v>21</v>
      </c>
      <c r="D4"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received sewer wastewater safely treated (by technology) at treatment plants</v>
      </c>
      <c r="E4" s="1" t="str">
        <f>IF(ISTEXT('_Data inputs (reported)'!E3),'_Data inputs (reported)'!E3,"")</f>
        <v>SEW_ST_WWTP_TCH_PCT</v>
      </c>
      <c r="F4" s="8">
        <f>IF(ISNUMBER('_Data inputs (reported)'!F3),'_Data inputs (reported)'!F3,"")</f>
        <v>91.344207763671875</v>
      </c>
      <c r="G4"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4" s="1" t="str">
        <f>IF(ISTEXT('_Data inputs (reported)'!H3),'_Data inputs (reported)'!H3,"")</f>
        <v>R</v>
      </c>
      <c r="I4" s="42">
        <f>IF(ISNUMBER('_Data inputs (reported)'!I3),'_Data inputs (reported)'!I3,"")</f>
        <v>2017</v>
      </c>
      <c r="J4" s="1" t="str">
        <f>IF(ISTEXT('_Data inputs (reported)'!J3),'_Data inputs (reported)'!J3,"")</f>
        <v>Yes</v>
      </c>
      <c r="K4" s="105" t="str">
        <f>IF(ISTEXT('_Data inputs (reported)'!K3),'_Data inputs (reported)'!K3,"")</f>
        <v/>
      </c>
      <c r="L4" s="105" t="str">
        <f>IF(ISTEXT('_Data inputs (reported)'!L3),'_Data inputs (reported)'!L3,"")</f>
        <v>UNSD, Country Files from the UNSD/UNEP data collection on Environment Statistics, 2017 (date accessed: September 2022)</v>
      </c>
      <c r="M4" s="1" t="str">
        <f>IF(ISTEXT('_Data inputs (reported)'!M3),'_Data inputs (reported)'!M3,"")</f>
        <v>ZWE_2017_UNSD</v>
      </c>
      <c r="N4" s="105" t="str">
        <f>IF(ISTEXT('_Data inputs (reported)'!N3),'_Data inputs (reported)'!N3,"")</f>
        <v>Table W4, derived from the volume of urban wastewater (1000 m3/year) collected at wastewater treatment plants and treated by secondary or higher processes [secondary (line 13=245.07) &amp; tertiary (line 14=no data, treated as 0) treatment] divided by the volume collected at wastewater treatment plants [primary (line 12=23.22), secondary (line 13=245.07), &amp; tertiary (line 14=no data, treated as 0) treatment].</v>
      </c>
    </row>
    <row r="5" spans="1:14" x14ac:dyDescent="0.2">
      <c r="A5"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Zimbabwe</v>
      </c>
      <c r="B5" s="1" t="str">
        <f>IF(ISTEXT('_Data inputs (reported)'!B4),'_Data inputs (reported)'!B4,"")</f>
        <v>ZWE</v>
      </c>
      <c r="C5" s="179">
        <f>IF(ISBLANK('_Data inputs (reported)'!C4),"",'_Data inputs (reported)'!C4)</f>
        <v>23</v>
      </c>
      <c r="D5"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septic tanks with faecal sludge emptied and buried on-site</v>
      </c>
      <c r="E5" s="1" t="str">
        <f>IF(ISTEXT('_Data inputs (reported)'!E4),'_Data inputs (reported)'!E4,"")</f>
        <v>SEP_ON_BUR_PCT</v>
      </c>
      <c r="F5" s="8">
        <f>IF(ISNUMBER('_Data inputs (reported)'!F4),'_Data inputs (reported)'!F4,"")</f>
        <v>4.4580000000000002</v>
      </c>
      <c r="G5"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5" s="1" t="str">
        <f>IF(ISTEXT('_Data inputs (reported)'!H4),'_Data inputs (reported)'!H4,"")</f>
        <v>R</v>
      </c>
      <c r="I5" s="42">
        <f>IF(ISNUMBER('_Data inputs (reported)'!I4),'_Data inputs (reported)'!I4,"")</f>
        <v>2019</v>
      </c>
      <c r="J5" s="1" t="str">
        <f>IF(ISTEXT('_Data inputs (reported)'!J4),'_Data inputs (reported)'!J4,"")</f>
        <v>Yes</v>
      </c>
      <c r="K5" s="105" t="str">
        <f>IF(ISTEXT('_Data inputs (reported)'!K4),'_Data inputs (reported)'!K4,"")</f>
        <v/>
      </c>
      <c r="L5" s="105" t="str">
        <f>IF(ISTEXT('_Data inputs (reported)'!L4),'_Data inputs (reported)'!L4,"")</f>
        <v>Multiple Indicator Cluster Survey</v>
      </c>
      <c r="M5" s="1" t="str">
        <f>IF(ISTEXT('_Data inputs (reported)'!M4),'_Data inputs (reported)'!M4,"")</f>
        <v>ZWE_2019_MICS</v>
      </c>
      <c r="N5" s="105" t="str">
        <f>IF(ISTEXT('_Data inputs (reported)'!N4),'_Data inputs (reported)'!N4,"")</f>
        <v/>
      </c>
    </row>
    <row r="6" spans="1:14" x14ac:dyDescent="0.2">
      <c r="A6"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Zimbabwe</v>
      </c>
      <c r="B6" s="1" t="str">
        <f>IF(ISTEXT('_Data inputs (reported)'!B5),'_Data inputs (reported)'!B5,"")</f>
        <v>ZWE</v>
      </c>
      <c r="C6" s="179">
        <f>IF(ISBLANK('_Data inputs (reported)'!C5),"",'_Data inputs (reported)'!C5)</f>
        <v>24</v>
      </c>
      <c r="D6"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septic tanks with faecal sludge emptied and discharged locally (not delivered to treatment)</v>
      </c>
      <c r="E6" s="1" t="str">
        <f>IF(ISTEXT('_Data inputs (reported)'!E5),'_Data inputs (reported)'!E5,"")</f>
        <v>SEP_LOCAL_PCT</v>
      </c>
      <c r="F6" s="8">
        <f>IF(ISNUMBER('_Data inputs (reported)'!F5),'_Data inputs (reported)'!F5,"")</f>
        <v>0.7732</v>
      </c>
      <c r="G6"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6" s="1" t="str">
        <f>IF(ISTEXT('_Data inputs (reported)'!H5),'_Data inputs (reported)'!H5,"")</f>
        <v>R</v>
      </c>
      <c r="I6" s="42">
        <f>IF(ISNUMBER('_Data inputs (reported)'!I5),'_Data inputs (reported)'!I5,"")</f>
        <v>2019</v>
      </c>
      <c r="J6" s="1" t="str">
        <f>IF(ISTEXT('_Data inputs (reported)'!J5),'_Data inputs (reported)'!J5,"")</f>
        <v>Yes</v>
      </c>
      <c r="K6" s="105" t="str">
        <f>IF(ISTEXT('_Data inputs (reported)'!K5),'_Data inputs (reported)'!K5,"")</f>
        <v/>
      </c>
      <c r="L6" s="105" t="str">
        <f>IF(ISTEXT('_Data inputs (reported)'!L5),'_Data inputs (reported)'!L5,"")</f>
        <v>Multiple Indicator Cluster Survey</v>
      </c>
      <c r="M6" s="1" t="str">
        <f>IF(ISTEXT('_Data inputs (reported)'!M5),'_Data inputs (reported)'!M5,"")</f>
        <v>ZWE_2019_MICS</v>
      </c>
      <c r="N6" s="105" t="str">
        <f>IF(ISTEXT('_Data inputs (reported)'!N5),'_Data inputs (reported)'!N5,"")</f>
        <v/>
      </c>
    </row>
    <row r="7" spans="1:14" x14ac:dyDescent="0.2">
      <c r="A7"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Zimbabwe</v>
      </c>
      <c r="B7" s="1" t="str">
        <f>IF(ISTEXT('_Data inputs (reported)'!B6),'_Data inputs (reported)'!B6,"")</f>
        <v>ZWE</v>
      </c>
      <c r="C7" s="179">
        <f>IF(ISBLANK('_Data inputs (reported)'!C6),"",'_Data inputs (reported)'!C6)</f>
        <v>25</v>
      </c>
      <c r="D7"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septic tanks with faecal sludge emptied and removed off-site</v>
      </c>
      <c r="E7" s="1" t="str">
        <f>IF(ISTEXT('_Data inputs (reported)'!E6),'_Data inputs (reported)'!E6,"")</f>
        <v>SEP_OFF_EMPT_PCT</v>
      </c>
      <c r="F7" s="8">
        <f>IF(ISNUMBER('_Data inputs (reported)'!F6),'_Data inputs (reported)'!F6,"")</f>
        <v>10.613960000000001</v>
      </c>
      <c r="G7"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7" s="1" t="str">
        <f>IF(ISTEXT('_Data inputs (reported)'!H6),'_Data inputs (reported)'!H6,"")</f>
        <v>R</v>
      </c>
      <c r="I7" s="42">
        <f>IF(ISNUMBER('_Data inputs (reported)'!I6),'_Data inputs (reported)'!I6,"")</f>
        <v>2019</v>
      </c>
      <c r="J7" s="1" t="str">
        <f>IF(ISTEXT('_Data inputs (reported)'!J6),'_Data inputs (reported)'!J6,"")</f>
        <v>Yes</v>
      </c>
      <c r="K7" s="105" t="str">
        <f>IF(ISTEXT('_Data inputs (reported)'!K6),'_Data inputs (reported)'!K6,"")</f>
        <v/>
      </c>
      <c r="L7" s="105" t="str">
        <f>IF(ISTEXT('_Data inputs (reported)'!L6),'_Data inputs (reported)'!L6,"")</f>
        <v>Multiple Indicator Cluster Survey</v>
      </c>
      <c r="M7" s="1" t="str">
        <f>IF(ISTEXT('_Data inputs (reported)'!M6),'_Data inputs (reported)'!M6,"")</f>
        <v>ZWE_2019_MICS</v>
      </c>
      <c r="N7" s="105" t="str">
        <f>IF(ISTEXT('_Data inputs (reported)'!N6),'_Data inputs (reported)'!N6,"")</f>
        <v/>
      </c>
    </row>
    <row r="8" spans="1:14" x14ac:dyDescent="0.2">
      <c r="A8"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Zimbabwe</v>
      </c>
      <c r="B8" s="1" t="str">
        <f>IF(ISTEXT('_Data inputs (reported)'!B7),'_Data inputs (reported)'!B7,"")</f>
        <v>ZWE</v>
      </c>
      <c r="C8" s="179">
        <f>IF(ISBLANK('_Data inputs (reported)'!C7),"",'_Data inputs (reported)'!C7)</f>
        <v>26</v>
      </c>
      <c r="D8"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Proportion of septic tanks with faecal sludge not yet emptied</v>
      </c>
      <c r="E8" s="1" t="str">
        <f>IF(ISTEXT('_Data inputs (reported)'!E7),'_Data inputs (reported)'!E7,"")</f>
        <v>SEP_ON_NOEMPT_PCT</v>
      </c>
      <c r="F8" s="8">
        <f>IF(ISNUMBER('_Data inputs (reported)'!F7),'_Data inputs (reported)'!F7,"")</f>
        <v>84.154839999999993</v>
      </c>
      <c r="G8"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Percentage</v>
      </c>
      <c r="H8" s="1" t="str">
        <f>IF(ISTEXT('_Data inputs (reported)'!H7),'_Data inputs (reported)'!H7,"")</f>
        <v>R</v>
      </c>
      <c r="I8" s="42">
        <f>IF(ISNUMBER('_Data inputs (reported)'!I7),'_Data inputs (reported)'!I7,"")</f>
        <v>2019</v>
      </c>
      <c r="J8" s="1" t="str">
        <f>IF(ISTEXT('_Data inputs (reported)'!J7),'_Data inputs (reported)'!J7,"")</f>
        <v>Yes</v>
      </c>
      <c r="K8" s="105" t="str">
        <f>IF(ISTEXT('_Data inputs (reported)'!K7),'_Data inputs (reported)'!K7,"")</f>
        <v/>
      </c>
      <c r="L8" s="105" t="str">
        <f>IF(ISTEXT('_Data inputs (reported)'!L7),'_Data inputs (reported)'!L7,"")</f>
        <v>Multiple Indicator Cluster Survey</v>
      </c>
      <c r="M8" s="1" t="str">
        <f>IF(ISTEXT('_Data inputs (reported)'!M7),'_Data inputs (reported)'!M7,"")</f>
        <v>ZWE_2019_MICS</v>
      </c>
      <c r="N8" s="105" t="str">
        <f>IF(ISTEXT('_Data inputs (reported)'!N7),'_Data inputs (reported)'!N7,"")</f>
        <v/>
      </c>
    </row>
    <row r="9" spans="1:14" x14ac:dyDescent="0.2">
      <c r="A9"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Zimbabwe</v>
      </c>
      <c r="B9" s="1" t="str">
        <f>IF(ISTEXT('_Data inputs (reported)'!B8),'_Data inputs (reported)'!B8,"")</f>
        <v>ZWE</v>
      </c>
      <c r="C9" s="179">
        <f>IF(ISBLANK('_Data inputs (reported)'!C8),"",'_Data inputs (reported)'!C8)</f>
        <v>8</v>
      </c>
      <c r="D9"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Volume of household wastewater generated</v>
      </c>
      <c r="E9" s="1" t="str">
        <f>IF(ISTEXT('_Data inputs (reported)'!E8),'_Data inputs (reported)'!E8,"")</f>
        <v>GEN_VOL</v>
      </c>
      <c r="F9" s="8">
        <f>IF(ISNUMBER('_Data inputs (reported)'!F8),'_Data inputs (reported)'!F8,"")</f>
        <v>96.14599609375</v>
      </c>
      <c r="G9"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Million m3/year</v>
      </c>
      <c r="H9" s="1" t="str">
        <f>IF(ISTEXT('_Data inputs (reported)'!H8),'_Data inputs (reported)'!H8,"")</f>
        <v>R</v>
      </c>
      <c r="I9" s="42">
        <f>IF(ISNUMBER('_Data inputs (reported)'!I8),'_Data inputs (reported)'!I8,"")</f>
        <v>2012</v>
      </c>
      <c r="J9" s="1" t="str">
        <f>IF(ISTEXT('_Data inputs (reported)'!J8),'_Data inputs (reported)'!J8,"")</f>
        <v>No</v>
      </c>
      <c r="K9" s="105" t="str">
        <f>IF(ISTEXT('_Data inputs (reported)'!K8),'_Data inputs (reported)'!K8,"")</f>
        <v>Not the most recent data point for this variable</v>
      </c>
      <c r="L9" s="105" t="str">
        <f>IF(ISTEXT('_Data inputs (reported)'!L8),'_Data inputs (reported)'!L8,"")</f>
        <v>UNSD, Country Files from the UNSD/UNEP data collection on Environment Statistics, 2012 (date accessed: September 2022)</v>
      </c>
      <c r="M9" s="1" t="str">
        <f>IF(ISTEXT('_Data inputs (reported)'!M8),'_Data inputs (reported)'!M8,"")</f>
        <v>ZWE_2012_UNSD</v>
      </c>
      <c r="N9" s="105" t="str">
        <f>IF(ISTEXT('_Data inputs (reported)'!N8),'_Data inputs (reported)'!N8,"")</f>
        <v>Table W4, Line 9, Total wastewater generated by households</v>
      </c>
    </row>
    <row r="10" spans="1:14" x14ac:dyDescent="0.2">
      <c r="A10"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Zimbabwe</v>
      </c>
      <c r="B10" s="1" t="str">
        <f>IF(ISTEXT('_Data inputs (reported)'!B9),'_Data inputs (reported)'!B9,"")</f>
        <v>ZWE</v>
      </c>
      <c r="C10" s="179">
        <f>IF(ISBLANK('_Data inputs (reported)'!C9),"",'_Data inputs (reported)'!C9)</f>
        <v>8</v>
      </c>
      <c r="D10"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Volume of household wastewater generated</v>
      </c>
      <c r="E10" s="1" t="str">
        <f>IF(ISTEXT('_Data inputs (reported)'!E9),'_Data inputs (reported)'!E9,"")</f>
        <v>GEN_VOL</v>
      </c>
      <c r="F10" s="8">
        <f>IF(ISNUMBER('_Data inputs (reported)'!F9),'_Data inputs (reported)'!F9,"")</f>
        <v>94.700225830078125</v>
      </c>
      <c r="G10"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Million m3/year</v>
      </c>
      <c r="H10" s="1" t="str">
        <f>IF(ISTEXT('_Data inputs (reported)'!H9),'_Data inputs (reported)'!H9,"")</f>
        <v>R</v>
      </c>
      <c r="I10" s="42">
        <f>IF(ISNUMBER('_Data inputs (reported)'!I9),'_Data inputs (reported)'!I9,"")</f>
        <v>2013</v>
      </c>
      <c r="J10" s="1" t="str">
        <f>IF(ISTEXT('_Data inputs (reported)'!J9),'_Data inputs (reported)'!J9,"")</f>
        <v>No</v>
      </c>
      <c r="K10" s="105" t="str">
        <f>IF(ISTEXT('_Data inputs (reported)'!K9),'_Data inputs (reported)'!K9,"")</f>
        <v>Not the most recent data point for this variable</v>
      </c>
      <c r="L10" s="105" t="str">
        <f>IF(ISTEXT('_Data inputs (reported)'!L9),'_Data inputs (reported)'!L9,"")</f>
        <v>UNSD, Country Files from the UNSD/UNEP data collection on Environment Statistics, 2013 (date accessed: September 2022)</v>
      </c>
      <c r="M10" s="1" t="str">
        <f>IF(ISTEXT('_Data inputs (reported)'!M9),'_Data inputs (reported)'!M9,"")</f>
        <v>ZWE_2013_UNSD</v>
      </c>
      <c r="N10" s="105" t="str">
        <f>IF(ISTEXT('_Data inputs (reported)'!N9),'_Data inputs (reported)'!N9,"")</f>
        <v>Table W4, Line 9, Total wastewater generated by households</v>
      </c>
    </row>
    <row r="11" spans="1:14" x14ac:dyDescent="0.2">
      <c r="A11"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Zimbabwe</v>
      </c>
      <c r="B11" s="1" t="str">
        <f>IF(ISTEXT('_Data inputs (reported)'!B10),'_Data inputs (reported)'!B10,"")</f>
        <v>ZWE</v>
      </c>
      <c r="C11" s="179">
        <f>IF(ISBLANK('_Data inputs (reported)'!C10),"",'_Data inputs (reported)'!C10)</f>
        <v>8</v>
      </c>
      <c r="D11"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Volume of household wastewater generated</v>
      </c>
      <c r="E11" s="1" t="str">
        <f>IF(ISTEXT('_Data inputs (reported)'!E10),'_Data inputs (reported)'!E10,"")</f>
        <v>GEN_VOL</v>
      </c>
      <c r="F11" s="8">
        <f>IF(ISNUMBER('_Data inputs (reported)'!F10),'_Data inputs (reported)'!F10,"")</f>
        <v>112.50840759277339</v>
      </c>
      <c r="G11"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Million m3/year</v>
      </c>
      <c r="H11" s="1" t="str">
        <f>IF(ISTEXT('_Data inputs (reported)'!H10),'_Data inputs (reported)'!H10,"")</f>
        <v>R</v>
      </c>
      <c r="I11" s="42">
        <f>IF(ISNUMBER('_Data inputs (reported)'!I10),'_Data inputs (reported)'!I10,"")</f>
        <v>2014</v>
      </c>
      <c r="J11" s="1" t="str">
        <f>IF(ISTEXT('_Data inputs (reported)'!J10),'_Data inputs (reported)'!J10,"")</f>
        <v>No</v>
      </c>
      <c r="K11" s="105" t="str">
        <f>IF(ISTEXT('_Data inputs (reported)'!K10),'_Data inputs (reported)'!K10,"")</f>
        <v>Not the most recent data point for this variable</v>
      </c>
      <c r="L11" s="105" t="str">
        <f>IF(ISTEXT('_Data inputs (reported)'!L10),'_Data inputs (reported)'!L10,"")</f>
        <v>UNSD, Country Files from the UNSD/UNEP data collection on Environment Statistics, 2014 (date accessed: September 2022)</v>
      </c>
      <c r="M11" s="1" t="str">
        <f>IF(ISTEXT('_Data inputs (reported)'!M10),'_Data inputs (reported)'!M10,"")</f>
        <v>ZWE_2014_UNSD</v>
      </c>
      <c r="N11" s="105" t="str">
        <f>IF(ISTEXT('_Data inputs (reported)'!N10),'_Data inputs (reported)'!N10,"")</f>
        <v>Table W4, Line 9, Total wastewater generated by households</v>
      </c>
    </row>
    <row r="12" spans="1:14" x14ac:dyDescent="0.2">
      <c r="A12"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Zimbabwe</v>
      </c>
      <c r="B12" s="1" t="str">
        <f>IF(ISTEXT('_Data inputs (reported)'!B11),'_Data inputs (reported)'!B11,"")</f>
        <v>ZWE</v>
      </c>
      <c r="C12" s="179">
        <f>IF(ISBLANK('_Data inputs (reported)'!C11),"",'_Data inputs (reported)'!C11)</f>
        <v>8</v>
      </c>
      <c r="D12"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Volume of household wastewater generated</v>
      </c>
      <c r="E12" s="1" t="str">
        <f>IF(ISTEXT('_Data inputs (reported)'!E11),'_Data inputs (reported)'!E11,"")</f>
        <v>GEN_VOL</v>
      </c>
      <c r="F12" s="8">
        <f>IF(ISNUMBER('_Data inputs (reported)'!F11),'_Data inputs (reported)'!F11,"")</f>
        <v>118.685173034668</v>
      </c>
      <c r="G12"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Million m3/year</v>
      </c>
      <c r="H12" s="1" t="str">
        <f>IF(ISTEXT('_Data inputs (reported)'!H11),'_Data inputs (reported)'!H11,"")</f>
        <v>R</v>
      </c>
      <c r="I12" s="42">
        <f>IF(ISNUMBER('_Data inputs (reported)'!I11),'_Data inputs (reported)'!I11,"")</f>
        <v>2015</v>
      </c>
      <c r="J12" s="1" t="str">
        <f>IF(ISTEXT('_Data inputs (reported)'!J11),'_Data inputs (reported)'!J11,"")</f>
        <v>No</v>
      </c>
      <c r="K12" s="105" t="str">
        <f>IF(ISTEXT('_Data inputs (reported)'!K11),'_Data inputs (reported)'!K11,"")</f>
        <v>Not the most recent data point for this variable</v>
      </c>
      <c r="L12" s="105" t="str">
        <f>IF(ISTEXT('_Data inputs (reported)'!L11),'_Data inputs (reported)'!L11,"")</f>
        <v>UNSD, Country Files from the UNSD/UNEP data collection on Environment Statistics, 2015 (date accessed: September 2022)</v>
      </c>
      <c r="M12" s="1" t="str">
        <f>IF(ISTEXT('_Data inputs (reported)'!M11),'_Data inputs (reported)'!M11,"")</f>
        <v>ZWE_2015_UNSD</v>
      </c>
      <c r="N12" s="105" t="str">
        <f>IF(ISTEXT('_Data inputs (reported)'!N11),'_Data inputs (reported)'!N11,"")</f>
        <v>Table W4, Line 9, Total wastewater generated by households</v>
      </c>
    </row>
    <row r="13" spans="1:14" x14ac:dyDescent="0.2">
      <c r="A13"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Zimbabwe</v>
      </c>
      <c r="B13" s="1" t="str">
        <f>IF(ISTEXT('_Data inputs (reported)'!B12),'_Data inputs (reported)'!B12,"")</f>
        <v>ZWE</v>
      </c>
      <c r="C13" s="179">
        <f>IF(ISBLANK('_Data inputs (reported)'!C12),"",'_Data inputs (reported)'!C12)</f>
        <v>8</v>
      </c>
      <c r="D13"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Volume of household wastewater generated</v>
      </c>
      <c r="E13" s="1" t="str">
        <f>IF(ISTEXT('_Data inputs (reported)'!E12),'_Data inputs (reported)'!E12,"")</f>
        <v>GEN_VOL</v>
      </c>
      <c r="F13" s="8">
        <f>IF(ISNUMBER('_Data inputs (reported)'!F12),'_Data inputs (reported)'!F12,"")</f>
        <v>126.7595291137695</v>
      </c>
      <c r="G13"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Million m3/year</v>
      </c>
      <c r="H13" s="1" t="str">
        <f>IF(ISTEXT('_Data inputs (reported)'!H12),'_Data inputs (reported)'!H12,"")</f>
        <v>R</v>
      </c>
      <c r="I13" s="42">
        <f>IF(ISNUMBER('_Data inputs (reported)'!I12),'_Data inputs (reported)'!I12,"")</f>
        <v>2016</v>
      </c>
      <c r="J13" s="1" t="str">
        <f>IF(ISTEXT('_Data inputs (reported)'!J12),'_Data inputs (reported)'!J12,"")</f>
        <v>No</v>
      </c>
      <c r="K13" s="105" t="str">
        <f>IF(ISTEXT('_Data inputs (reported)'!K12),'_Data inputs (reported)'!K12,"")</f>
        <v>Not the most recent data point for this variable</v>
      </c>
      <c r="L13" s="105" t="str">
        <f>IF(ISTEXT('_Data inputs (reported)'!L12),'_Data inputs (reported)'!L12,"")</f>
        <v>UNSD, Country Files from the UNSD/UNEP data collection on Environment Statistics, 2016 (date accessed: September 2022)</v>
      </c>
      <c r="M13" s="1" t="str">
        <f>IF(ISTEXT('_Data inputs (reported)'!M12),'_Data inputs (reported)'!M12,"")</f>
        <v>ZWE_2016_UNSD</v>
      </c>
      <c r="N13" s="105" t="str">
        <f>IF(ISTEXT('_Data inputs (reported)'!N12),'_Data inputs (reported)'!N12,"")</f>
        <v>Table W4, Line 9, Total wastewater generated by households</v>
      </c>
    </row>
    <row r="14" spans="1:14" x14ac:dyDescent="0.2">
      <c r="A14"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Zimbabwe</v>
      </c>
      <c r="B14" s="1" t="str">
        <f>IF(ISTEXT('_Data inputs (reported)'!B13),'_Data inputs (reported)'!B13,"")</f>
        <v>ZWE</v>
      </c>
      <c r="C14" s="179">
        <f>IF(ISBLANK('_Data inputs (reported)'!C13),"",'_Data inputs (reported)'!C13)</f>
        <v>19</v>
      </c>
      <c r="D14"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sewer wastewater delivered to treatment plants</v>
      </c>
      <c r="E14" s="1" t="str">
        <f>IF(ISTEXT('_Data inputs (reported)'!E13),'_Data inputs (reported)'!E13,"")</f>
        <v>SEW_DEL_WWTP_PCT</v>
      </c>
      <c r="F14" s="8">
        <f>IF(ISNUMBER('_Data inputs (reported)'!F13),'_Data inputs (reported)'!F13,"")</f>
        <v>90.908042907714844</v>
      </c>
      <c r="G14"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4" s="1" t="str">
        <f>IF(ISTEXT('_Data inputs (reported)'!H13),'_Data inputs (reported)'!H13,"")</f>
        <v>R</v>
      </c>
      <c r="I14" s="42">
        <f>IF(ISNUMBER('_Data inputs (reported)'!I13),'_Data inputs (reported)'!I13,"")</f>
        <v>2012</v>
      </c>
      <c r="J14" s="1" t="str">
        <f>IF(ISTEXT('_Data inputs (reported)'!J13),'_Data inputs (reported)'!J13,"")</f>
        <v>No</v>
      </c>
      <c r="K14" s="105" t="str">
        <f>IF(ISTEXT('_Data inputs (reported)'!K13),'_Data inputs (reported)'!K13,"")</f>
        <v>Not the most recent data point for this variable</v>
      </c>
      <c r="L14" s="105" t="str">
        <f>IF(ISTEXT('_Data inputs (reported)'!L13),'_Data inputs (reported)'!L13,"")</f>
        <v>UNSD, Country Files from the UNSD/UNEP data collection on Environment Statistics, 2012 (date accessed: September 2022)</v>
      </c>
      <c r="M14" s="1" t="str">
        <f>IF(ISTEXT('_Data inputs (reported)'!M13),'_Data inputs (reported)'!M13,"")</f>
        <v>ZWE_2012_UNSD</v>
      </c>
      <c r="N14" s="105" t="str">
        <f>IF(ISTEXT('_Data inputs (reported)'!N13),'_Data inputs (reported)'!N13,"")</f>
        <v>Table W5, derived from the proportion of the population connected to wastewater treatment plants (line 2=67.2%) divided by the proportion of the population connected to wastewater collecting systems (sewers; line 1=73.9%)</v>
      </c>
    </row>
    <row r="15" spans="1:14" x14ac:dyDescent="0.2">
      <c r="A15"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Zimbabwe</v>
      </c>
      <c r="B15" s="1" t="str">
        <f>IF(ISTEXT('_Data inputs (reported)'!B14),'_Data inputs (reported)'!B14,"")</f>
        <v>ZWE</v>
      </c>
      <c r="C15" s="179">
        <f>IF(ISBLANK('_Data inputs (reported)'!C14),"",'_Data inputs (reported)'!C14)</f>
        <v>19</v>
      </c>
      <c r="D15"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sewer wastewater delivered to treatment plants</v>
      </c>
      <c r="E15" s="1" t="str">
        <f>IF(ISTEXT('_Data inputs (reported)'!E14),'_Data inputs (reported)'!E14,"")</f>
        <v>SEW_DEL_WWTP_PCT</v>
      </c>
      <c r="F15" s="8">
        <f>IF(ISNUMBER('_Data inputs (reported)'!F14),'_Data inputs (reported)'!F14,"")</f>
        <v>94.211273193359375</v>
      </c>
      <c r="G15"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5" s="1" t="str">
        <f>IF(ISTEXT('_Data inputs (reported)'!H14),'_Data inputs (reported)'!H14,"")</f>
        <v>R</v>
      </c>
      <c r="I15" s="42">
        <f>IF(ISNUMBER('_Data inputs (reported)'!I14),'_Data inputs (reported)'!I14,"")</f>
        <v>2013</v>
      </c>
      <c r="J15" s="1" t="str">
        <f>IF(ISTEXT('_Data inputs (reported)'!J14),'_Data inputs (reported)'!J14,"")</f>
        <v>No</v>
      </c>
      <c r="K15" s="105" t="str">
        <f>IF(ISTEXT('_Data inputs (reported)'!K14),'_Data inputs (reported)'!K14,"")</f>
        <v>Not the most recent data point for this variable</v>
      </c>
      <c r="L15" s="105" t="str">
        <f>IF(ISTEXT('_Data inputs (reported)'!L14),'_Data inputs (reported)'!L14,"")</f>
        <v>UNSD, Country Files from the UNSD/UNEP data collection on Environment Statistics, 2013 (date accessed: September 2022)</v>
      </c>
      <c r="M15" s="1" t="str">
        <f>IF(ISTEXT('_Data inputs (reported)'!M14),'_Data inputs (reported)'!M14,"")</f>
        <v>ZWE_2013_UNSD</v>
      </c>
      <c r="N15" s="105" t="str">
        <f>IF(ISTEXT('_Data inputs (reported)'!N14),'_Data inputs (reported)'!N14,"")</f>
        <v>Table W5, derived from the proportion of the population connected to wastewater treatment plants (line 2=72.4%) divided by the proportion of the population connected to wastewater collecting systems (sewers; line 1=76.8%)</v>
      </c>
    </row>
    <row r="16" spans="1:14" x14ac:dyDescent="0.2">
      <c r="A16"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Zimbabwe</v>
      </c>
      <c r="B16" s="1" t="str">
        <f>IF(ISTEXT('_Data inputs (reported)'!B15),'_Data inputs (reported)'!B15,"")</f>
        <v>ZWE</v>
      </c>
      <c r="C16" s="179">
        <f>IF(ISBLANK('_Data inputs (reported)'!C15),"",'_Data inputs (reported)'!C15)</f>
        <v>19</v>
      </c>
      <c r="D16"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sewer wastewater delivered to treatment plants</v>
      </c>
      <c r="E16" s="1" t="str">
        <f>IF(ISTEXT('_Data inputs (reported)'!E15),'_Data inputs (reported)'!E15,"")</f>
        <v>SEW_DEL_WWTP_PCT</v>
      </c>
      <c r="F16" s="8">
        <f>IF(ISNUMBER('_Data inputs (reported)'!F15),'_Data inputs (reported)'!F15,"")</f>
        <v>92.596160888671875</v>
      </c>
      <c r="G16"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6" s="1" t="str">
        <f>IF(ISTEXT('_Data inputs (reported)'!H15),'_Data inputs (reported)'!H15,"")</f>
        <v>R</v>
      </c>
      <c r="I16" s="42">
        <f>IF(ISNUMBER('_Data inputs (reported)'!I15),'_Data inputs (reported)'!I15,"")</f>
        <v>2014</v>
      </c>
      <c r="J16" s="1" t="str">
        <f>IF(ISTEXT('_Data inputs (reported)'!J15),'_Data inputs (reported)'!J15,"")</f>
        <v>No</v>
      </c>
      <c r="K16" s="105" t="str">
        <f>IF(ISTEXT('_Data inputs (reported)'!K15),'_Data inputs (reported)'!K15,"")</f>
        <v>Not the most recent data point for this variable</v>
      </c>
      <c r="L16" s="105" t="str">
        <f>IF(ISTEXT('_Data inputs (reported)'!L15),'_Data inputs (reported)'!L15,"")</f>
        <v>UNSD, Country Files from the UNSD/UNEP data collection on Environment Statistics, 2014 (date accessed: September 2022)</v>
      </c>
      <c r="M16" s="1" t="str">
        <f>IF(ISTEXT('_Data inputs (reported)'!M15),'_Data inputs (reported)'!M15,"")</f>
        <v>ZWE_2014_UNSD</v>
      </c>
      <c r="N16" s="105" t="str">
        <f>IF(ISTEXT('_Data inputs (reported)'!N15),'_Data inputs (reported)'!N15,"")</f>
        <v>Table W5, derived from the proportion of the population connected to wastewater treatment plants (line 2=77%) divided by the proportion of the population connected to wastewater collecting systems (sewers; line 1=83.2%)</v>
      </c>
    </row>
    <row r="17" spans="1:14" x14ac:dyDescent="0.2">
      <c r="A17"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Zimbabwe</v>
      </c>
      <c r="B17" s="1" t="str">
        <f>IF(ISTEXT('_Data inputs (reported)'!B16),'_Data inputs (reported)'!B16,"")</f>
        <v>ZWE</v>
      </c>
      <c r="C17" s="179">
        <f>IF(ISBLANK('_Data inputs (reported)'!C16),"",'_Data inputs (reported)'!C16)</f>
        <v>19</v>
      </c>
      <c r="D17"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sewer wastewater delivered to treatment plants</v>
      </c>
      <c r="E17" s="1" t="str">
        <f>IF(ISTEXT('_Data inputs (reported)'!E16),'_Data inputs (reported)'!E16,"")</f>
        <v>SEW_DEL_WWTP_PCT</v>
      </c>
      <c r="F17" s="8">
        <f>IF(ISNUMBER('_Data inputs (reported)'!F16),'_Data inputs (reported)'!F16,"")</f>
        <v>93.012626647949219</v>
      </c>
      <c r="G17"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7" s="1" t="str">
        <f>IF(ISTEXT('_Data inputs (reported)'!H16),'_Data inputs (reported)'!H16,"")</f>
        <v>R</v>
      </c>
      <c r="I17" s="42">
        <f>IF(ISNUMBER('_Data inputs (reported)'!I16),'_Data inputs (reported)'!I16,"")</f>
        <v>2015</v>
      </c>
      <c r="J17" s="1" t="str">
        <f>IF(ISTEXT('_Data inputs (reported)'!J16),'_Data inputs (reported)'!J16,"")</f>
        <v>No</v>
      </c>
      <c r="K17" s="105" t="str">
        <f>IF(ISTEXT('_Data inputs (reported)'!K16),'_Data inputs (reported)'!K16,"")</f>
        <v>Not the most recent data point for this variable</v>
      </c>
      <c r="L17" s="105" t="str">
        <f>IF(ISTEXT('_Data inputs (reported)'!L16),'_Data inputs (reported)'!L16,"")</f>
        <v>UNSD, Country Files from the UNSD/UNEP data collection on Environment Statistics, 2015 (date accessed: September 2022)</v>
      </c>
      <c r="M17" s="1" t="str">
        <f>IF(ISTEXT('_Data inputs (reported)'!M16),'_Data inputs (reported)'!M16,"")</f>
        <v>ZWE_2015_UNSD</v>
      </c>
      <c r="N17" s="105" t="str">
        <f>IF(ISTEXT('_Data inputs (reported)'!N16),'_Data inputs (reported)'!N16,"")</f>
        <v>Table W5, derived from the proportion of the population connected to wastewater treatment plants (line 2=75.9%) divided by the proportion of the population connected to wastewater collecting systems (sewers; line 1=81.6%)</v>
      </c>
    </row>
    <row r="18" spans="1:14" x14ac:dyDescent="0.2">
      <c r="A18"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Zimbabwe</v>
      </c>
      <c r="B18" s="1" t="str">
        <f>IF(ISTEXT('_Data inputs (reported)'!B17),'_Data inputs (reported)'!B17,"")</f>
        <v>ZWE</v>
      </c>
      <c r="C18" s="179">
        <f>IF(ISBLANK('_Data inputs (reported)'!C17),"",'_Data inputs (reported)'!C17)</f>
        <v>19</v>
      </c>
      <c r="D18"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Proportion of sewer wastewater delivered to treatment plants</v>
      </c>
      <c r="E18" s="1" t="str">
        <f>IF(ISTEXT('_Data inputs (reported)'!E17),'_Data inputs (reported)'!E17,"")</f>
        <v>SEW_DEL_WWTP_PCT</v>
      </c>
      <c r="F18" s="8">
        <f>IF(ISNUMBER('_Data inputs (reported)'!F17),'_Data inputs (reported)'!F17,"")</f>
        <v>86.943748474121094</v>
      </c>
      <c r="G18"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Percentage</v>
      </c>
      <c r="H18" s="1" t="str">
        <f>IF(ISTEXT('_Data inputs (reported)'!H17),'_Data inputs (reported)'!H17,"")</f>
        <v>R</v>
      </c>
      <c r="I18" s="42">
        <f>IF(ISNUMBER('_Data inputs (reported)'!I17),'_Data inputs (reported)'!I17,"")</f>
        <v>2016</v>
      </c>
      <c r="J18" s="1" t="str">
        <f>IF(ISTEXT('_Data inputs (reported)'!J17),'_Data inputs (reported)'!J17,"")</f>
        <v>No</v>
      </c>
      <c r="K18" s="105" t="str">
        <f>IF(ISTEXT('_Data inputs (reported)'!K17),'_Data inputs (reported)'!K17,"")</f>
        <v>Not the most recent data point for this variable</v>
      </c>
      <c r="L18" s="105" t="str">
        <f>IF(ISTEXT('_Data inputs (reported)'!L17),'_Data inputs (reported)'!L17,"")</f>
        <v>UNSD, Country Files from the UNSD/UNEP data collection on Environment Statistics, 2016 (date accessed: September 2022)</v>
      </c>
      <c r="M18" s="1" t="str">
        <f>IF(ISTEXT('_Data inputs (reported)'!M17),'_Data inputs (reported)'!M17,"")</f>
        <v>ZWE_2016_UNSD</v>
      </c>
      <c r="N18" s="105" t="str">
        <f>IF(ISTEXT('_Data inputs (reported)'!N17),'_Data inputs (reported)'!N17,"")</f>
        <v>Table W5, derived from the proportion of the population connected to wastewater treatment plants (line 2=67.9%) divided by the proportion of the population connected to wastewater collecting systems (sewers; line 1=78.1%)</v>
      </c>
    </row>
    <row r="19" spans="1:14" x14ac:dyDescent="0.2">
      <c r="A19"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Zimbabwe</v>
      </c>
      <c r="B19" s="1" t="str">
        <f>IF(ISTEXT('_Data inputs (reported)'!B18),'_Data inputs (reported)'!B18,"")</f>
        <v>ZWE</v>
      </c>
      <c r="C19" s="179">
        <f>IF(ISBLANK('_Data inputs (reported)'!C18),"",'_Data inputs (reported)'!C18)</f>
        <v>21</v>
      </c>
      <c r="D19"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Proportion of received sewer wastewater safely treated (by technology) at treatment plants</v>
      </c>
      <c r="E19" s="1" t="str">
        <f>IF(ISTEXT('_Data inputs (reported)'!E18),'_Data inputs (reported)'!E18,"")</f>
        <v>SEW_ST_WWTP_TCH_PCT</v>
      </c>
      <c r="F19" s="8">
        <f>IF(ISNUMBER('_Data inputs (reported)'!F18),'_Data inputs (reported)'!F18,"")</f>
        <v>95.224693298339844</v>
      </c>
      <c r="G19"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Percentage</v>
      </c>
      <c r="H19" s="1" t="str">
        <f>IF(ISTEXT('_Data inputs (reported)'!H18),'_Data inputs (reported)'!H18,"")</f>
        <v>R</v>
      </c>
      <c r="I19" s="42">
        <f>IF(ISNUMBER('_Data inputs (reported)'!I18),'_Data inputs (reported)'!I18,"")</f>
        <v>2012</v>
      </c>
      <c r="J19" s="1" t="str">
        <f>IF(ISTEXT('_Data inputs (reported)'!J18),'_Data inputs (reported)'!J18,"")</f>
        <v>No</v>
      </c>
      <c r="K19" s="105" t="str">
        <f>IF(ISTEXT('_Data inputs (reported)'!K18),'_Data inputs (reported)'!K18,"")</f>
        <v>Not the most recent data point for this variable</v>
      </c>
      <c r="L19" s="105" t="str">
        <f>IF(ISTEXT('_Data inputs (reported)'!L18),'_Data inputs (reported)'!L18,"")</f>
        <v>UNSD, Country Files from the UNSD/UNEP data collection on Environment Statistics, 2012 (date accessed: September 2022)</v>
      </c>
      <c r="M19" s="1" t="str">
        <f>IF(ISTEXT('_Data inputs (reported)'!M18),'_Data inputs (reported)'!M18,"")</f>
        <v>ZWE_2012_UNSD</v>
      </c>
      <c r="N19" s="105" t="str">
        <f>IF(ISTEXT('_Data inputs (reported)'!N18),'_Data inputs (reported)'!N18,"")</f>
        <v>Table W4, derived from the volume of urban wastewater (1000 m3/year) collected at wastewater treatment plants and treated by secondary or higher processes [secondary (line 13=199.24) &amp; tertiary (line 14=no data, treated as 0) treatment] divided by the volume collected at wastewater treatment plants [primary (line 12=9.99), secondary (line 13=199.24), &amp; tertiary (line 14=no data, treated as 0) treatment].</v>
      </c>
    </row>
    <row r="20" spans="1:14" x14ac:dyDescent="0.2">
      <c r="A20"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Zimbabwe</v>
      </c>
      <c r="B20" s="1" t="str">
        <f>IF(ISTEXT('_Data inputs (reported)'!B19),'_Data inputs (reported)'!B19,"")</f>
        <v>ZWE</v>
      </c>
      <c r="C20" s="179">
        <f>IF(ISBLANK('_Data inputs (reported)'!C19),"",'_Data inputs (reported)'!C19)</f>
        <v>21</v>
      </c>
      <c r="D20"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Proportion of received sewer wastewater safely treated (by technology) at treatment plants</v>
      </c>
      <c r="E20" s="1" t="str">
        <f>IF(ISTEXT('_Data inputs (reported)'!E19),'_Data inputs (reported)'!E19,"")</f>
        <v>SEW_ST_WWTP_TCH_PCT</v>
      </c>
      <c r="F20" s="8">
        <f>IF(ISNUMBER('_Data inputs (reported)'!F19),'_Data inputs (reported)'!F19,"")</f>
        <v>95.126762390136719</v>
      </c>
      <c r="G20"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Percentage</v>
      </c>
      <c r="H20" s="1" t="str">
        <f>IF(ISTEXT('_Data inputs (reported)'!H19),'_Data inputs (reported)'!H19,"")</f>
        <v>R</v>
      </c>
      <c r="I20" s="42">
        <f>IF(ISNUMBER('_Data inputs (reported)'!I19),'_Data inputs (reported)'!I19,"")</f>
        <v>2013</v>
      </c>
      <c r="J20" s="1" t="str">
        <f>IF(ISTEXT('_Data inputs (reported)'!J19),'_Data inputs (reported)'!J19,"")</f>
        <v>No</v>
      </c>
      <c r="K20" s="105" t="str">
        <f>IF(ISTEXT('_Data inputs (reported)'!K19),'_Data inputs (reported)'!K19,"")</f>
        <v>Not the most recent data point for this variable</v>
      </c>
      <c r="L20" s="105" t="str">
        <f>IF(ISTEXT('_Data inputs (reported)'!L19),'_Data inputs (reported)'!L19,"")</f>
        <v>UNSD, Country Files from the UNSD/UNEP data collection on Environment Statistics, 2013 (date accessed: September 2022)</v>
      </c>
      <c r="M20" s="1" t="str">
        <f>IF(ISTEXT('_Data inputs (reported)'!M19),'_Data inputs (reported)'!M19,"")</f>
        <v>ZWE_2013_UNSD</v>
      </c>
      <c r="N20" s="105" t="str">
        <f>IF(ISTEXT('_Data inputs (reported)'!N19),'_Data inputs (reported)'!N19,"")</f>
        <v>Table W4, derived from the volume of urban wastewater (1000 m3/year) collected at wastewater treatment plants and treated by secondary or higher processes [secondary (line 13=194.38) &amp; tertiary (line 14=no data, treated as 0) treatment] divided by the volume collected at wastewater treatment plants [primary (line 12=9.96), secondary (line 13=194.38), &amp; tertiary (line 14=no data, treated as 0) treatment].</v>
      </c>
    </row>
    <row r="21" spans="1:14" x14ac:dyDescent="0.2">
      <c r="A21"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Zimbabwe</v>
      </c>
      <c r="B21" s="1" t="str">
        <f>IF(ISTEXT('_Data inputs (reported)'!B20),'_Data inputs (reported)'!B20,"")</f>
        <v>ZWE</v>
      </c>
      <c r="C21" s="179">
        <f>IF(ISBLANK('_Data inputs (reported)'!C20),"",'_Data inputs (reported)'!C20)</f>
        <v>21</v>
      </c>
      <c r="D21"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Proportion of received sewer wastewater safely treated (by technology) at treatment plants</v>
      </c>
      <c r="E21" s="1" t="str">
        <f>IF(ISTEXT('_Data inputs (reported)'!E20),'_Data inputs (reported)'!E20,"")</f>
        <v>SEW_ST_WWTP_TCH_PCT</v>
      </c>
      <c r="F21" s="8">
        <f>IF(ISNUMBER('_Data inputs (reported)'!F20),'_Data inputs (reported)'!F20,"")</f>
        <v>96.538658142089844</v>
      </c>
      <c r="G21"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Percentage</v>
      </c>
      <c r="H21" s="1" t="str">
        <f>IF(ISTEXT('_Data inputs (reported)'!H20),'_Data inputs (reported)'!H20,"")</f>
        <v>R</v>
      </c>
      <c r="I21" s="42">
        <f>IF(ISNUMBER('_Data inputs (reported)'!I20),'_Data inputs (reported)'!I20,"")</f>
        <v>2014</v>
      </c>
      <c r="J21" s="1" t="str">
        <f>IF(ISTEXT('_Data inputs (reported)'!J20),'_Data inputs (reported)'!J20,"")</f>
        <v>No</v>
      </c>
      <c r="K21" s="105" t="str">
        <f>IF(ISTEXT('_Data inputs (reported)'!K20),'_Data inputs (reported)'!K20,"")</f>
        <v>Not the most recent data point for this variable</v>
      </c>
      <c r="L21" s="105" t="str">
        <f>IF(ISTEXT('_Data inputs (reported)'!L20),'_Data inputs (reported)'!L20,"")</f>
        <v>UNSD, Country Files from the UNSD/UNEP data collection on Environment Statistics, 2014 (date accessed: September 2022)</v>
      </c>
      <c r="M21" s="1" t="str">
        <f>IF(ISTEXT('_Data inputs (reported)'!M20),'_Data inputs (reported)'!M20,"")</f>
        <v>ZWE_2014_UNSD</v>
      </c>
      <c r="N21" s="105" t="str">
        <f>IF(ISTEXT('_Data inputs (reported)'!N20),'_Data inputs (reported)'!N20,"")</f>
        <v>Table W4, derived from the volume of urban wastewater (1000 m3/year) collected at wastewater treatment plants and treated by secondary or higher processes [secondary (line 13=243.25) &amp; tertiary (line 14=no data, treated as 0) treatment] divided by the volume collected at wastewater treatment plants [primary (line 12=8.72), secondary (line 13=243.25), &amp; tertiary (line 14=no data, treated as 0) treatment].</v>
      </c>
    </row>
    <row r="22" spans="1:14" x14ac:dyDescent="0.2">
      <c r="A22"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Zimbabwe</v>
      </c>
      <c r="B22" s="1" t="str">
        <f>IF(ISTEXT('_Data inputs (reported)'!B21),'_Data inputs (reported)'!B21,"")</f>
        <v>ZWE</v>
      </c>
      <c r="C22" s="179">
        <f>IF(ISBLANK('_Data inputs (reported)'!C21),"",'_Data inputs (reported)'!C21)</f>
        <v>21</v>
      </c>
      <c r="D22"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Proportion of received sewer wastewater safely treated (by technology) at treatment plants</v>
      </c>
      <c r="E22" s="1" t="str">
        <f>IF(ISTEXT('_Data inputs (reported)'!E21),'_Data inputs (reported)'!E21,"")</f>
        <v>SEW_ST_WWTP_TCH_PCT</v>
      </c>
      <c r="F22" s="8">
        <f>IF(ISNUMBER('_Data inputs (reported)'!F21),'_Data inputs (reported)'!F21,"")</f>
        <v>95.499656677246094</v>
      </c>
      <c r="G22"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Percentage</v>
      </c>
      <c r="H22" s="1" t="str">
        <f>IF(ISTEXT('_Data inputs (reported)'!H21),'_Data inputs (reported)'!H21,"")</f>
        <v>R</v>
      </c>
      <c r="I22" s="42">
        <f>IF(ISNUMBER('_Data inputs (reported)'!I21),'_Data inputs (reported)'!I21,"")</f>
        <v>2015</v>
      </c>
      <c r="J22" s="1" t="str">
        <f>IF(ISTEXT('_Data inputs (reported)'!J21),'_Data inputs (reported)'!J21,"")</f>
        <v>No</v>
      </c>
      <c r="K22" s="105" t="str">
        <f>IF(ISTEXT('_Data inputs (reported)'!K21),'_Data inputs (reported)'!K21,"")</f>
        <v>Not the most recent data point for this variable</v>
      </c>
      <c r="L22" s="105" t="str">
        <f>IF(ISTEXT('_Data inputs (reported)'!L21),'_Data inputs (reported)'!L21,"")</f>
        <v>UNSD, Country Files from the UNSD/UNEP data collection on Environment Statistics, 2015 (date accessed: September 2022)</v>
      </c>
      <c r="M22" s="1" t="str">
        <f>IF(ISTEXT('_Data inputs (reported)'!M21),'_Data inputs (reported)'!M21,"")</f>
        <v>ZWE_2015_UNSD</v>
      </c>
      <c r="N22" s="105" t="str">
        <f>IF(ISTEXT('_Data inputs (reported)'!N21),'_Data inputs (reported)'!N21,"")</f>
        <v>Table W4, derived from the volume of urban wastewater (1000 m3/year) collected at wastewater treatment plants and treated by secondary or higher processes [secondary (line 13=263.93) &amp; tertiary (line 14=no data, treated as 0) treatment] divided by the volume collected at wastewater treatment plants [primary (line 12=12.44), secondary (line 13=263.93), &amp; tertiary (line 14=no data, treated as 0) treatment].</v>
      </c>
    </row>
    <row r="23" spans="1:14" x14ac:dyDescent="0.2">
      <c r="A23"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Zimbabwe</v>
      </c>
      <c r="B23" s="1" t="str">
        <f>IF(ISTEXT('_Data inputs (reported)'!B22),'_Data inputs (reported)'!B22,"")</f>
        <v>ZWE</v>
      </c>
      <c r="C23" s="179">
        <f>IF(ISBLANK('_Data inputs (reported)'!C22),"",'_Data inputs (reported)'!C22)</f>
        <v>21</v>
      </c>
      <c r="D23"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Proportion of received sewer wastewater safely treated (by technology) at treatment plants</v>
      </c>
      <c r="E23" s="1" t="str">
        <f>IF(ISTEXT('_Data inputs (reported)'!E22),'_Data inputs (reported)'!E22,"")</f>
        <v>SEW_ST_WWTP_TCH_PCT</v>
      </c>
      <c r="F23" s="8">
        <f>IF(ISNUMBER('_Data inputs (reported)'!F22),'_Data inputs (reported)'!F22,"")</f>
        <v>93.468025207519531</v>
      </c>
      <c r="G23"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Percentage</v>
      </c>
      <c r="H23" s="1" t="str">
        <f>IF(ISTEXT('_Data inputs (reported)'!H22),'_Data inputs (reported)'!H22,"")</f>
        <v>R</v>
      </c>
      <c r="I23" s="42">
        <f>IF(ISNUMBER('_Data inputs (reported)'!I22),'_Data inputs (reported)'!I22,"")</f>
        <v>2016</v>
      </c>
      <c r="J23" s="1" t="str">
        <f>IF(ISTEXT('_Data inputs (reported)'!J22),'_Data inputs (reported)'!J22,"")</f>
        <v>No</v>
      </c>
      <c r="K23" s="105" t="str">
        <f>IF(ISTEXT('_Data inputs (reported)'!K22),'_Data inputs (reported)'!K22,"")</f>
        <v>Not the most recent data point for this variable</v>
      </c>
      <c r="L23" s="105" t="str">
        <f>IF(ISTEXT('_Data inputs (reported)'!L22),'_Data inputs (reported)'!L22,"")</f>
        <v>UNSD, Country Files from the UNSD/UNEP data collection on Environment Statistics, 2016 (date accessed: September 2022)</v>
      </c>
      <c r="M23" s="1" t="str">
        <f>IF(ISTEXT('_Data inputs (reported)'!M22),'_Data inputs (reported)'!M22,"")</f>
        <v>ZWE_2016_UNSD</v>
      </c>
      <c r="N23" s="105" t="str">
        <f>IF(ISTEXT('_Data inputs (reported)'!N22),'_Data inputs (reported)'!N22,"")</f>
        <v>Table W4, derived from the volume of urban wastewater (1000 m3/year) collected at wastewater treatment plants and treated by secondary or higher processes [secondary (line 13=282.1) &amp; tertiary (line 14=no data, treated as 0) treatment] divided by the volume collected at wastewater treatment plants [primary (line 12=19.71), secondary (line 13=282.1), &amp; tertiary (line 14=no data, treated as 0) treatment].</v>
      </c>
    </row>
    <row r="24" spans="1:14" x14ac:dyDescent="0.2">
      <c r="A24"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4" s="1" t="str">
        <f>IF(ISTEXT('_Data inputs (reported)'!B23),'_Data inputs (reported)'!B23,"")</f>
        <v/>
      </c>
      <c r="C24" s="179" t="str">
        <f>IF(ISBLANK('_Data inputs (reported)'!C23),"",'_Data inputs (reported)'!C23)</f>
        <v/>
      </c>
      <c r="D24"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4" s="1" t="str">
        <f>IF(ISTEXT('_Data inputs (reported)'!E23),'_Data inputs (reported)'!E23,"")</f>
        <v/>
      </c>
      <c r="F24" s="8" t="str">
        <f>IF(ISNUMBER('_Data inputs (reported)'!F23),'_Data inputs (reported)'!F23,"")</f>
        <v/>
      </c>
      <c r="G24"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4" s="1" t="str">
        <f>IF(ISTEXT('_Data inputs (reported)'!H23),'_Data inputs (reported)'!H23,"")</f>
        <v/>
      </c>
      <c r="I24" s="42" t="str">
        <f>IF(ISNUMBER('_Data inputs (reported)'!I23),'_Data inputs (reported)'!I23,"")</f>
        <v/>
      </c>
      <c r="J24" s="1" t="str">
        <f>IF(ISTEXT('_Data inputs (reported)'!J23),'_Data inputs (reported)'!J23,"")</f>
        <v/>
      </c>
      <c r="K24" s="105" t="str">
        <f>IF(ISTEXT('_Data inputs (reported)'!K23),'_Data inputs (reported)'!K23,"")</f>
        <v/>
      </c>
      <c r="L24" s="105" t="str">
        <f>IF(ISTEXT('_Data inputs (reported)'!L23),'_Data inputs (reported)'!L23,"")</f>
        <v/>
      </c>
      <c r="M24" s="1" t="str">
        <f>IF(ISTEXT('_Data inputs (reported)'!M23),'_Data inputs (reported)'!M23,"")</f>
        <v/>
      </c>
      <c r="N24" s="105" t="str">
        <f>IF(ISTEXT('_Data inputs (reported)'!N23),'_Data inputs (reported)'!N23,"")</f>
        <v/>
      </c>
    </row>
    <row r="25" spans="1:14" x14ac:dyDescent="0.2">
      <c r="A25"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5" s="1" t="str">
        <f>IF(ISTEXT('_Data inputs (reported)'!B24),'_Data inputs (reported)'!B24,"")</f>
        <v/>
      </c>
      <c r="C25" s="179" t="str">
        <f>IF(ISBLANK('_Data inputs (reported)'!C24),"",'_Data inputs (reported)'!C24)</f>
        <v/>
      </c>
      <c r="D25"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5" s="1" t="str">
        <f>IF(ISTEXT('_Data inputs (reported)'!E24),'_Data inputs (reported)'!E24,"")</f>
        <v/>
      </c>
      <c r="F25" s="8" t="str">
        <f>IF(ISNUMBER('_Data inputs (reported)'!F24),'_Data inputs (reported)'!F24,"")</f>
        <v/>
      </c>
      <c r="G25"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5" s="1" t="str">
        <f>IF(ISTEXT('_Data inputs (reported)'!H24),'_Data inputs (reported)'!H24,"")</f>
        <v/>
      </c>
      <c r="I25" s="42" t="str">
        <f>IF(ISNUMBER('_Data inputs (reported)'!I24),'_Data inputs (reported)'!I24,"")</f>
        <v/>
      </c>
      <c r="J25" s="1" t="str">
        <f>IF(ISTEXT('_Data inputs (reported)'!J24),'_Data inputs (reported)'!J24,"")</f>
        <v/>
      </c>
      <c r="K25" s="105" t="str">
        <f>IF(ISTEXT('_Data inputs (reported)'!K24),'_Data inputs (reported)'!K24,"")</f>
        <v/>
      </c>
      <c r="L25" s="105" t="str">
        <f>IF(ISTEXT('_Data inputs (reported)'!L24),'_Data inputs (reported)'!L24,"")</f>
        <v/>
      </c>
      <c r="M25" s="1" t="str">
        <f>IF(ISTEXT('_Data inputs (reported)'!M24),'_Data inputs (reported)'!M24,"")</f>
        <v/>
      </c>
      <c r="N25" s="105" t="str">
        <f>IF(ISTEXT('_Data inputs (reported)'!N24),'_Data inputs (reported)'!N24,"")</f>
        <v/>
      </c>
    </row>
    <row r="26" spans="1:14" x14ac:dyDescent="0.2">
      <c r="A26"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6" s="1" t="str">
        <f>IF(ISTEXT('_Data inputs (reported)'!B25),'_Data inputs (reported)'!B25,"")</f>
        <v/>
      </c>
      <c r="C26" s="179" t="str">
        <f>IF(ISBLANK('_Data inputs (reported)'!C25),"",'_Data inputs (reported)'!C25)</f>
        <v/>
      </c>
      <c r="D26"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6" s="1" t="str">
        <f>IF(ISTEXT('_Data inputs (reported)'!E25),'_Data inputs (reported)'!E25,"")</f>
        <v/>
      </c>
      <c r="F26" s="8" t="str">
        <f>IF(ISNUMBER('_Data inputs (reported)'!F25),'_Data inputs (reported)'!F25,"")</f>
        <v/>
      </c>
      <c r="G26"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6" s="1" t="str">
        <f>IF(ISTEXT('_Data inputs (reported)'!H25),'_Data inputs (reported)'!H25,"")</f>
        <v/>
      </c>
      <c r="I26" s="42" t="str">
        <f>IF(ISNUMBER('_Data inputs (reported)'!I25),'_Data inputs (reported)'!I25,"")</f>
        <v/>
      </c>
      <c r="J26" s="1" t="str">
        <f>IF(ISTEXT('_Data inputs (reported)'!J25),'_Data inputs (reported)'!J25,"")</f>
        <v/>
      </c>
      <c r="K26" s="105" t="str">
        <f>IF(ISTEXT('_Data inputs (reported)'!K25),'_Data inputs (reported)'!K25,"")</f>
        <v/>
      </c>
      <c r="L26" s="105" t="str">
        <f>IF(ISTEXT('_Data inputs (reported)'!L25),'_Data inputs (reported)'!L25,"")</f>
        <v/>
      </c>
      <c r="M26" s="1" t="str">
        <f>IF(ISTEXT('_Data inputs (reported)'!M25),'_Data inputs (reported)'!M25,"")</f>
        <v/>
      </c>
      <c r="N26" s="105" t="str">
        <f>IF(ISTEXT('_Data inputs (reported)'!N25),'_Data inputs (reported)'!N25,"")</f>
        <v/>
      </c>
    </row>
    <row r="27" spans="1:14" x14ac:dyDescent="0.2">
      <c r="A27"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7" s="1" t="str">
        <f>IF(ISTEXT('_Data inputs (reported)'!B26),'_Data inputs (reported)'!B26,"")</f>
        <v/>
      </c>
      <c r="C27" s="179" t="str">
        <f>IF(ISBLANK('_Data inputs (reported)'!C26),"",'_Data inputs (reported)'!C26)</f>
        <v/>
      </c>
      <c r="D27"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7" s="1" t="str">
        <f>IF(ISTEXT('_Data inputs (reported)'!E26),'_Data inputs (reported)'!E26,"")</f>
        <v/>
      </c>
      <c r="F27" s="8" t="str">
        <f>IF(ISNUMBER('_Data inputs (reported)'!F26),'_Data inputs (reported)'!F26,"")</f>
        <v/>
      </c>
      <c r="G27"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7" s="1" t="str">
        <f>IF(ISTEXT('_Data inputs (reported)'!H26),'_Data inputs (reported)'!H26,"")</f>
        <v/>
      </c>
      <c r="I27" s="42" t="str">
        <f>IF(ISNUMBER('_Data inputs (reported)'!I26),'_Data inputs (reported)'!I26,"")</f>
        <v/>
      </c>
      <c r="J27" s="1" t="str">
        <f>IF(ISTEXT('_Data inputs (reported)'!J26),'_Data inputs (reported)'!J26,"")</f>
        <v/>
      </c>
      <c r="K27" s="105" t="str">
        <f>IF(ISTEXT('_Data inputs (reported)'!K26),'_Data inputs (reported)'!K26,"")</f>
        <v/>
      </c>
      <c r="L27" s="105" t="str">
        <f>IF(ISTEXT('_Data inputs (reported)'!L26),'_Data inputs (reported)'!L26,"")</f>
        <v/>
      </c>
      <c r="M27" s="1" t="str">
        <f>IF(ISTEXT('_Data inputs (reported)'!M26),'_Data inputs (reported)'!M26,"")</f>
        <v/>
      </c>
      <c r="N27" s="105" t="str">
        <f>IF(ISTEXT('_Data inputs (reported)'!N26),'_Data inputs (reported)'!N26,"")</f>
        <v/>
      </c>
    </row>
    <row r="28" spans="1:14" x14ac:dyDescent="0.2">
      <c r="A28"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8" s="1" t="str">
        <f>IF(ISTEXT('_Data inputs (reported)'!B27),'_Data inputs (reported)'!B27,"")</f>
        <v/>
      </c>
      <c r="C28" s="179" t="str">
        <f>IF(ISBLANK('_Data inputs (reported)'!C27),"",'_Data inputs (reported)'!C27)</f>
        <v/>
      </c>
      <c r="D28"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8" s="1" t="str">
        <f>IF(ISTEXT('_Data inputs (reported)'!E27),'_Data inputs (reported)'!E27,"")</f>
        <v/>
      </c>
      <c r="F28" s="8" t="str">
        <f>IF(ISNUMBER('_Data inputs (reported)'!F27),'_Data inputs (reported)'!F27,"")</f>
        <v/>
      </c>
      <c r="G28"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8" s="1" t="str">
        <f>IF(ISTEXT('_Data inputs (reported)'!H27),'_Data inputs (reported)'!H27,"")</f>
        <v/>
      </c>
      <c r="I28" s="42" t="str">
        <f>IF(ISNUMBER('_Data inputs (reported)'!I27),'_Data inputs (reported)'!I27,"")</f>
        <v/>
      </c>
      <c r="J28" s="1" t="str">
        <f>IF(ISTEXT('_Data inputs (reported)'!J27),'_Data inputs (reported)'!J27,"")</f>
        <v/>
      </c>
      <c r="K28" s="105" t="str">
        <f>IF(ISTEXT('_Data inputs (reported)'!K27),'_Data inputs (reported)'!K27,"")</f>
        <v/>
      </c>
      <c r="L28" s="105" t="str">
        <f>IF(ISTEXT('_Data inputs (reported)'!L27),'_Data inputs (reported)'!L27,"")</f>
        <v/>
      </c>
      <c r="M28" s="1" t="str">
        <f>IF(ISTEXT('_Data inputs (reported)'!M27),'_Data inputs (reported)'!M27,"")</f>
        <v/>
      </c>
      <c r="N28" s="105" t="str">
        <f>IF(ISTEXT('_Data inputs (reported)'!N27),'_Data inputs (reported)'!N27,"")</f>
        <v/>
      </c>
    </row>
    <row r="29" spans="1:14" x14ac:dyDescent="0.2">
      <c r="A29"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9" s="1" t="str">
        <f>IF(ISTEXT('_Data inputs (reported)'!B28),'_Data inputs (reported)'!B28,"")</f>
        <v/>
      </c>
      <c r="C29" s="179" t="str">
        <f>IF(ISBLANK('_Data inputs (reported)'!C28),"",'_Data inputs (reported)'!C28)</f>
        <v/>
      </c>
      <c r="D29"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9" s="1" t="str">
        <f>IF(ISTEXT('_Data inputs (reported)'!E28),'_Data inputs (reported)'!E28,"")</f>
        <v/>
      </c>
      <c r="F29" s="8" t="str">
        <f>IF(ISNUMBER('_Data inputs (reported)'!F28),'_Data inputs (reported)'!F28,"")</f>
        <v/>
      </c>
      <c r="G29"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9" s="1" t="str">
        <f>IF(ISTEXT('_Data inputs (reported)'!H28),'_Data inputs (reported)'!H28,"")</f>
        <v/>
      </c>
      <c r="I29" s="42" t="str">
        <f>IF(ISNUMBER('_Data inputs (reported)'!I28),'_Data inputs (reported)'!I28,"")</f>
        <v/>
      </c>
      <c r="J29" s="1" t="str">
        <f>IF(ISTEXT('_Data inputs (reported)'!J28),'_Data inputs (reported)'!J28,"")</f>
        <v/>
      </c>
      <c r="K29" s="105" t="str">
        <f>IF(ISTEXT('_Data inputs (reported)'!K28),'_Data inputs (reported)'!K28,"")</f>
        <v/>
      </c>
      <c r="L29" s="105" t="str">
        <f>IF(ISTEXT('_Data inputs (reported)'!L28),'_Data inputs (reported)'!L28,"")</f>
        <v/>
      </c>
      <c r="M29" s="1" t="str">
        <f>IF(ISTEXT('_Data inputs (reported)'!M28),'_Data inputs (reported)'!M28,"")</f>
        <v/>
      </c>
      <c r="N29" s="105" t="str">
        <f>IF(ISTEXT('_Data inputs (reported)'!N28),'_Data inputs (reported)'!N28,"")</f>
        <v/>
      </c>
    </row>
    <row r="30" spans="1:14" x14ac:dyDescent="0.2">
      <c r="A30"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30" s="1" t="str">
        <f>IF(ISTEXT('_Data inputs (reported)'!B29),'_Data inputs (reported)'!B29,"")</f>
        <v/>
      </c>
      <c r="C30" s="179" t="str">
        <f>IF(ISBLANK('_Data inputs (reported)'!C29),"",'_Data inputs (reported)'!C29)</f>
        <v/>
      </c>
      <c r="D30"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30" s="1" t="str">
        <f>IF(ISTEXT('_Data inputs (reported)'!E29),'_Data inputs (reported)'!E29,"")</f>
        <v/>
      </c>
      <c r="F30" s="8" t="str">
        <f>IF(ISNUMBER('_Data inputs (reported)'!F29),'_Data inputs (reported)'!F29,"")</f>
        <v/>
      </c>
      <c r="G30"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30" s="1" t="str">
        <f>IF(ISTEXT('_Data inputs (reported)'!H29),'_Data inputs (reported)'!H29,"")</f>
        <v/>
      </c>
      <c r="I30" s="42" t="str">
        <f>IF(ISNUMBER('_Data inputs (reported)'!I29),'_Data inputs (reported)'!I29,"")</f>
        <v/>
      </c>
      <c r="J30" s="1" t="str">
        <f>IF(ISTEXT('_Data inputs (reported)'!J29),'_Data inputs (reported)'!J29,"")</f>
        <v/>
      </c>
      <c r="K30" s="105" t="str">
        <f>IF(ISTEXT('_Data inputs (reported)'!K29),'_Data inputs (reported)'!K29,"")</f>
        <v/>
      </c>
      <c r="L30" s="105" t="str">
        <f>IF(ISTEXT('_Data inputs (reported)'!L29),'_Data inputs (reported)'!L29,"")</f>
        <v/>
      </c>
      <c r="M30" s="1" t="str">
        <f>IF(ISTEXT('_Data inputs (reported)'!M29),'_Data inputs (reported)'!M29,"")</f>
        <v/>
      </c>
      <c r="N30" s="105" t="str">
        <f>IF(ISTEXT('_Data inputs (reported)'!N29),'_Data inputs (reported)'!N29,"")</f>
        <v/>
      </c>
    </row>
    <row r="31" spans="1:14" x14ac:dyDescent="0.2">
      <c r="A31"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1" s="1" t="str">
        <f>IF(ISTEXT('_Data inputs (reported)'!B30),'_Data inputs (reported)'!B30,"")</f>
        <v/>
      </c>
      <c r="C31" s="179" t="str">
        <f>IF(ISBLANK('_Data inputs (reported)'!C30),"",'_Data inputs (reported)'!C30)</f>
        <v/>
      </c>
      <c r="D31"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1" s="1" t="str">
        <f>IF(ISTEXT('_Data inputs (reported)'!E30),'_Data inputs (reported)'!E30,"")</f>
        <v/>
      </c>
      <c r="F31" s="8" t="str">
        <f>IF(ISNUMBER('_Data inputs (reported)'!F30),'_Data inputs (reported)'!F30,"")</f>
        <v/>
      </c>
      <c r="G31"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1" s="1" t="str">
        <f>IF(ISTEXT('_Data inputs (reported)'!H30),'_Data inputs (reported)'!H30,"")</f>
        <v/>
      </c>
      <c r="I31" s="42" t="str">
        <f>IF(ISNUMBER('_Data inputs (reported)'!I30),'_Data inputs (reported)'!I30,"")</f>
        <v/>
      </c>
      <c r="J31" s="1" t="str">
        <f>IF(ISTEXT('_Data inputs (reported)'!J30),'_Data inputs (reported)'!J30,"")</f>
        <v/>
      </c>
      <c r="K31" s="105" t="str">
        <f>IF(ISTEXT('_Data inputs (reported)'!K30),'_Data inputs (reported)'!K30,"")</f>
        <v/>
      </c>
      <c r="L31" s="105" t="str">
        <f>IF(ISTEXT('_Data inputs (reported)'!L30),'_Data inputs (reported)'!L30,"")</f>
        <v/>
      </c>
      <c r="M31" s="1" t="str">
        <f>IF(ISTEXT('_Data inputs (reported)'!M30),'_Data inputs (reported)'!M30,"")</f>
        <v/>
      </c>
      <c r="N31" s="105" t="str">
        <f>IF(ISTEXT('_Data inputs (reported)'!N30),'_Data inputs (reported)'!N30,"")</f>
        <v/>
      </c>
    </row>
    <row r="32" spans="1:14" x14ac:dyDescent="0.2">
      <c r="A32"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2" s="1" t="str">
        <f>IF(ISTEXT('_Data inputs (reported)'!B31),'_Data inputs (reported)'!B31,"")</f>
        <v/>
      </c>
      <c r="C32" s="179" t="str">
        <f>IF(ISBLANK('_Data inputs (reported)'!C31),"",'_Data inputs (reported)'!C31)</f>
        <v/>
      </c>
      <c r="D32"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2" s="1" t="str">
        <f>IF(ISTEXT('_Data inputs (reported)'!E31),'_Data inputs (reported)'!E31,"")</f>
        <v/>
      </c>
      <c r="F32" s="8" t="str">
        <f>IF(ISNUMBER('_Data inputs (reported)'!F31),'_Data inputs (reported)'!F31,"")</f>
        <v/>
      </c>
      <c r="G32"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2" s="1" t="str">
        <f>IF(ISTEXT('_Data inputs (reported)'!H31),'_Data inputs (reported)'!H31,"")</f>
        <v/>
      </c>
      <c r="I32" s="42" t="str">
        <f>IF(ISNUMBER('_Data inputs (reported)'!I31),'_Data inputs (reported)'!I31,"")</f>
        <v/>
      </c>
      <c r="J32" s="1" t="str">
        <f>IF(ISTEXT('_Data inputs (reported)'!J31),'_Data inputs (reported)'!J31,"")</f>
        <v/>
      </c>
      <c r="K32" s="105" t="str">
        <f>IF(ISTEXT('_Data inputs (reported)'!K31),'_Data inputs (reported)'!K31,"")</f>
        <v/>
      </c>
      <c r="L32" s="105" t="str">
        <f>IF(ISTEXT('_Data inputs (reported)'!L31),'_Data inputs (reported)'!L31,"")</f>
        <v/>
      </c>
      <c r="M32" s="1" t="str">
        <f>IF(ISTEXT('_Data inputs (reported)'!M31),'_Data inputs (reported)'!M31,"")</f>
        <v/>
      </c>
      <c r="N32" s="105" t="str">
        <f>IF(ISTEXT('_Data inputs (reported)'!N31),'_Data inputs (reported)'!N31,"")</f>
        <v/>
      </c>
    </row>
    <row r="33" spans="1:14" x14ac:dyDescent="0.2">
      <c r="A33"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3" s="1" t="str">
        <f>IF(ISTEXT('_Data inputs (reported)'!B32),'_Data inputs (reported)'!B32,"")</f>
        <v/>
      </c>
      <c r="C33" s="179" t="str">
        <f>IF(ISBLANK('_Data inputs (reported)'!C32),"",'_Data inputs (reported)'!C32)</f>
        <v/>
      </c>
      <c r="D33"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3" s="1" t="str">
        <f>IF(ISTEXT('_Data inputs (reported)'!E32),'_Data inputs (reported)'!E32,"")</f>
        <v/>
      </c>
      <c r="F33" s="8" t="str">
        <f>IF(ISNUMBER('_Data inputs (reported)'!F32),'_Data inputs (reported)'!F32,"")</f>
        <v/>
      </c>
      <c r="G33"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3" s="1" t="str">
        <f>IF(ISTEXT('_Data inputs (reported)'!H32),'_Data inputs (reported)'!H32,"")</f>
        <v/>
      </c>
      <c r="I33" s="42" t="str">
        <f>IF(ISNUMBER('_Data inputs (reported)'!I32),'_Data inputs (reported)'!I32,"")</f>
        <v/>
      </c>
      <c r="J33" s="1" t="str">
        <f>IF(ISTEXT('_Data inputs (reported)'!J32),'_Data inputs (reported)'!J32,"")</f>
        <v/>
      </c>
      <c r="K33" s="105" t="str">
        <f>IF(ISTEXT('_Data inputs (reported)'!K32),'_Data inputs (reported)'!K32,"")</f>
        <v/>
      </c>
      <c r="L33" s="105" t="str">
        <f>IF(ISTEXT('_Data inputs (reported)'!L32),'_Data inputs (reported)'!L32,"")</f>
        <v/>
      </c>
      <c r="M33" s="1" t="str">
        <f>IF(ISTEXT('_Data inputs (reported)'!M32),'_Data inputs (reported)'!M32,"")</f>
        <v/>
      </c>
      <c r="N33" s="105" t="str">
        <f>IF(ISTEXT('_Data inputs (reported)'!N32),'_Data inputs (reported)'!N32,"")</f>
        <v/>
      </c>
    </row>
    <row r="34" spans="1:14" x14ac:dyDescent="0.2">
      <c r="A34"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4" s="1" t="str">
        <f>IF(ISTEXT('_Data inputs (reported)'!B33),'_Data inputs (reported)'!B33,"")</f>
        <v/>
      </c>
      <c r="C34" s="179" t="str">
        <f>IF(ISBLANK('_Data inputs (reported)'!C33),"",'_Data inputs (reported)'!C33)</f>
        <v/>
      </c>
      <c r="D34"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4" s="1" t="str">
        <f>IF(ISTEXT('_Data inputs (reported)'!E33),'_Data inputs (reported)'!E33,"")</f>
        <v/>
      </c>
      <c r="F34" s="8" t="str">
        <f>IF(ISNUMBER('_Data inputs (reported)'!F33),'_Data inputs (reported)'!F33,"")</f>
        <v/>
      </c>
      <c r="G34"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4" s="1" t="str">
        <f>IF(ISTEXT('_Data inputs (reported)'!H33),'_Data inputs (reported)'!H33,"")</f>
        <v/>
      </c>
      <c r="I34" s="42" t="str">
        <f>IF(ISNUMBER('_Data inputs (reported)'!I33),'_Data inputs (reported)'!I33,"")</f>
        <v/>
      </c>
      <c r="J34" s="1" t="str">
        <f>IF(ISTEXT('_Data inputs (reported)'!J33),'_Data inputs (reported)'!J33,"")</f>
        <v/>
      </c>
      <c r="K34" s="105" t="str">
        <f>IF(ISTEXT('_Data inputs (reported)'!K33),'_Data inputs (reported)'!K33,"")</f>
        <v/>
      </c>
      <c r="L34" s="105" t="str">
        <f>IF(ISTEXT('_Data inputs (reported)'!L33),'_Data inputs (reported)'!L33,"")</f>
        <v/>
      </c>
      <c r="M34" s="1" t="str">
        <f>IF(ISTEXT('_Data inputs (reported)'!M33),'_Data inputs (reported)'!M33,"")</f>
        <v/>
      </c>
      <c r="N34" s="105" t="str">
        <f>IF(ISTEXT('_Data inputs (reported)'!N33),'_Data inputs (reported)'!N33,"")</f>
        <v/>
      </c>
    </row>
    <row r="35" spans="1:14" x14ac:dyDescent="0.2">
      <c r="A35"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5" s="1" t="str">
        <f>IF(ISTEXT('_Data inputs (reported)'!B34),'_Data inputs (reported)'!B34,"")</f>
        <v/>
      </c>
      <c r="C35" s="179" t="str">
        <f>IF(ISBLANK('_Data inputs (reported)'!C34),"",'_Data inputs (reported)'!C34)</f>
        <v/>
      </c>
      <c r="D35"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5" s="1" t="str">
        <f>IF(ISTEXT('_Data inputs (reported)'!E34),'_Data inputs (reported)'!E34,"")</f>
        <v/>
      </c>
      <c r="F35" s="8" t="str">
        <f>IF(ISNUMBER('_Data inputs (reported)'!F34),'_Data inputs (reported)'!F34,"")</f>
        <v/>
      </c>
      <c r="G35"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5" s="1" t="str">
        <f>IF(ISTEXT('_Data inputs (reported)'!H34),'_Data inputs (reported)'!H34,"")</f>
        <v/>
      </c>
      <c r="I35" s="42" t="str">
        <f>IF(ISNUMBER('_Data inputs (reported)'!I34),'_Data inputs (reported)'!I34,"")</f>
        <v/>
      </c>
      <c r="J35" s="1" t="str">
        <f>IF(ISTEXT('_Data inputs (reported)'!J34),'_Data inputs (reported)'!J34,"")</f>
        <v/>
      </c>
      <c r="K35" s="105" t="str">
        <f>IF(ISTEXT('_Data inputs (reported)'!K34),'_Data inputs (reported)'!K34,"")</f>
        <v/>
      </c>
      <c r="L35" s="105" t="str">
        <f>IF(ISTEXT('_Data inputs (reported)'!L34),'_Data inputs (reported)'!L34,"")</f>
        <v/>
      </c>
      <c r="M35" s="1" t="str">
        <f>IF(ISTEXT('_Data inputs (reported)'!M34),'_Data inputs (reported)'!M34,"")</f>
        <v/>
      </c>
      <c r="N35" s="105" t="str">
        <f>IF(ISTEXT('_Data inputs (reported)'!N34),'_Data inputs (reported)'!N34,"")</f>
        <v/>
      </c>
    </row>
    <row r="36" spans="1:14" x14ac:dyDescent="0.2">
      <c r="A36"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6" s="1" t="str">
        <f>IF(ISTEXT('_Data inputs (reported)'!B35),'_Data inputs (reported)'!B35,"")</f>
        <v/>
      </c>
      <c r="C36" s="179" t="str">
        <f>IF(ISBLANK('_Data inputs (reported)'!C35),"",'_Data inputs (reported)'!C35)</f>
        <v/>
      </c>
      <c r="D36"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6" s="1" t="str">
        <f>IF(ISTEXT('_Data inputs (reported)'!E35),'_Data inputs (reported)'!E35,"")</f>
        <v/>
      </c>
      <c r="F36" s="8" t="str">
        <f>IF(ISNUMBER('_Data inputs (reported)'!F35),'_Data inputs (reported)'!F35,"")</f>
        <v/>
      </c>
      <c r="G36"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6" s="1" t="str">
        <f>IF(ISTEXT('_Data inputs (reported)'!H35),'_Data inputs (reported)'!H35,"")</f>
        <v/>
      </c>
      <c r="I36" s="42" t="str">
        <f>IF(ISNUMBER('_Data inputs (reported)'!I35),'_Data inputs (reported)'!I35,"")</f>
        <v/>
      </c>
      <c r="J36" s="1" t="str">
        <f>IF(ISTEXT('_Data inputs (reported)'!J35),'_Data inputs (reported)'!J35,"")</f>
        <v/>
      </c>
      <c r="K36" s="105" t="str">
        <f>IF(ISTEXT('_Data inputs (reported)'!K35),'_Data inputs (reported)'!K35,"")</f>
        <v/>
      </c>
      <c r="L36" s="105" t="str">
        <f>IF(ISTEXT('_Data inputs (reported)'!L35),'_Data inputs (reported)'!L35,"")</f>
        <v/>
      </c>
      <c r="M36" s="1" t="str">
        <f>IF(ISTEXT('_Data inputs (reported)'!M35),'_Data inputs (reported)'!M35,"")</f>
        <v/>
      </c>
      <c r="N36" s="105" t="str">
        <f>IF(ISTEXT('_Data inputs (reported)'!N35),'_Data inputs (reported)'!N35,"")</f>
        <v/>
      </c>
    </row>
    <row r="37" spans="1:14" x14ac:dyDescent="0.2">
      <c r="A37"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7" s="1" t="str">
        <f>IF(ISTEXT('_Data inputs (reported)'!B36),'_Data inputs (reported)'!B36,"")</f>
        <v/>
      </c>
      <c r="C37" s="179" t="str">
        <f>IF(ISBLANK('_Data inputs (reported)'!C36),"",'_Data inputs (reported)'!C36)</f>
        <v/>
      </c>
      <c r="D37"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7" s="1" t="str">
        <f>IF(ISTEXT('_Data inputs (reported)'!E36),'_Data inputs (reported)'!E36,"")</f>
        <v/>
      </c>
      <c r="F37" s="8" t="str">
        <f>IF(ISNUMBER('_Data inputs (reported)'!F36),'_Data inputs (reported)'!F36,"")</f>
        <v/>
      </c>
      <c r="G37"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7" s="1" t="str">
        <f>IF(ISTEXT('_Data inputs (reported)'!H36),'_Data inputs (reported)'!H36,"")</f>
        <v/>
      </c>
      <c r="I37" s="42" t="str">
        <f>IF(ISNUMBER('_Data inputs (reported)'!I36),'_Data inputs (reported)'!I36,"")</f>
        <v/>
      </c>
      <c r="J37" s="1" t="str">
        <f>IF(ISTEXT('_Data inputs (reported)'!J36),'_Data inputs (reported)'!J36,"")</f>
        <v/>
      </c>
      <c r="K37" s="105" t="str">
        <f>IF(ISTEXT('_Data inputs (reported)'!K36),'_Data inputs (reported)'!K36,"")</f>
        <v/>
      </c>
      <c r="L37" s="105" t="str">
        <f>IF(ISTEXT('_Data inputs (reported)'!L36),'_Data inputs (reported)'!L36,"")</f>
        <v/>
      </c>
      <c r="M37" s="1" t="str">
        <f>IF(ISTEXT('_Data inputs (reported)'!M36),'_Data inputs (reported)'!M36,"")</f>
        <v/>
      </c>
      <c r="N37" s="105" t="str">
        <f>IF(ISTEXT('_Data inputs (reported)'!N36),'_Data inputs (reported)'!N36,"")</f>
        <v/>
      </c>
    </row>
    <row r="38" spans="1:14" x14ac:dyDescent="0.2">
      <c r="A38"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8" s="1" t="str">
        <f>IF(ISTEXT('_Data inputs (reported)'!B37),'_Data inputs (reported)'!B37,"")</f>
        <v/>
      </c>
      <c r="C38" s="179" t="str">
        <f>IF(ISBLANK('_Data inputs (reported)'!C37),"",'_Data inputs (reported)'!C37)</f>
        <v/>
      </c>
      <c r="D38"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8" s="1" t="str">
        <f>IF(ISTEXT('_Data inputs (reported)'!E37),'_Data inputs (reported)'!E37,"")</f>
        <v/>
      </c>
      <c r="F38" s="8" t="str">
        <f>IF(ISNUMBER('_Data inputs (reported)'!F37),'_Data inputs (reported)'!F37,"")</f>
        <v/>
      </c>
      <c r="G38"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8" s="1" t="str">
        <f>IF(ISTEXT('_Data inputs (reported)'!H37),'_Data inputs (reported)'!H37,"")</f>
        <v/>
      </c>
      <c r="I38" s="42" t="str">
        <f>IF(ISNUMBER('_Data inputs (reported)'!I37),'_Data inputs (reported)'!I37,"")</f>
        <v/>
      </c>
      <c r="J38" s="1" t="str">
        <f>IF(ISTEXT('_Data inputs (reported)'!J37),'_Data inputs (reported)'!J37,"")</f>
        <v/>
      </c>
      <c r="K38" s="105" t="str">
        <f>IF(ISTEXT('_Data inputs (reported)'!K37),'_Data inputs (reported)'!K37,"")</f>
        <v/>
      </c>
      <c r="L38" s="105" t="str">
        <f>IF(ISTEXT('_Data inputs (reported)'!L37),'_Data inputs (reported)'!L37,"")</f>
        <v/>
      </c>
      <c r="M38" s="1" t="str">
        <f>IF(ISTEXT('_Data inputs (reported)'!M37),'_Data inputs (reported)'!M37,"")</f>
        <v/>
      </c>
      <c r="N38" s="105" t="str">
        <f>IF(ISTEXT('_Data inputs (reported)'!N37),'_Data inputs (reported)'!N37,"")</f>
        <v/>
      </c>
    </row>
    <row r="39" spans="1:14" x14ac:dyDescent="0.2">
      <c r="A39"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9" s="1" t="str">
        <f>IF(ISTEXT('_Data inputs (reported)'!B38),'_Data inputs (reported)'!B38,"")</f>
        <v/>
      </c>
      <c r="C39" s="179" t="str">
        <f>IF(ISBLANK('_Data inputs (reported)'!C38),"",'_Data inputs (reported)'!C38)</f>
        <v/>
      </c>
      <c r="D39"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9" s="1" t="str">
        <f>IF(ISTEXT('_Data inputs (reported)'!E38),'_Data inputs (reported)'!E38,"")</f>
        <v/>
      </c>
      <c r="F39" s="8" t="str">
        <f>IF(ISNUMBER('_Data inputs (reported)'!F38),'_Data inputs (reported)'!F38,"")</f>
        <v/>
      </c>
      <c r="G39"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9" s="1" t="str">
        <f>IF(ISTEXT('_Data inputs (reported)'!H38),'_Data inputs (reported)'!H38,"")</f>
        <v/>
      </c>
      <c r="I39" s="42" t="str">
        <f>IF(ISNUMBER('_Data inputs (reported)'!I38),'_Data inputs (reported)'!I38,"")</f>
        <v/>
      </c>
      <c r="J39" s="1" t="str">
        <f>IF(ISTEXT('_Data inputs (reported)'!J38),'_Data inputs (reported)'!J38,"")</f>
        <v/>
      </c>
      <c r="K39" s="105" t="str">
        <f>IF(ISTEXT('_Data inputs (reported)'!K38),'_Data inputs (reported)'!K38,"")</f>
        <v/>
      </c>
      <c r="L39" s="105" t="str">
        <f>IF(ISTEXT('_Data inputs (reported)'!L38),'_Data inputs (reported)'!L38,"")</f>
        <v/>
      </c>
      <c r="M39" s="1" t="str">
        <f>IF(ISTEXT('_Data inputs (reported)'!M38),'_Data inputs (reported)'!M38,"")</f>
        <v/>
      </c>
      <c r="N39" s="105" t="str">
        <f>IF(ISTEXT('_Data inputs (reported)'!N38),'_Data inputs (reported)'!N38,"")</f>
        <v/>
      </c>
    </row>
    <row r="40" spans="1:14" x14ac:dyDescent="0.2">
      <c r="A40"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40" s="1" t="str">
        <f>IF(ISTEXT('_Data inputs (reported)'!B39),'_Data inputs (reported)'!B39,"")</f>
        <v/>
      </c>
      <c r="C40" s="179" t="str">
        <f>IF(ISBLANK('_Data inputs (reported)'!C39),"",'_Data inputs (reported)'!C39)</f>
        <v/>
      </c>
      <c r="D40"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40" s="1" t="str">
        <f>IF(ISTEXT('_Data inputs (reported)'!E39),'_Data inputs (reported)'!E39,"")</f>
        <v/>
      </c>
      <c r="F40" s="8" t="str">
        <f>IF(ISNUMBER('_Data inputs (reported)'!F39),'_Data inputs (reported)'!F39,"")</f>
        <v/>
      </c>
      <c r="G40"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40" s="1" t="str">
        <f>IF(ISTEXT('_Data inputs (reported)'!H39),'_Data inputs (reported)'!H39,"")</f>
        <v/>
      </c>
      <c r="I40" s="42" t="str">
        <f>IF(ISNUMBER('_Data inputs (reported)'!I39),'_Data inputs (reported)'!I39,"")</f>
        <v/>
      </c>
      <c r="J40" s="1" t="str">
        <f>IF(ISTEXT('_Data inputs (reported)'!J39),'_Data inputs (reported)'!J39,"")</f>
        <v/>
      </c>
      <c r="K40" s="105" t="str">
        <f>IF(ISTEXT('_Data inputs (reported)'!K39),'_Data inputs (reported)'!K39,"")</f>
        <v/>
      </c>
      <c r="L40" s="105" t="str">
        <f>IF(ISTEXT('_Data inputs (reported)'!L39),'_Data inputs (reported)'!L39,"")</f>
        <v/>
      </c>
      <c r="M40" s="1" t="str">
        <f>IF(ISTEXT('_Data inputs (reported)'!M39),'_Data inputs (reported)'!M39,"")</f>
        <v/>
      </c>
      <c r="N40" s="105" t="str">
        <f>IF(ISTEXT('_Data inputs (reported)'!N39),'_Data inputs (reported)'!N39,"")</f>
        <v/>
      </c>
    </row>
    <row r="41" spans="1:14" x14ac:dyDescent="0.2">
      <c r="A41"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1" s="1" t="str">
        <f>IF(ISTEXT('_Data inputs (reported)'!B40),'_Data inputs (reported)'!B40,"")</f>
        <v/>
      </c>
      <c r="C41" s="179" t="str">
        <f>IF(ISBLANK('_Data inputs (reported)'!C40),"",'_Data inputs (reported)'!C40)</f>
        <v/>
      </c>
      <c r="D41"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1" s="1" t="str">
        <f>IF(ISTEXT('_Data inputs (reported)'!E40),'_Data inputs (reported)'!E40,"")</f>
        <v/>
      </c>
      <c r="F41" s="8" t="str">
        <f>IF(ISNUMBER('_Data inputs (reported)'!F40),'_Data inputs (reported)'!F40,"")</f>
        <v/>
      </c>
      <c r="G41"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1" s="1" t="str">
        <f>IF(ISTEXT('_Data inputs (reported)'!H40),'_Data inputs (reported)'!H40,"")</f>
        <v/>
      </c>
      <c r="I41" s="42" t="str">
        <f>IF(ISNUMBER('_Data inputs (reported)'!I40),'_Data inputs (reported)'!I40,"")</f>
        <v/>
      </c>
      <c r="J41" s="1" t="str">
        <f>IF(ISTEXT('_Data inputs (reported)'!J40),'_Data inputs (reported)'!J40,"")</f>
        <v/>
      </c>
      <c r="K41" s="105" t="str">
        <f>IF(ISTEXT('_Data inputs (reported)'!K40),'_Data inputs (reported)'!K40,"")</f>
        <v/>
      </c>
      <c r="L41" s="105" t="str">
        <f>IF(ISTEXT('_Data inputs (reported)'!L40),'_Data inputs (reported)'!L40,"")</f>
        <v/>
      </c>
      <c r="M41" s="1" t="str">
        <f>IF(ISTEXT('_Data inputs (reported)'!M40),'_Data inputs (reported)'!M40,"")</f>
        <v/>
      </c>
      <c r="N41" s="105" t="str">
        <f>IF(ISTEXT('_Data inputs (reported)'!N40),'_Data inputs (reported)'!N40,"")</f>
        <v/>
      </c>
    </row>
    <row r="42" spans="1:14" x14ac:dyDescent="0.2">
      <c r="A42"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2" s="1" t="str">
        <f>IF(ISTEXT('_Data inputs (reported)'!B41),'_Data inputs (reported)'!B41,"")</f>
        <v/>
      </c>
      <c r="C42" s="179" t="str">
        <f>IF(ISBLANK('_Data inputs (reported)'!C41),"",'_Data inputs (reported)'!C41)</f>
        <v/>
      </c>
      <c r="D42"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2" s="1" t="str">
        <f>IF(ISTEXT('_Data inputs (reported)'!E41),'_Data inputs (reported)'!E41,"")</f>
        <v/>
      </c>
      <c r="F42" s="8" t="str">
        <f>IF(ISNUMBER('_Data inputs (reported)'!F41),'_Data inputs (reported)'!F41,"")</f>
        <v/>
      </c>
      <c r="G42"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2" s="1" t="str">
        <f>IF(ISTEXT('_Data inputs (reported)'!H41),'_Data inputs (reported)'!H41,"")</f>
        <v/>
      </c>
      <c r="I42" s="42" t="str">
        <f>IF(ISNUMBER('_Data inputs (reported)'!I41),'_Data inputs (reported)'!I41,"")</f>
        <v/>
      </c>
      <c r="J42" s="1" t="str">
        <f>IF(ISTEXT('_Data inputs (reported)'!J41),'_Data inputs (reported)'!J41,"")</f>
        <v/>
      </c>
      <c r="K42" s="105" t="str">
        <f>IF(ISTEXT('_Data inputs (reported)'!K41),'_Data inputs (reported)'!K41,"")</f>
        <v/>
      </c>
      <c r="L42" s="105" t="str">
        <f>IF(ISTEXT('_Data inputs (reported)'!L41),'_Data inputs (reported)'!L41,"")</f>
        <v/>
      </c>
      <c r="M42" s="1" t="str">
        <f>IF(ISTEXT('_Data inputs (reported)'!M41),'_Data inputs (reported)'!M41,"")</f>
        <v/>
      </c>
      <c r="N42" s="105" t="str">
        <f>IF(ISTEXT('_Data inputs (reported)'!N41),'_Data inputs (reported)'!N41,"")</f>
        <v/>
      </c>
    </row>
    <row r="43" spans="1:14" x14ac:dyDescent="0.2">
      <c r="A43"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3" s="1" t="str">
        <f>IF(ISTEXT('_Data inputs (reported)'!B42),'_Data inputs (reported)'!B42,"")</f>
        <v/>
      </c>
      <c r="C43" s="179" t="str">
        <f>IF(ISBLANK('_Data inputs (reported)'!C42),"",'_Data inputs (reported)'!C42)</f>
        <v/>
      </c>
      <c r="D43"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3" s="1" t="str">
        <f>IF(ISTEXT('_Data inputs (reported)'!E42),'_Data inputs (reported)'!E42,"")</f>
        <v/>
      </c>
      <c r="F43" s="8" t="str">
        <f>IF(ISNUMBER('_Data inputs (reported)'!F42),'_Data inputs (reported)'!F42,"")</f>
        <v/>
      </c>
      <c r="G43"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3" s="1" t="str">
        <f>IF(ISTEXT('_Data inputs (reported)'!H42),'_Data inputs (reported)'!H42,"")</f>
        <v/>
      </c>
      <c r="I43" s="42" t="str">
        <f>IF(ISNUMBER('_Data inputs (reported)'!I42),'_Data inputs (reported)'!I42,"")</f>
        <v/>
      </c>
      <c r="J43" s="1" t="str">
        <f>IF(ISTEXT('_Data inputs (reported)'!J42),'_Data inputs (reported)'!J42,"")</f>
        <v/>
      </c>
      <c r="K43" s="105" t="str">
        <f>IF(ISTEXT('_Data inputs (reported)'!K42),'_Data inputs (reported)'!K42,"")</f>
        <v/>
      </c>
      <c r="L43" s="105" t="str">
        <f>IF(ISTEXT('_Data inputs (reported)'!L42),'_Data inputs (reported)'!L42,"")</f>
        <v/>
      </c>
      <c r="M43" s="1" t="str">
        <f>IF(ISTEXT('_Data inputs (reported)'!M42),'_Data inputs (reported)'!M42,"")</f>
        <v/>
      </c>
      <c r="N43" s="105" t="str">
        <f>IF(ISTEXT('_Data inputs (reported)'!N42),'_Data inputs (reported)'!N42,"")</f>
        <v/>
      </c>
    </row>
    <row r="44" spans="1:14" x14ac:dyDescent="0.2">
      <c r="A44"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4" s="1" t="str">
        <f>IF(ISTEXT('_Data inputs (reported)'!B43),'_Data inputs (reported)'!B43,"")</f>
        <v/>
      </c>
      <c r="C44" s="179" t="str">
        <f>IF(ISBLANK('_Data inputs (reported)'!C43),"",'_Data inputs (reported)'!C43)</f>
        <v/>
      </c>
      <c r="D44"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4" s="1" t="str">
        <f>IF(ISTEXT('_Data inputs (reported)'!E43),'_Data inputs (reported)'!E43,"")</f>
        <v/>
      </c>
      <c r="F44" s="8" t="str">
        <f>IF(ISNUMBER('_Data inputs (reported)'!F43),'_Data inputs (reported)'!F43,"")</f>
        <v/>
      </c>
      <c r="G44"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4" s="1" t="str">
        <f>IF(ISTEXT('_Data inputs (reported)'!H43),'_Data inputs (reported)'!H43,"")</f>
        <v/>
      </c>
      <c r="I44" s="42" t="str">
        <f>IF(ISNUMBER('_Data inputs (reported)'!I43),'_Data inputs (reported)'!I43,"")</f>
        <v/>
      </c>
      <c r="J44" s="1" t="str">
        <f>IF(ISTEXT('_Data inputs (reported)'!J43),'_Data inputs (reported)'!J43,"")</f>
        <v/>
      </c>
      <c r="K44" s="105" t="str">
        <f>IF(ISTEXT('_Data inputs (reported)'!K43),'_Data inputs (reported)'!K43,"")</f>
        <v/>
      </c>
      <c r="L44" s="105" t="str">
        <f>IF(ISTEXT('_Data inputs (reported)'!L43),'_Data inputs (reported)'!L43,"")</f>
        <v/>
      </c>
      <c r="M44" s="1" t="str">
        <f>IF(ISTEXT('_Data inputs (reported)'!M43),'_Data inputs (reported)'!M43,"")</f>
        <v/>
      </c>
      <c r="N44" s="105" t="str">
        <f>IF(ISTEXT('_Data inputs (reported)'!N43),'_Data inputs (reported)'!N43,"")</f>
        <v/>
      </c>
    </row>
    <row r="45" spans="1:14" x14ac:dyDescent="0.2">
      <c r="A45"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5" s="1" t="str">
        <f>IF(ISTEXT('_Data inputs (reported)'!B44),'_Data inputs (reported)'!B44,"")</f>
        <v/>
      </c>
      <c r="C45" s="179" t="str">
        <f>IF(ISBLANK('_Data inputs (reported)'!C44),"",'_Data inputs (reported)'!C44)</f>
        <v/>
      </c>
      <c r="D45"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5" s="1" t="str">
        <f>IF(ISTEXT('_Data inputs (reported)'!E44),'_Data inputs (reported)'!E44,"")</f>
        <v/>
      </c>
      <c r="F45" s="8" t="str">
        <f>IF(ISNUMBER('_Data inputs (reported)'!F44),'_Data inputs (reported)'!F44,"")</f>
        <v/>
      </c>
      <c r="G45"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5" s="1" t="str">
        <f>IF(ISTEXT('_Data inputs (reported)'!H44),'_Data inputs (reported)'!H44,"")</f>
        <v/>
      </c>
      <c r="I45" s="42" t="str">
        <f>IF(ISNUMBER('_Data inputs (reported)'!I44),'_Data inputs (reported)'!I44,"")</f>
        <v/>
      </c>
      <c r="J45" s="1" t="str">
        <f>IF(ISTEXT('_Data inputs (reported)'!J44),'_Data inputs (reported)'!J44,"")</f>
        <v/>
      </c>
      <c r="K45" s="105" t="str">
        <f>IF(ISTEXT('_Data inputs (reported)'!K44),'_Data inputs (reported)'!K44,"")</f>
        <v/>
      </c>
      <c r="L45" s="105" t="str">
        <f>IF(ISTEXT('_Data inputs (reported)'!L44),'_Data inputs (reported)'!L44,"")</f>
        <v/>
      </c>
      <c r="M45" s="1" t="str">
        <f>IF(ISTEXT('_Data inputs (reported)'!M44),'_Data inputs (reported)'!M44,"")</f>
        <v/>
      </c>
      <c r="N45" s="105" t="str">
        <f>IF(ISTEXT('_Data inputs (reported)'!N44),'_Data inputs (reported)'!N44,"")</f>
        <v/>
      </c>
    </row>
    <row r="46" spans="1:14" x14ac:dyDescent="0.2">
      <c r="A46"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6" s="1" t="str">
        <f>IF(ISTEXT('_Data inputs (reported)'!B45),'_Data inputs (reported)'!B45,"")</f>
        <v/>
      </c>
      <c r="C46" s="179" t="str">
        <f>IF(ISBLANK('_Data inputs (reported)'!C45),"",'_Data inputs (reported)'!C45)</f>
        <v/>
      </c>
      <c r="D46"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6" s="1" t="str">
        <f>IF(ISTEXT('_Data inputs (reported)'!E45),'_Data inputs (reported)'!E45,"")</f>
        <v/>
      </c>
      <c r="F46" s="8" t="str">
        <f>IF(ISNUMBER('_Data inputs (reported)'!F45),'_Data inputs (reported)'!F45,"")</f>
        <v/>
      </c>
      <c r="G46"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6" s="1" t="str">
        <f>IF(ISTEXT('_Data inputs (reported)'!H45),'_Data inputs (reported)'!H45,"")</f>
        <v/>
      </c>
      <c r="I46" s="42" t="str">
        <f>IF(ISNUMBER('_Data inputs (reported)'!I45),'_Data inputs (reported)'!I45,"")</f>
        <v/>
      </c>
      <c r="J46" s="1" t="str">
        <f>IF(ISTEXT('_Data inputs (reported)'!J45),'_Data inputs (reported)'!J45,"")</f>
        <v/>
      </c>
      <c r="K46" s="105" t="str">
        <f>IF(ISTEXT('_Data inputs (reported)'!K45),'_Data inputs (reported)'!K45,"")</f>
        <v/>
      </c>
      <c r="L46" s="105" t="str">
        <f>IF(ISTEXT('_Data inputs (reported)'!L45),'_Data inputs (reported)'!L45,"")</f>
        <v/>
      </c>
      <c r="M46" s="1" t="str">
        <f>IF(ISTEXT('_Data inputs (reported)'!M45),'_Data inputs (reported)'!M45,"")</f>
        <v/>
      </c>
      <c r="N46" s="105" t="str">
        <f>IF(ISTEXT('_Data inputs (reported)'!N45),'_Data inputs (reported)'!N45,"")</f>
        <v/>
      </c>
    </row>
    <row r="47" spans="1:14" x14ac:dyDescent="0.2">
      <c r="A47"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7" s="1" t="str">
        <f>IF(ISTEXT('_Data inputs (reported)'!B46),'_Data inputs (reported)'!B46,"")</f>
        <v/>
      </c>
      <c r="C47" s="179" t="str">
        <f>IF(ISBLANK('_Data inputs (reported)'!C46),"",'_Data inputs (reported)'!C46)</f>
        <v/>
      </c>
      <c r="D47"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7" s="1" t="str">
        <f>IF(ISTEXT('_Data inputs (reported)'!E46),'_Data inputs (reported)'!E46,"")</f>
        <v/>
      </c>
      <c r="F47" s="8" t="str">
        <f>IF(ISNUMBER('_Data inputs (reported)'!F46),'_Data inputs (reported)'!F46,"")</f>
        <v/>
      </c>
      <c r="G47"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7" s="1" t="str">
        <f>IF(ISTEXT('_Data inputs (reported)'!H46),'_Data inputs (reported)'!H46,"")</f>
        <v/>
      </c>
      <c r="I47" s="42" t="str">
        <f>IF(ISNUMBER('_Data inputs (reported)'!I46),'_Data inputs (reported)'!I46,"")</f>
        <v/>
      </c>
      <c r="J47" s="1" t="str">
        <f>IF(ISTEXT('_Data inputs (reported)'!J46),'_Data inputs (reported)'!J46,"")</f>
        <v/>
      </c>
      <c r="K47" s="105" t="str">
        <f>IF(ISTEXT('_Data inputs (reported)'!K46),'_Data inputs (reported)'!K46,"")</f>
        <v/>
      </c>
      <c r="L47" s="105" t="str">
        <f>IF(ISTEXT('_Data inputs (reported)'!L46),'_Data inputs (reported)'!L46,"")</f>
        <v/>
      </c>
      <c r="M47" s="1" t="str">
        <f>IF(ISTEXT('_Data inputs (reported)'!M46),'_Data inputs (reported)'!M46,"")</f>
        <v/>
      </c>
      <c r="N47" s="105" t="str">
        <f>IF(ISTEXT('_Data inputs (reported)'!N46),'_Data inputs (reported)'!N46,"")</f>
        <v/>
      </c>
    </row>
    <row r="48" spans="1:14" x14ac:dyDescent="0.2">
      <c r="A48"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8" s="1" t="str">
        <f>IF(ISTEXT('_Data inputs (reported)'!B47),'_Data inputs (reported)'!B47,"")</f>
        <v/>
      </c>
      <c r="C48" s="179" t="str">
        <f>IF(ISBLANK('_Data inputs (reported)'!C47),"",'_Data inputs (reported)'!C47)</f>
        <v/>
      </c>
      <c r="D48"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8" s="1" t="str">
        <f>IF(ISTEXT('_Data inputs (reported)'!E47),'_Data inputs (reported)'!E47,"")</f>
        <v/>
      </c>
      <c r="F48" s="8" t="str">
        <f>IF(ISNUMBER('_Data inputs (reported)'!F47),'_Data inputs (reported)'!F47,"")</f>
        <v/>
      </c>
      <c r="G48"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8" s="1" t="str">
        <f>IF(ISTEXT('_Data inputs (reported)'!H47),'_Data inputs (reported)'!H47,"")</f>
        <v/>
      </c>
      <c r="I48" s="42" t="str">
        <f>IF(ISNUMBER('_Data inputs (reported)'!I47),'_Data inputs (reported)'!I47,"")</f>
        <v/>
      </c>
      <c r="J48" s="1" t="str">
        <f>IF(ISTEXT('_Data inputs (reported)'!J47),'_Data inputs (reported)'!J47,"")</f>
        <v/>
      </c>
      <c r="K48" s="105" t="str">
        <f>IF(ISTEXT('_Data inputs (reported)'!K47),'_Data inputs (reported)'!K47,"")</f>
        <v/>
      </c>
      <c r="L48" s="105" t="str">
        <f>IF(ISTEXT('_Data inputs (reported)'!L47),'_Data inputs (reported)'!L47,"")</f>
        <v/>
      </c>
      <c r="M48" s="1" t="str">
        <f>IF(ISTEXT('_Data inputs (reported)'!M47),'_Data inputs (reported)'!M47,"")</f>
        <v/>
      </c>
      <c r="N48" s="105" t="str">
        <f>IF(ISTEXT('_Data inputs (reported)'!N47),'_Data inputs (reported)'!N47,"")</f>
        <v/>
      </c>
    </row>
    <row r="49" spans="1:14" x14ac:dyDescent="0.2">
      <c r="A49"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9" s="1" t="str">
        <f>IF(ISTEXT('_Data inputs (reported)'!B48),'_Data inputs (reported)'!B48,"")</f>
        <v/>
      </c>
      <c r="C49" s="179" t="str">
        <f>IF(ISBLANK('_Data inputs (reported)'!C48),"",'_Data inputs (reported)'!C48)</f>
        <v/>
      </c>
      <c r="D49"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9" s="1" t="str">
        <f>IF(ISTEXT('_Data inputs (reported)'!E48),'_Data inputs (reported)'!E48,"")</f>
        <v/>
      </c>
      <c r="F49" s="8" t="str">
        <f>IF(ISNUMBER('_Data inputs (reported)'!F48),'_Data inputs (reported)'!F48,"")</f>
        <v/>
      </c>
      <c r="G49"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9" s="1" t="str">
        <f>IF(ISTEXT('_Data inputs (reported)'!H48),'_Data inputs (reported)'!H48,"")</f>
        <v/>
      </c>
      <c r="I49" s="42" t="str">
        <f>IF(ISNUMBER('_Data inputs (reported)'!I48),'_Data inputs (reported)'!I48,"")</f>
        <v/>
      </c>
      <c r="J49" s="1" t="str">
        <f>IF(ISTEXT('_Data inputs (reported)'!J48),'_Data inputs (reported)'!J48,"")</f>
        <v/>
      </c>
      <c r="K49" s="105" t="str">
        <f>IF(ISTEXT('_Data inputs (reported)'!K48),'_Data inputs (reported)'!K48,"")</f>
        <v/>
      </c>
      <c r="L49" s="105" t="str">
        <f>IF(ISTEXT('_Data inputs (reported)'!L48),'_Data inputs (reported)'!L48,"")</f>
        <v/>
      </c>
      <c r="M49" s="1" t="str">
        <f>IF(ISTEXT('_Data inputs (reported)'!M48),'_Data inputs (reported)'!M48,"")</f>
        <v/>
      </c>
      <c r="N49" s="105" t="str">
        <f>IF(ISTEXT('_Data inputs (reported)'!N48),'_Data inputs (reported)'!N48,"")</f>
        <v/>
      </c>
    </row>
    <row r="50" spans="1:14" x14ac:dyDescent="0.2">
      <c r="A50"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50" s="1" t="str">
        <f>IF(ISTEXT('_Data inputs (reported)'!B49),'_Data inputs (reported)'!B49,"")</f>
        <v/>
      </c>
      <c r="C50" s="179" t="str">
        <f>IF(ISBLANK('_Data inputs (reported)'!C49),"",'_Data inputs (reported)'!C49)</f>
        <v/>
      </c>
      <c r="D50"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50" s="1" t="str">
        <f>IF(ISTEXT('_Data inputs (reported)'!E49),'_Data inputs (reported)'!E49,"")</f>
        <v/>
      </c>
      <c r="F50" s="8" t="str">
        <f>IF(ISNUMBER('_Data inputs (reported)'!F49),'_Data inputs (reported)'!F49,"")</f>
        <v/>
      </c>
      <c r="G50"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50" s="1" t="str">
        <f>IF(ISTEXT('_Data inputs (reported)'!H49),'_Data inputs (reported)'!H49,"")</f>
        <v/>
      </c>
      <c r="I50" s="42" t="str">
        <f>IF(ISNUMBER('_Data inputs (reported)'!I49),'_Data inputs (reported)'!I49,"")</f>
        <v/>
      </c>
      <c r="J50" s="1" t="str">
        <f>IF(ISTEXT('_Data inputs (reported)'!J49),'_Data inputs (reported)'!J49,"")</f>
        <v/>
      </c>
      <c r="K50" s="105" t="str">
        <f>IF(ISTEXT('_Data inputs (reported)'!K49),'_Data inputs (reported)'!K49,"")</f>
        <v/>
      </c>
      <c r="L50" s="105" t="str">
        <f>IF(ISTEXT('_Data inputs (reported)'!L49),'_Data inputs (reported)'!L49,"")</f>
        <v/>
      </c>
      <c r="M50" s="1" t="str">
        <f>IF(ISTEXT('_Data inputs (reported)'!M49),'_Data inputs (reported)'!M49,"")</f>
        <v/>
      </c>
      <c r="N50" s="105" t="str">
        <f>IF(ISTEXT('_Data inputs (reported)'!N49),'_Data inputs (reported)'!N49,"")</f>
        <v/>
      </c>
    </row>
    <row r="51" spans="1:14" x14ac:dyDescent="0.2">
      <c r="A51"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1" s="1" t="str">
        <f>IF(ISTEXT('_Data inputs (reported)'!B50),'_Data inputs (reported)'!B50,"")</f>
        <v/>
      </c>
      <c r="C51" s="179" t="str">
        <f>IF(ISBLANK('_Data inputs (reported)'!C50),"",'_Data inputs (reported)'!C50)</f>
        <v/>
      </c>
      <c r="D51"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1" s="1" t="str">
        <f>IF(ISTEXT('_Data inputs (reported)'!E50),'_Data inputs (reported)'!E50,"")</f>
        <v/>
      </c>
      <c r="F51" s="8" t="str">
        <f>IF(ISNUMBER('_Data inputs (reported)'!F50),'_Data inputs (reported)'!F50,"")</f>
        <v/>
      </c>
      <c r="G51"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1" s="1" t="str">
        <f>IF(ISTEXT('_Data inputs (reported)'!H50),'_Data inputs (reported)'!H50,"")</f>
        <v/>
      </c>
      <c r="I51" s="42" t="str">
        <f>IF(ISNUMBER('_Data inputs (reported)'!I50),'_Data inputs (reported)'!I50,"")</f>
        <v/>
      </c>
      <c r="J51" s="1" t="str">
        <f>IF(ISTEXT('_Data inputs (reported)'!J50),'_Data inputs (reported)'!J50,"")</f>
        <v/>
      </c>
      <c r="K51" s="105" t="str">
        <f>IF(ISTEXT('_Data inputs (reported)'!K50),'_Data inputs (reported)'!K50,"")</f>
        <v/>
      </c>
      <c r="L51" s="105" t="str">
        <f>IF(ISTEXT('_Data inputs (reported)'!L50),'_Data inputs (reported)'!L50,"")</f>
        <v/>
      </c>
      <c r="M51" s="1" t="str">
        <f>IF(ISTEXT('_Data inputs (reported)'!M50),'_Data inputs (reported)'!M50,"")</f>
        <v/>
      </c>
      <c r="N51" s="105" t="str">
        <f>IF(ISTEXT('_Data inputs (reported)'!N50),'_Data inputs (reported)'!N50,"")</f>
        <v/>
      </c>
    </row>
    <row r="52" spans="1:14" x14ac:dyDescent="0.2">
      <c r="A52"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2" s="1" t="str">
        <f>IF(ISTEXT('_Data inputs (reported)'!B51),'_Data inputs (reported)'!B51,"")</f>
        <v/>
      </c>
      <c r="C52" s="179" t="str">
        <f>IF(ISBLANK('_Data inputs (reported)'!C51),"",'_Data inputs (reported)'!C51)</f>
        <v/>
      </c>
      <c r="D52"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2" s="1" t="str">
        <f>IF(ISTEXT('_Data inputs (reported)'!E51),'_Data inputs (reported)'!E51,"")</f>
        <v/>
      </c>
      <c r="F52" s="8" t="str">
        <f>IF(ISNUMBER('_Data inputs (reported)'!F51),'_Data inputs (reported)'!F51,"")</f>
        <v/>
      </c>
      <c r="G52"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2" s="1" t="str">
        <f>IF(ISTEXT('_Data inputs (reported)'!H51),'_Data inputs (reported)'!H51,"")</f>
        <v/>
      </c>
      <c r="I52" s="42" t="str">
        <f>IF(ISNUMBER('_Data inputs (reported)'!I51),'_Data inputs (reported)'!I51,"")</f>
        <v/>
      </c>
      <c r="J52" s="1" t="str">
        <f>IF(ISTEXT('_Data inputs (reported)'!J51),'_Data inputs (reported)'!J51,"")</f>
        <v/>
      </c>
      <c r="K52" s="105" t="str">
        <f>IF(ISTEXT('_Data inputs (reported)'!K51),'_Data inputs (reported)'!K51,"")</f>
        <v/>
      </c>
      <c r="L52" s="105" t="str">
        <f>IF(ISTEXT('_Data inputs (reported)'!L51),'_Data inputs (reported)'!L51,"")</f>
        <v/>
      </c>
      <c r="M52" s="1" t="str">
        <f>IF(ISTEXT('_Data inputs (reported)'!M51),'_Data inputs (reported)'!M51,"")</f>
        <v/>
      </c>
      <c r="N52" s="105" t="str">
        <f>IF(ISTEXT('_Data inputs (reported)'!N51),'_Data inputs (reported)'!N51,"")</f>
        <v/>
      </c>
    </row>
    <row r="53" spans="1:14" x14ac:dyDescent="0.2">
      <c r="A53"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3" s="1" t="str">
        <f>IF(ISTEXT('_Data inputs (reported)'!B52),'_Data inputs (reported)'!B52,"")</f>
        <v/>
      </c>
      <c r="C53" s="179" t="str">
        <f>IF(ISBLANK('_Data inputs (reported)'!C52),"",'_Data inputs (reported)'!C52)</f>
        <v/>
      </c>
      <c r="D53"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3" s="1" t="str">
        <f>IF(ISTEXT('_Data inputs (reported)'!E52),'_Data inputs (reported)'!E52,"")</f>
        <v/>
      </c>
      <c r="F53" s="8" t="str">
        <f>IF(ISNUMBER('_Data inputs (reported)'!F52),'_Data inputs (reported)'!F52,"")</f>
        <v/>
      </c>
      <c r="G53"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3" s="1" t="str">
        <f>IF(ISTEXT('_Data inputs (reported)'!H52),'_Data inputs (reported)'!H52,"")</f>
        <v/>
      </c>
      <c r="I53" s="42" t="str">
        <f>IF(ISNUMBER('_Data inputs (reported)'!I52),'_Data inputs (reported)'!I52,"")</f>
        <v/>
      </c>
      <c r="J53" s="1" t="str">
        <f>IF(ISTEXT('_Data inputs (reported)'!J52),'_Data inputs (reported)'!J52,"")</f>
        <v/>
      </c>
      <c r="K53" s="105" t="str">
        <f>IF(ISTEXT('_Data inputs (reported)'!K52),'_Data inputs (reported)'!K52,"")</f>
        <v/>
      </c>
      <c r="L53" s="105" t="str">
        <f>IF(ISTEXT('_Data inputs (reported)'!L52),'_Data inputs (reported)'!L52,"")</f>
        <v/>
      </c>
      <c r="M53" s="1" t="str">
        <f>IF(ISTEXT('_Data inputs (reported)'!M52),'_Data inputs (reported)'!M52,"")</f>
        <v/>
      </c>
      <c r="N53" s="105" t="str">
        <f>IF(ISTEXT('_Data inputs (reported)'!N52),'_Data inputs (reported)'!N52,"")</f>
        <v/>
      </c>
    </row>
    <row r="54" spans="1:14" x14ac:dyDescent="0.2">
      <c r="A54"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4" s="1" t="str">
        <f>IF(ISTEXT('_Data inputs (reported)'!B53),'_Data inputs (reported)'!B53,"")</f>
        <v/>
      </c>
      <c r="C54" s="179" t="str">
        <f>IF(ISBLANK('_Data inputs (reported)'!C53),"",'_Data inputs (reported)'!C53)</f>
        <v/>
      </c>
      <c r="D54"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4" s="1" t="str">
        <f>IF(ISTEXT('_Data inputs (reported)'!E53),'_Data inputs (reported)'!E53,"")</f>
        <v/>
      </c>
      <c r="F54" s="8" t="str">
        <f>IF(ISNUMBER('_Data inputs (reported)'!F53),'_Data inputs (reported)'!F53,"")</f>
        <v/>
      </c>
      <c r="G54"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4" s="1" t="str">
        <f>IF(ISTEXT('_Data inputs (reported)'!H53),'_Data inputs (reported)'!H53,"")</f>
        <v/>
      </c>
      <c r="I54" s="42" t="str">
        <f>IF(ISNUMBER('_Data inputs (reported)'!I53),'_Data inputs (reported)'!I53,"")</f>
        <v/>
      </c>
      <c r="J54" s="1" t="str">
        <f>IF(ISTEXT('_Data inputs (reported)'!J53),'_Data inputs (reported)'!J53,"")</f>
        <v/>
      </c>
      <c r="K54" s="105" t="str">
        <f>IF(ISTEXT('_Data inputs (reported)'!K53),'_Data inputs (reported)'!K53,"")</f>
        <v/>
      </c>
      <c r="L54" s="105" t="str">
        <f>IF(ISTEXT('_Data inputs (reported)'!L53),'_Data inputs (reported)'!L53,"")</f>
        <v/>
      </c>
      <c r="M54" s="1" t="str">
        <f>IF(ISTEXT('_Data inputs (reported)'!M53),'_Data inputs (reported)'!M53,"")</f>
        <v/>
      </c>
      <c r="N54" s="105" t="str">
        <f>IF(ISTEXT('_Data inputs (reported)'!N53),'_Data inputs (reported)'!N53,"")</f>
        <v/>
      </c>
    </row>
    <row r="55" spans="1:14" x14ac:dyDescent="0.2">
      <c r="A55"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5" s="1" t="str">
        <f>IF(ISTEXT('_Data inputs (reported)'!B54),'_Data inputs (reported)'!B54,"")</f>
        <v/>
      </c>
      <c r="C55" s="179" t="str">
        <f>IF(ISBLANK('_Data inputs (reported)'!C54),"",'_Data inputs (reported)'!C54)</f>
        <v/>
      </c>
      <c r="D55"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5" s="1" t="str">
        <f>IF(ISTEXT('_Data inputs (reported)'!E54),'_Data inputs (reported)'!E54,"")</f>
        <v/>
      </c>
      <c r="F55" s="8" t="str">
        <f>IF(ISNUMBER('_Data inputs (reported)'!F54),'_Data inputs (reported)'!F54,"")</f>
        <v/>
      </c>
      <c r="G55"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5" s="1" t="str">
        <f>IF(ISTEXT('_Data inputs (reported)'!H54),'_Data inputs (reported)'!H54,"")</f>
        <v/>
      </c>
      <c r="I55" s="42" t="str">
        <f>IF(ISNUMBER('_Data inputs (reported)'!I54),'_Data inputs (reported)'!I54,"")</f>
        <v/>
      </c>
      <c r="J55" s="1" t="str">
        <f>IF(ISTEXT('_Data inputs (reported)'!J54),'_Data inputs (reported)'!J54,"")</f>
        <v/>
      </c>
      <c r="K55" s="105" t="str">
        <f>IF(ISTEXT('_Data inputs (reported)'!K54),'_Data inputs (reported)'!K54,"")</f>
        <v/>
      </c>
      <c r="L55" s="105" t="str">
        <f>IF(ISTEXT('_Data inputs (reported)'!L54),'_Data inputs (reported)'!L54,"")</f>
        <v/>
      </c>
      <c r="M55" s="1" t="str">
        <f>IF(ISTEXT('_Data inputs (reported)'!M54),'_Data inputs (reported)'!M54,"")</f>
        <v/>
      </c>
      <c r="N55" s="105" t="str">
        <f>IF(ISTEXT('_Data inputs (reported)'!N54),'_Data inputs (reported)'!N54,"")</f>
        <v/>
      </c>
    </row>
    <row r="56" spans="1:14" x14ac:dyDescent="0.2">
      <c r="A56"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6" s="1" t="str">
        <f>IF(ISTEXT('_Data inputs (reported)'!B55),'_Data inputs (reported)'!B55,"")</f>
        <v/>
      </c>
      <c r="C56" s="179" t="str">
        <f>IF(ISBLANK('_Data inputs (reported)'!C55),"",'_Data inputs (reported)'!C55)</f>
        <v/>
      </c>
      <c r="D56"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6" s="1" t="str">
        <f>IF(ISTEXT('_Data inputs (reported)'!E55),'_Data inputs (reported)'!E55,"")</f>
        <v/>
      </c>
      <c r="F56" s="8" t="str">
        <f>IF(ISNUMBER('_Data inputs (reported)'!F55),'_Data inputs (reported)'!F55,"")</f>
        <v/>
      </c>
      <c r="G56"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6" s="1" t="str">
        <f>IF(ISTEXT('_Data inputs (reported)'!H55),'_Data inputs (reported)'!H55,"")</f>
        <v/>
      </c>
      <c r="I56" s="42" t="str">
        <f>IF(ISNUMBER('_Data inputs (reported)'!I55),'_Data inputs (reported)'!I55,"")</f>
        <v/>
      </c>
      <c r="J56" s="1" t="str">
        <f>IF(ISTEXT('_Data inputs (reported)'!J55),'_Data inputs (reported)'!J55,"")</f>
        <v/>
      </c>
      <c r="K56" s="105" t="str">
        <f>IF(ISTEXT('_Data inputs (reported)'!K55),'_Data inputs (reported)'!K55,"")</f>
        <v/>
      </c>
      <c r="L56" s="105" t="str">
        <f>IF(ISTEXT('_Data inputs (reported)'!L55),'_Data inputs (reported)'!L55,"")</f>
        <v/>
      </c>
      <c r="M56" s="1" t="str">
        <f>IF(ISTEXT('_Data inputs (reported)'!M55),'_Data inputs (reported)'!M55,"")</f>
        <v/>
      </c>
      <c r="N56" s="105" t="str">
        <f>IF(ISTEXT('_Data inputs (reported)'!N55),'_Data inputs (reported)'!N55,"")</f>
        <v/>
      </c>
    </row>
    <row r="57" spans="1:14" x14ac:dyDescent="0.2">
      <c r="A57"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7" s="1" t="str">
        <f>IF(ISTEXT('_Data inputs (reported)'!B56),'_Data inputs (reported)'!B56,"")</f>
        <v/>
      </c>
      <c r="C57" s="179" t="str">
        <f>IF(ISBLANK('_Data inputs (reported)'!C56),"",'_Data inputs (reported)'!C56)</f>
        <v/>
      </c>
      <c r="D57"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7" s="1" t="str">
        <f>IF(ISTEXT('_Data inputs (reported)'!E56),'_Data inputs (reported)'!E56,"")</f>
        <v/>
      </c>
      <c r="F57" s="8" t="str">
        <f>IF(ISNUMBER('_Data inputs (reported)'!F56),'_Data inputs (reported)'!F56,"")</f>
        <v/>
      </c>
      <c r="G57"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7" s="1" t="str">
        <f>IF(ISTEXT('_Data inputs (reported)'!H56),'_Data inputs (reported)'!H56,"")</f>
        <v/>
      </c>
      <c r="I57" s="42" t="str">
        <f>IF(ISNUMBER('_Data inputs (reported)'!I56),'_Data inputs (reported)'!I56,"")</f>
        <v/>
      </c>
      <c r="J57" s="1" t="str">
        <f>IF(ISTEXT('_Data inputs (reported)'!J56),'_Data inputs (reported)'!J56,"")</f>
        <v/>
      </c>
      <c r="K57" s="105" t="str">
        <f>IF(ISTEXT('_Data inputs (reported)'!K56),'_Data inputs (reported)'!K56,"")</f>
        <v/>
      </c>
      <c r="L57" s="105" t="str">
        <f>IF(ISTEXT('_Data inputs (reported)'!L56),'_Data inputs (reported)'!L56,"")</f>
        <v/>
      </c>
      <c r="M57" s="1" t="str">
        <f>IF(ISTEXT('_Data inputs (reported)'!M56),'_Data inputs (reported)'!M56,"")</f>
        <v/>
      </c>
      <c r="N57" s="105" t="str">
        <f>IF(ISTEXT('_Data inputs (reported)'!N56),'_Data inputs (reported)'!N56,"")</f>
        <v/>
      </c>
    </row>
    <row r="58" spans="1:14" x14ac:dyDescent="0.2">
      <c r="A58"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8" s="1" t="str">
        <f>IF(ISTEXT('_Data inputs (reported)'!B57),'_Data inputs (reported)'!B57,"")</f>
        <v/>
      </c>
      <c r="C58" s="179" t="str">
        <f>IF(ISBLANK('_Data inputs (reported)'!C57),"",'_Data inputs (reported)'!C57)</f>
        <v/>
      </c>
      <c r="D58"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8" s="1" t="str">
        <f>IF(ISTEXT('_Data inputs (reported)'!E57),'_Data inputs (reported)'!E57,"")</f>
        <v/>
      </c>
      <c r="F58" s="8" t="str">
        <f>IF(ISNUMBER('_Data inputs (reported)'!F57),'_Data inputs (reported)'!F57,"")</f>
        <v/>
      </c>
      <c r="G58"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8" s="1" t="str">
        <f>IF(ISTEXT('_Data inputs (reported)'!H57),'_Data inputs (reported)'!H57,"")</f>
        <v/>
      </c>
      <c r="I58" s="42" t="str">
        <f>IF(ISNUMBER('_Data inputs (reported)'!I57),'_Data inputs (reported)'!I57,"")</f>
        <v/>
      </c>
      <c r="J58" s="1" t="str">
        <f>IF(ISTEXT('_Data inputs (reported)'!J57),'_Data inputs (reported)'!J57,"")</f>
        <v/>
      </c>
      <c r="K58" s="105" t="str">
        <f>IF(ISTEXT('_Data inputs (reported)'!K57),'_Data inputs (reported)'!K57,"")</f>
        <v/>
      </c>
      <c r="L58" s="105" t="str">
        <f>IF(ISTEXT('_Data inputs (reported)'!L57),'_Data inputs (reported)'!L57,"")</f>
        <v/>
      </c>
      <c r="M58" s="1" t="str">
        <f>IF(ISTEXT('_Data inputs (reported)'!M57),'_Data inputs (reported)'!M57,"")</f>
        <v/>
      </c>
      <c r="N58" s="105" t="str">
        <f>IF(ISTEXT('_Data inputs (reported)'!N57),'_Data inputs (reported)'!N57,"")</f>
        <v/>
      </c>
    </row>
    <row r="59" spans="1:14" x14ac:dyDescent="0.2">
      <c r="A59"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9" s="1" t="str">
        <f>IF(ISTEXT('_Data inputs (reported)'!B58),'_Data inputs (reported)'!B58,"")</f>
        <v/>
      </c>
      <c r="C59" s="179" t="str">
        <f>IF(ISBLANK('_Data inputs (reported)'!C58),"",'_Data inputs (reported)'!C58)</f>
        <v/>
      </c>
      <c r="D59"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9" s="1" t="str">
        <f>IF(ISTEXT('_Data inputs (reported)'!E58),'_Data inputs (reported)'!E58,"")</f>
        <v/>
      </c>
      <c r="F59" s="8" t="str">
        <f>IF(ISNUMBER('_Data inputs (reported)'!F58),'_Data inputs (reported)'!F58,"")</f>
        <v/>
      </c>
      <c r="G59"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9" s="1" t="str">
        <f>IF(ISTEXT('_Data inputs (reported)'!H58),'_Data inputs (reported)'!H58,"")</f>
        <v/>
      </c>
      <c r="I59" s="42" t="str">
        <f>IF(ISNUMBER('_Data inputs (reported)'!I58),'_Data inputs (reported)'!I58,"")</f>
        <v/>
      </c>
      <c r="J59" s="1" t="str">
        <f>IF(ISTEXT('_Data inputs (reported)'!J58),'_Data inputs (reported)'!J58,"")</f>
        <v/>
      </c>
      <c r="K59" s="105" t="str">
        <f>IF(ISTEXT('_Data inputs (reported)'!K58),'_Data inputs (reported)'!K58,"")</f>
        <v/>
      </c>
      <c r="L59" s="105" t="str">
        <f>IF(ISTEXT('_Data inputs (reported)'!L58),'_Data inputs (reported)'!L58,"")</f>
        <v/>
      </c>
      <c r="M59" s="1" t="str">
        <f>IF(ISTEXT('_Data inputs (reported)'!M58),'_Data inputs (reported)'!M58,"")</f>
        <v/>
      </c>
      <c r="N59" s="105" t="str">
        <f>IF(ISTEXT('_Data inputs (reported)'!N58),'_Data inputs (reported)'!N58,"")</f>
        <v/>
      </c>
    </row>
    <row r="60" spans="1:14" x14ac:dyDescent="0.2">
      <c r="A60"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60" s="1" t="str">
        <f>IF(ISTEXT('_Data inputs (reported)'!B59),'_Data inputs (reported)'!B59,"")</f>
        <v/>
      </c>
      <c r="C60" s="179" t="str">
        <f>IF(ISBLANK('_Data inputs (reported)'!C59),"",'_Data inputs (reported)'!C59)</f>
        <v/>
      </c>
      <c r="D60"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60" s="1" t="str">
        <f>IF(ISTEXT('_Data inputs (reported)'!E59),'_Data inputs (reported)'!E59,"")</f>
        <v/>
      </c>
      <c r="F60" s="8" t="str">
        <f>IF(ISNUMBER('_Data inputs (reported)'!F59),'_Data inputs (reported)'!F59,"")</f>
        <v/>
      </c>
      <c r="G60"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60" s="1" t="str">
        <f>IF(ISTEXT('_Data inputs (reported)'!H59),'_Data inputs (reported)'!H59,"")</f>
        <v/>
      </c>
      <c r="I60" s="42" t="str">
        <f>IF(ISNUMBER('_Data inputs (reported)'!I59),'_Data inputs (reported)'!I59,"")</f>
        <v/>
      </c>
      <c r="J60" s="1" t="str">
        <f>IF(ISTEXT('_Data inputs (reported)'!J59),'_Data inputs (reported)'!J59,"")</f>
        <v/>
      </c>
      <c r="K60" s="105" t="str">
        <f>IF(ISTEXT('_Data inputs (reported)'!K59),'_Data inputs (reported)'!K59,"")</f>
        <v/>
      </c>
      <c r="L60" s="105" t="str">
        <f>IF(ISTEXT('_Data inputs (reported)'!L59),'_Data inputs (reported)'!L59,"")</f>
        <v/>
      </c>
      <c r="M60" s="1" t="str">
        <f>IF(ISTEXT('_Data inputs (reported)'!M59),'_Data inputs (reported)'!M59,"")</f>
        <v/>
      </c>
      <c r="N60" s="105" t="str">
        <f>IF(ISTEXT('_Data inputs (reported)'!N59),'_Data inputs (reported)'!N59,"")</f>
        <v/>
      </c>
    </row>
    <row r="61" spans="1:14" x14ac:dyDescent="0.2">
      <c r="A61"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1" s="1" t="str">
        <f>IF(ISTEXT('_Data inputs (reported)'!B60),'_Data inputs (reported)'!B60,"")</f>
        <v/>
      </c>
      <c r="C61" s="179" t="str">
        <f>IF(ISBLANK('_Data inputs (reported)'!C60),"",'_Data inputs (reported)'!C60)</f>
        <v/>
      </c>
      <c r="D61"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1" s="1" t="str">
        <f>IF(ISTEXT('_Data inputs (reported)'!E60),'_Data inputs (reported)'!E60,"")</f>
        <v/>
      </c>
      <c r="F61" s="8" t="str">
        <f>IF(ISNUMBER('_Data inputs (reported)'!F60),'_Data inputs (reported)'!F60,"")</f>
        <v/>
      </c>
      <c r="G61"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1" s="1" t="str">
        <f>IF(ISTEXT('_Data inputs (reported)'!H60),'_Data inputs (reported)'!H60,"")</f>
        <v/>
      </c>
      <c r="I61" s="42" t="str">
        <f>IF(ISNUMBER('_Data inputs (reported)'!I60),'_Data inputs (reported)'!I60,"")</f>
        <v/>
      </c>
      <c r="J61" s="1" t="str">
        <f>IF(ISTEXT('_Data inputs (reported)'!J60),'_Data inputs (reported)'!J60,"")</f>
        <v/>
      </c>
      <c r="K61" s="105" t="str">
        <f>IF(ISTEXT('_Data inputs (reported)'!K60),'_Data inputs (reported)'!K60,"")</f>
        <v/>
      </c>
      <c r="L61" s="105" t="str">
        <f>IF(ISTEXT('_Data inputs (reported)'!L60),'_Data inputs (reported)'!L60,"")</f>
        <v/>
      </c>
      <c r="M61" s="1" t="str">
        <f>IF(ISTEXT('_Data inputs (reported)'!M60),'_Data inputs (reported)'!M60,"")</f>
        <v/>
      </c>
      <c r="N61" s="105" t="str">
        <f>IF(ISTEXT('_Data inputs (reported)'!N60),'_Data inputs (reported)'!N60,"")</f>
        <v/>
      </c>
    </row>
    <row r="62" spans="1:14" x14ac:dyDescent="0.2">
      <c r="A62"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2" s="1" t="str">
        <f>IF(ISTEXT('_Data inputs (reported)'!B61),'_Data inputs (reported)'!B61,"")</f>
        <v/>
      </c>
      <c r="C62" s="179" t="str">
        <f>IF(ISBLANK('_Data inputs (reported)'!C61),"",'_Data inputs (reported)'!C61)</f>
        <v/>
      </c>
      <c r="D62"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2" s="1" t="str">
        <f>IF(ISTEXT('_Data inputs (reported)'!E61),'_Data inputs (reported)'!E61,"")</f>
        <v/>
      </c>
      <c r="F62" s="8" t="str">
        <f>IF(ISNUMBER('_Data inputs (reported)'!F61),'_Data inputs (reported)'!F61,"")</f>
        <v/>
      </c>
      <c r="G62"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2" s="1" t="str">
        <f>IF(ISTEXT('_Data inputs (reported)'!H61),'_Data inputs (reported)'!H61,"")</f>
        <v/>
      </c>
      <c r="I62" s="42" t="str">
        <f>IF(ISNUMBER('_Data inputs (reported)'!I61),'_Data inputs (reported)'!I61,"")</f>
        <v/>
      </c>
      <c r="J62" s="1" t="str">
        <f>IF(ISTEXT('_Data inputs (reported)'!J61),'_Data inputs (reported)'!J61,"")</f>
        <v/>
      </c>
      <c r="K62" s="105" t="str">
        <f>IF(ISTEXT('_Data inputs (reported)'!K61),'_Data inputs (reported)'!K61,"")</f>
        <v/>
      </c>
      <c r="L62" s="105" t="str">
        <f>IF(ISTEXT('_Data inputs (reported)'!L61),'_Data inputs (reported)'!L61,"")</f>
        <v/>
      </c>
      <c r="M62" s="1" t="str">
        <f>IF(ISTEXT('_Data inputs (reported)'!M61),'_Data inputs (reported)'!M61,"")</f>
        <v/>
      </c>
      <c r="N62" s="105" t="str">
        <f>IF(ISTEXT('_Data inputs (reported)'!N61),'_Data inputs (reported)'!N61,"")</f>
        <v/>
      </c>
    </row>
    <row r="63" spans="1:14" x14ac:dyDescent="0.2">
      <c r="A63"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3" s="1" t="str">
        <f>IF(ISTEXT('_Data inputs (reported)'!B62),'_Data inputs (reported)'!B62,"")</f>
        <v/>
      </c>
      <c r="C63" s="179" t="str">
        <f>IF(ISBLANK('_Data inputs (reported)'!C62),"",'_Data inputs (reported)'!C62)</f>
        <v/>
      </c>
      <c r="D63"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3" s="1" t="str">
        <f>IF(ISTEXT('_Data inputs (reported)'!E62),'_Data inputs (reported)'!E62,"")</f>
        <v/>
      </c>
      <c r="F63" s="8" t="str">
        <f>IF(ISNUMBER('_Data inputs (reported)'!F62),'_Data inputs (reported)'!F62,"")</f>
        <v/>
      </c>
      <c r="G63"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3" s="1" t="str">
        <f>IF(ISTEXT('_Data inputs (reported)'!H62),'_Data inputs (reported)'!H62,"")</f>
        <v/>
      </c>
      <c r="I63" s="42" t="str">
        <f>IF(ISNUMBER('_Data inputs (reported)'!I62),'_Data inputs (reported)'!I62,"")</f>
        <v/>
      </c>
      <c r="J63" s="1" t="str">
        <f>IF(ISTEXT('_Data inputs (reported)'!J62),'_Data inputs (reported)'!J62,"")</f>
        <v/>
      </c>
      <c r="K63" s="105" t="str">
        <f>IF(ISTEXT('_Data inputs (reported)'!K62),'_Data inputs (reported)'!K62,"")</f>
        <v/>
      </c>
      <c r="L63" s="105" t="str">
        <f>IF(ISTEXT('_Data inputs (reported)'!L62),'_Data inputs (reported)'!L62,"")</f>
        <v/>
      </c>
      <c r="M63" s="1" t="str">
        <f>IF(ISTEXT('_Data inputs (reported)'!M62),'_Data inputs (reported)'!M62,"")</f>
        <v/>
      </c>
      <c r="N63" s="105" t="str">
        <f>IF(ISTEXT('_Data inputs (reported)'!N62),'_Data inputs (reported)'!N62,"")</f>
        <v/>
      </c>
    </row>
    <row r="64" spans="1:14" x14ac:dyDescent="0.2">
      <c r="A64"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4" s="1" t="str">
        <f>IF(ISTEXT('_Data inputs (reported)'!B63),'_Data inputs (reported)'!B63,"")</f>
        <v/>
      </c>
      <c r="C64" s="179" t="str">
        <f>IF(ISBLANK('_Data inputs (reported)'!C63),"",'_Data inputs (reported)'!C63)</f>
        <v/>
      </c>
      <c r="D64"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4" s="1" t="str">
        <f>IF(ISTEXT('_Data inputs (reported)'!E63),'_Data inputs (reported)'!E63,"")</f>
        <v/>
      </c>
      <c r="F64" s="8" t="str">
        <f>IF(ISNUMBER('_Data inputs (reported)'!F63),'_Data inputs (reported)'!F63,"")</f>
        <v/>
      </c>
      <c r="G64"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4" s="1" t="str">
        <f>IF(ISTEXT('_Data inputs (reported)'!H63),'_Data inputs (reported)'!H63,"")</f>
        <v/>
      </c>
      <c r="I64" s="42" t="str">
        <f>IF(ISNUMBER('_Data inputs (reported)'!I63),'_Data inputs (reported)'!I63,"")</f>
        <v/>
      </c>
      <c r="J64" s="1" t="str">
        <f>IF(ISTEXT('_Data inputs (reported)'!J63),'_Data inputs (reported)'!J63,"")</f>
        <v/>
      </c>
      <c r="K64" s="105" t="str">
        <f>IF(ISTEXT('_Data inputs (reported)'!K63),'_Data inputs (reported)'!K63,"")</f>
        <v/>
      </c>
      <c r="L64" s="105" t="str">
        <f>IF(ISTEXT('_Data inputs (reported)'!L63),'_Data inputs (reported)'!L63,"")</f>
        <v/>
      </c>
      <c r="M64" s="1" t="str">
        <f>IF(ISTEXT('_Data inputs (reported)'!M63),'_Data inputs (reported)'!M63,"")</f>
        <v/>
      </c>
      <c r="N64" s="105" t="str">
        <f>IF(ISTEXT('_Data inputs (reported)'!N63),'_Data inputs (reported)'!N63,"")</f>
        <v/>
      </c>
    </row>
    <row r="65" spans="1:14" x14ac:dyDescent="0.2">
      <c r="A65"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5" s="1" t="str">
        <f>IF(ISTEXT('_Data inputs (reported)'!B64),'_Data inputs (reported)'!B64,"")</f>
        <v/>
      </c>
      <c r="C65" s="179" t="str">
        <f>IF(ISBLANK('_Data inputs (reported)'!C64),"",'_Data inputs (reported)'!C64)</f>
        <v/>
      </c>
      <c r="D65"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5" s="1" t="str">
        <f>IF(ISTEXT('_Data inputs (reported)'!E64),'_Data inputs (reported)'!E64,"")</f>
        <v/>
      </c>
      <c r="F65" s="8" t="str">
        <f>IF(ISNUMBER('_Data inputs (reported)'!F64),'_Data inputs (reported)'!F64,"")</f>
        <v/>
      </c>
      <c r="G65"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5" s="1" t="str">
        <f>IF(ISTEXT('_Data inputs (reported)'!H64),'_Data inputs (reported)'!H64,"")</f>
        <v/>
      </c>
      <c r="I65" s="42" t="str">
        <f>IF(ISNUMBER('_Data inputs (reported)'!I64),'_Data inputs (reported)'!I64,"")</f>
        <v/>
      </c>
      <c r="J65" s="1" t="str">
        <f>IF(ISTEXT('_Data inputs (reported)'!J64),'_Data inputs (reported)'!J64,"")</f>
        <v/>
      </c>
      <c r="K65" s="105" t="str">
        <f>IF(ISTEXT('_Data inputs (reported)'!K64),'_Data inputs (reported)'!K64,"")</f>
        <v/>
      </c>
      <c r="L65" s="105" t="str">
        <f>IF(ISTEXT('_Data inputs (reported)'!L64),'_Data inputs (reported)'!L64,"")</f>
        <v/>
      </c>
      <c r="M65" s="1" t="str">
        <f>IF(ISTEXT('_Data inputs (reported)'!M64),'_Data inputs (reported)'!M64,"")</f>
        <v/>
      </c>
      <c r="N65" s="105" t="str">
        <f>IF(ISTEXT('_Data inputs (reported)'!N64),'_Data inputs (reported)'!N64,"")</f>
        <v/>
      </c>
    </row>
    <row r="66" spans="1:14" x14ac:dyDescent="0.2">
      <c r="A66"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6" s="1" t="str">
        <f>IF(ISTEXT('_Data inputs (reported)'!B65),'_Data inputs (reported)'!B65,"")</f>
        <v/>
      </c>
      <c r="C66" s="179" t="str">
        <f>IF(ISBLANK('_Data inputs (reported)'!C65),"",'_Data inputs (reported)'!C65)</f>
        <v/>
      </c>
      <c r="D66"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6" s="1" t="str">
        <f>IF(ISTEXT('_Data inputs (reported)'!E65),'_Data inputs (reported)'!E65,"")</f>
        <v/>
      </c>
      <c r="F66" s="8" t="str">
        <f>IF(ISNUMBER('_Data inputs (reported)'!F65),'_Data inputs (reported)'!F65,"")</f>
        <v/>
      </c>
      <c r="G66"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6" s="1" t="str">
        <f>IF(ISTEXT('_Data inputs (reported)'!H65),'_Data inputs (reported)'!H65,"")</f>
        <v/>
      </c>
      <c r="I66" s="42" t="str">
        <f>IF(ISNUMBER('_Data inputs (reported)'!I65),'_Data inputs (reported)'!I65,"")</f>
        <v/>
      </c>
      <c r="J66" s="1" t="str">
        <f>IF(ISTEXT('_Data inputs (reported)'!J65),'_Data inputs (reported)'!J65,"")</f>
        <v/>
      </c>
      <c r="K66" s="105" t="str">
        <f>IF(ISTEXT('_Data inputs (reported)'!K65),'_Data inputs (reported)'!K65,"")</f>
        <v/>
      </c>
      <c r="L66" s="105" t="str">
        <f>IF(ISTEXT('_Data inputs (reported)'!L65),'_Data inputs (reported)'!L65,"")</f>
        <v/>
      </c>
      <c r="M66" s="1" t="str">
        <f>IF(ISTEXT('_Data inputs (reported)'!M65),'_Data inputs (reported)'!M65,"")</f>
        <v/>
      </c>
      <c r="N66" s="105" t="str">
        <f>IF(ISTEXT('_Data inputs (reported)'!N65),'_Data inputs (reported)'!N65,"")</f>
        <v/>
      </c>
    </row>
    <row r="67" spans="1:14" x14ac:dyDescent="0.2">
      <c r="A67"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7" s="1" t="str">
        <f>IF(ISTEXT('_Data inputs (reported)'!B66),'_Data inputs (reported)'!B66,"")</f>
        <v/>
      </c>
      <c r="C67" s="179" t="str">
        <f>IF(ISBLANK('_Data inputs (reported)'!C66),"",'_Data inputs (reported)'!C66)</f>
        <v/>
      </c>
      <c r="D67"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7" s="1" t="str">
        <f>IF(ISTEXT('_Data inputs (reported)'!E66),'_Data inputs (reported)'!E66,"")</f>
        <v/>
      </c>
      <c r="F67" s="8" t="str">
        <f>IF(ISNUMBER('_Data inputs (reported)'!F66),'_Data inputs (reported)'!F66,"")</f>
        <v/>
      </c>
      <c r="G67"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7" s="1" t="str">
        <f>IF(ISTEXT('_Data inputs (reported)'!H66),'_Data inputs (reported)'!H66,"")</f>
        <v/>
      </c>
      <c r="I67" s="42" t="str">
        <f>IF(ISNUMBER('_Data inputs (reported)'!I66),'_Data inputs (reported)'!I66,"")</f>
        <v/>
      </c>
      <c r="J67" s="1" t="str">
        <f>IF(ISTEXT('_Data inputs (reported)'!J66),'_Data inputs (reported)'!J66,"")</f>
        <v/>
      </c>
      <c r="K67" s="105" t="str">
        <f>IF(ISTEXT('_Data inputs (reported)'!K66),'_Data inputs (reported)'!K66,"")</f>
        <v/>
      </c>
      <c r="L67" s="105" t="str">
        <f>IF(ISTEXT('_Data inputs (reported)'!L66),'_Data inputs (reported)'!L66,"")</f>
        <v/>
      </c>
      <c r="M67" s="1" t="str">
        <f>IF(ISTEXT('_Data inputs (reported)'!M66),'_Data inputs (reported)'!M66,"")</f>
        <v/>
      </c>
      <c r="N67" s="105" t="str">
        <f>IF(ISTEXT('_Data inputs (reported)'!N66),'_Data inputs (reported)'!N66,"")</f>
        <v/>
      </c>
    </row>
    <row r="68" spans="1:14" x14ac:dyDescent="0.2">
      <c r="A68"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8" s="1" t="str">
        <f>IF(ISTEXT('_Data inputs (reported)'!B67),'_Data inputs (reported)'!B67,"")</f>
        <v/>
      </c>
      <c r="C68" s="179" t="str">
        <f>IF(ISBLANK('_Data inputs (reported)'!C67),"",'_Data inputs (reported)'!C67)</f>
        <v/>
      </c>
      <c r="D68"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8" s="1" t="str">
        <f>IF(ISTEXT('_Data inputs (reported)'!E67),'_Data inputs (reported)'!E67,"")</f>
        <v/>
      </c>
      <c r="F68" s="8" t="str">
        <f>IF(ISNUMBER('_Data inputs (reported)'!F67),'_Data inputs (reported)'!F67,"")</f>
        <v/>
      </c>
      <c r="G68"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8" s="1" t="str">
        <f>IF(ISTEXT('_Data inputs (reported)'!H67),'_Data inputs (reported)'!H67,"")</f>
        <v/>
      </c>
      <c r="I68" s="42" t="str">
        <f>IF(ISNUMBER('_Data inputs (reported)'!I67),'_Data inputs (reported)'!I67,"")</f>
        <v/>
      </c>
      <c r="J68" s="1" t="str">
        <f>IF(ISTEXT('_Data inputs (reported)'!J67),'_Data inputs (reported)'!J67,"")</f>
        <v/>
      </c>
      <c r="K68" s="105" t="str">
        <f>IF(ISTEXT('_Data inputs (reported)'!K67),'_Data inputs (reported)'!K67,"")</f>
        <v/>
      </c>
      <c r="L68" s="105" t="str">
        <f>IF(ISTEXT('_Data inputs (reported)'!L67),'_Data inputs (reported)'!L67,"")</f>
        <v/>
      </c>
      <c r="M68" s="1" t="str">
        <f>IF(ISTEXT('_Data inputs (reported)'!M67),'_Data inputs (reported)'!M67,"")</f>
        <v/>
      </c>
      <c r="N68" s="105" t="str">
        <f>IF(ISTEXT('_Data inputs (reported)'!N67),'_Data inputs (reported)'!N67,"")</f>
        <v/>
      </c>
    </row>
    <row r="69" spans="1:14" x14ac:dyDescent="0.2">
      <c r="A69"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9" s="1" t="str">
        <f>IF(ISTEXT('_Data inputs (reported)'!B68),'_Data inputs (reported)'!B68,"")</f>
        <v/>
      </c>
      <c r="C69" s="179" t="str">
        <f>IF(ISBLANK('_Data inputs (reported)'!C68),"",'_Data inputs (reported)'!C68)</f>
        <v/>
      </c>
      <c r="D69"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9" s="1" t="str">
        <f>IF(ISTEXT('_Data inputs (reported)'!E68),'_Data inputs (reported)'!E68,"")</f>
        <v/>
      </c>
      <c r="F69" s="8" t="str">
        <f>IF(ISNUMBER('_Data inputs (reported)'!F68),'_Data inputs (reported)'!F68,"")</f>
        <v/>
      </c>
      <c r="G69"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9" s="1" t="str">
        <f>IF(ISTEXT('_Data inputs (reported)'!H68),'_Data inputs (reported)'!H68,"")</f>
        <v/>
      </c>
      <c r="I69" s="42" t="str">
        <f>IF(ISNUMBER('_Data inputs (reported)'!I68),'_Data inputs (reported)'!I68,"")</f>
        <v/>
      </c>
      <c r="J69" s="1" t="str">
        <f>IF(ISTEXT('_Data inputs (reported)'!J68),'_Data inputs (reported)'!J68,"")</f>
        <v/>
      </c>
      <c r="K69" s="105" t="str">
        <f>IF(ISTEXT('_Data inputs (reported)'!K68),'_Data inputs (reported)'!K68,"")</f>
        <v/>
      </c>
      <c r="L69" s="105" t="str">
        <f>IF(ISTEXT('_Data inputs (reported)'!L68),'_Data inputs (reported)'!L68,"")</f>
        <v/>
      </c>
      <c r="M69" s="1" t="str">
        <f>IF(ISTEXT('_Data inputs (reported)'!M68),'_Data inputs (reported)'!M68,"")</f>
        <v/>
      </c>
      <c r="N69" s="105" t="str">
        <f>IF(ISTEXT('_Data inputs (reported)'!N68),'_Data inputs (reported)'!N68,"")</f>
        <v/>
      </c>
    </row>
    <row r="70" spans="1:14" x14ac:dyDescent="0.2">
      <c r="A70"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70" s="1" t="str">
        <f>IF(ISTEXT('_Data inputs (reported)'!B69),'_Data inputs (reported)'!B69,"")</f>
        <v/>
      </c>
      <c r="C70" s="179" t="str">
        <f>IF(ISBLANK('_Data inputs (reported)'!C69),"",'_Data inputs (reported)'!C69)</f>
        <v/>
      </c>
      <c r="D70"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70" s="1" t="str">
        <f>IF(ISTEXT('_Data inputs (reported)'!E69),'_Data inputs (reported)'!E69,"")</f>
        <v/>
      </c>
      <c r="F70" s="8" t="str">
        <f>IF(ISNUMBER('_Data inputs (reported)'!F69),'_Data inputs (reported)'!F69,"")</f>
        <v/>
      </c>
      <c r="G70"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70" s="1" t="str">
        <f>IF(ISTEXT('_Data inputs (reported)'!H69),'_Data inputs (reported)'!H69,"")</f>
        <v/>
      </c>
      <c r="I70" s="42" t="str">
        <f>IF(ISNUMBER('_Data inputs (reported)'!I69),'_Data inputs (reported)'!I69,"")</f>
        <v/>
      </c>
      <c r="J70" s="1" t="str">
        <f>IF(ISTEXT('_Data inputs (reported)'!J69),'_Data inputs (reported)'!J69,"")</f>
        <v/>
      </c>
      <c r="K70" s="105" t="str">
        <f>IF(ISTEXT('_Data inputs (reported)'!K69),'_Data inputs (reported)'!K69,"")</f>
        <v/>
      </c>
      <c r="L70" s="105" t="str">
        <f>IF(ISTEXT('_Data inputs (reported)'!L69),'_Data inputs (reported)'!L69,"")</f>
        <v/>
      </c>
      <c r="M70" s="1" t="str">
        <f>IF(ISTEXT('_Data inputs (reported)'!M69),'_Data inputs (reported)'!M69,"")</f>
        <v/>
      </c>
      <c r="N70" s="105" t="str">
        <f>IF(ISTEXT('_Data inputs (reported)'!N69),'_Data inputs (reported)'!N69,"")</f>
        <v/>
      </c>
    </row>
    <row r="71" spans="1:14" x14ac:dyDescent="0.2">
      <c r="A71"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1" s="1" t="str">
        <f>IF(ISTEXT('_Data inputs (reported)'!B70),'_Data inputs (reported)'!B70,"")</f>
        <v/>
      </c>
      <c r="C71" s="179" t="str">
        <f>IF(ISBLANK('_Data inputs (reported)'!C70),"",'_Data inputs (reported)'!C70)</f>
        <v/>
      </c>
      <c r="D71"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1" s="1" t="str">
        <f>IF(ISTEXT('_Data inputs (reported)'!E70),'_Data inputs (reported)'!E70,"")</f>
        <v/>
      </c>
      <c r="F71" s="8" t="str">
        <f>IF(ISNUMBER('_Data inputs (reported)'!F70),'_Data inputs (reported)'!F70,"")</f>
        <v/>
      </c>
      <c r="G71"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1" s="1" t="str">
        <f>IF(ISTEXT('_Data inputs (reported)'!H70),'_Data inputs (reported)'!H70,"")</f>
        <v/>
      </c>
      <c r="I71" s="42" t="str">
        <f>IF(ISNUMBER('_Data inputs (reported)'!I70),'_Data inputs (reported)'!I70,"")</f>
        <v/>
      </c>
      <c r="J71" s="1" t="str">
        <f>IF(ISTEXT('_Data inputs (reported)'!J70),'_Data inputs (reported)'!J70,"")</f>
        <v/>
      </c>
      <c r="K71" s="105" t="str">
        <f>IF(ISTEXT('_Data inputs (reported)'!K70),'_Data inputs (reported)'!K70,"")</f>
        <v/>
      </c>
      <c r="L71" s="105" t="str">
        <f>IF(ISTEXT('_Data inputs (reported)'!L70),'_Data inputs (reported)'!L70,"")</f>
        <v/>
      </c>
      <c r="M71" s="1" t="str">
        <f>IF(ISTEXT('_Data inputs (reported)'!M70),'_Data inputs (reported)'!M70,"")</f>
        <v/>
      </c>
      <c r="N71" s="105" t="str">
        <f>IF(ISTEXT('_Data inputs (reported)'!N70),'_Data inputs (reported)'!N70,"")</f>
        <v/>
      </c>
    </row>
    <row r="72" spans="1:14" x14ac:dyDescent="0.2">
      <c r="A72"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2" s="1" t="str">
        <f>IF(ISTEXT('_Data inputs (reported)'!B71),'_Data inputs (reported)'!B71,"")</f>
        <v/>
      </c>
      <c r="C72" s="179" t="str">
        <f>IF(ISBLANK('_Data inputs (reported)'!C71),"",'_Data inputs (reported)'!C71)</f>
        <v/>
      </c>
      <c r="D72"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2" s="1" t="str">
        <f>IF(ISTEXT('_Data inputs (reported)'!E71),'_Data inputs (reported)'!E71,"")</f>
        <v/>
      </c>
      <c r="F72" s="8" t="str">
        <f>IF(ISNUMBER('_Data inputs (reported)'!F71),'_Data inputs (reported)'!F71,"")</f>
        <v/>
      </c>
      <c r="G72"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2" s="1" t="str">
        <f>IF(ISTEXT('_Data inputs (reported)'!H71),'_Data inputs (reported)'!H71,"")</f>
        <v/>
      </c>
      <c r="I72" s="42" t="str">
        <f>IF(ISNUMBER('_Data inputs (reported)'!I71),'_Data inputs (reported)'!I71,"")</f>
        <v/>
      </c>
      <c r="J72" s="1" t="str">
        <f>IF(ISTEXT('_Data inputs (reported)'!J71),'_Data inputs (reported)'!J71,"")</f>
        <v/>
      </c>
      <c r="K72" s="105" t="str">
        <f>IF(ISTEXT('_Data inputs (reported)'!K71),'_Data inputs (reported)'!K71,"")</f>
        <v/>
      </c>
      <c r="L72" s="105" t="str">
        <f>IF(ISTEXT('_Data inputs (reported)'!L71),'_Data inputs (reported)'!L71,"")</f>
        <v/>
      </c>
      <c r="M72" s="1" t="str">
        <f>IF(ISTEXT('_Data inputs (reported)'!M71),'_Data inputs (reported)'!M71,"")</f>
        <v/>
      </c>
      <c r="N72" s="105" t="str">
        <f>IF(ISTEXT('_Data inputs (reported)'!N71),'_Data inputs (reported)'!N71,"")</f>
        <v/>
      </c>
    </row>
    <row r="73" spans="1:14" x14ac:dyDescent="0.2">
      <c r="A73"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3" s="1" t="str">
        <f>IF(ISTEXT('_Data inputs (reported)'!B72),'_Data inputs (reported)'!B72,"")</f>
        <v/>
      </c>
      <c r="C73" s="179" t="str">
        <f>IF(ISBLANK('_Data inputs (reported)'!C72),"",'_Data inputs (reported)'!C72)</f>
        <v/>
      </c>
      <c r="D73"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3" s="1" t="str">
        <f>IF(ISTEXT('_Data inputs (reported)'!E72),'_Data inputs (reported)'!E72,"")</f>
        <v/>
      </c>
      <c r="F73" s="8" t="str">
        <f>IF(ISNUMBER('_Data inputs (reported)'!F72),'_Data inputs (reported)'!F72,"")</f>
        <v/>
      </c>
      <c r="G73"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3" s="1" t="str">
        <f>IF(ISTEXT('_Data inputs (reported)'!H72),'_Data inputs (reported)'!H72,"")</f>
        <v/>
      </c>
      <c r="I73" s="42" t="str">
        <f>IF(ISNUMBER('_Data inputs (reported)'!I72),'_Data inputs (reported)'!I72,"")</f>
        <v/>
      </c>
      <c r="J73" s="1" t="str">
        <f>IF(ISTEXT('_Data inputs (reported)'!J72),'_Data inputs (reported)'!J72,"")</f>
        <v/>
      </c>
      <c r="K73" s="105" t="str">
        <f>IF(ISTEXT('_Data inputs (reported)'!K72),'_Data inputs (reported)'!K72,"")</f>
        <v/>
      </c>
      <c r="L73" s="105" t="str">
        <f>IF(ISTEXT('_Data inputs (reported)'!L72),'_Data inputs (reported)'!L72,"")</f>
        <v/>
      </c>
      <c r="M73" s="1" t="str">
        <f>IF(ISTEXT('_Data inputs (reported)'!M72),'_Data inputs (reported)'!M72,"")</f>
        <v/>
      </c>
      <c r="N73" s="105" t="str">
        <f>IF(ISTEXT('_Data inputs (reported)'!N72),'_Data inputs (reported)'!N72,"")</f>
        <v/>
      </c>
    </row>
    <row r="74" spans="1:14" x14ac:dyDescent="0.2">
      <c r="A74"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4" s="1" t="str">
        <f>IF(ISTEXT('_Data inputs (reported)'!B73),'_Data inputs (reported)'!B73,"")</f>
        <v/>
      </c>
      <c r="C74" s="179" t="str">
        <f>IF(ISBLANK('_Data inputs (reported)'!C73),"",'_Data inputs (reported)'!C73)</f>
        <v/>
      </c>
      <c r="D74"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4" s="1" t="str">
        <f>IF(ISTEXT('_Data inputs (reported)'!E73),'_Data inputs (reported)'!E73,"")</f>
        <v/>
      </c>
      <c r="F74" s="8" t="str">
        <f>IF(ISNUMBER('_Data inputs (reported)'!F73),'_Data inputs (reported)'!F73,"")</f>
        <v/>
      </c>
      <c r="G74"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4" s="1" t="str">
        <f>IF(ISTEXT('_Data inputs (reported)'!H73),'_Data inputs (reported)'!H73,"")</f>
        <v/>
      </c>
      <c r="I74" s="42" t="str">
        <f>IF(ISNUMBER('_Data inputs (reported)'!I73),'_Data inputs (reported)'!I73,"")</f>
        <v/>
      </c>
      <c r="J74" s="1" t="str">
        <f>IF(ISTEXT('_Data inputs (reported)'!J73),'_Data inputs (reported)'!J73,"")</f>
        <v/>
      </c>
      <c r="K74" s="105" t="str">
        <f>IF(ISTEXT('_Data inputs (reported)'!K73),'_Data inputs (reported)'!K73,"")</f>
        <v/>
      </c>
      <c r="L74" s="105" t="str">
        <f>IF(ISTEXT('_Data inputs (reported)'!L73),'_Data inputs (reported)'!L73,"")</f>
        <v/>
      </c>
      <c r="M74" s="1" t="str">
        <f>IF(ISTEXT('_Data inputs (reported)'!M73),'_Data inputs (reported)'!M73,"")</f>
        <v/>
      </c>
      <c r="N74" s="105" t="str">
        <f>IF(ISTEXT('_Data inputs (reported)'!N73),'_Data inputs (reported)'!N73,"")</f>
        <v/>
      </c>
    </row>
    <row r="75" spans="1:14" x14ac:dyDescent="0.2">
      <c r="A75"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5" s="1" t="str">
        <f>IF(ISTEXT('_Data inputs (reported)'!B74),'_Data inputs (reported)'!B74,"")</f>
        <v/>
      </c>
      <c r="C75" s="179" t="str">
        <f>IF(ISBLANK('_Data inputs (reported)'!C74),"",'_Data inputs (reported)'!C74)</f>
        <v/>
      </c>
      <c r="D75"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5" s="1" t="str">
        <f>IF(ISTEXT('_Data inputs (reported)'!E74),'_Data inputs (reported)'!E74,"")</f>
        <v/>
      </c>
      <c r="F75" s="8" t="str">
        <f>IF(ISNUMBER('_Data inputs (reported)'!F74),'_Data inputs (reported)'!F74,"")</f>
        <v/>
      </c>
      <c r="G75"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5" s="1" t="str">
        <f>IF(ISTEXT('_Data inputs (reported)'!H74),'_Data inputs (reported)'!H74,"")</f>
        <v/>
      </c>
      <c r="I75" s="42" t="str">
        <f>IF(ISNUMBER('_Data inputs (reported)'!I74),'_Data inputs (reported)'!I74,"")</f>
        <v/>
      </c>
      <c r="J75" s="1" t="str">
        <f>IF(ISTEXT('_Data inputs (reported)'!J74),'_Data inputs (reported)'!J74,"")</f>
        <v/>
      </c>
      <c r="K75" s="105" t="str">
        <f>IF(ISTEXT('_Data inputs (reported)'!K74),'_Data inputs (reported)'!K74,"")</f>
        <v/>
      </c>
      <c r="L75" s="105" t="str">
        <f>IF(ISTEXT('_Data inputs (reported)'!L74),'_Data inputs (reported)'!L74,"")</f>
        <v/>
      </c>
      <c r="M75" s="1" t="str">
        <f>IF(ISTEXT('_Data inputs (reported)'!M74),'_Data inputs (reported)'!M74,"")</f>
        <v/>
      </c>
      <c r="N75" s="105" t="str">
        <f>IF(ISTEXT('_Data inputs (reported)'!N74),'_Data inputs (reported)'!N74,"")</f>
        <v/>
      </c>
    </row>
    <row r="76" spans="1:14" x14ac:dyDescent="0.2">
      <c r="A76"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6" s="1" t="str">
        <f>IF(ISTEXT('_Data inputs (reported)'!B75),'_Data inputs (reported)'!B75,"")</f>
        <v/>
      </c>
      <c r="C76" s="179" t="str">
        <f>IF(ISBLANK('_Data inputs (reported)'!C75),"",'_Data inputs (reported)'!C75)</f>
        <v/>
      </c>
      <c r="D76"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6" s="1" t="str">
        <f>IF(ISTEXT('_Data inputs (reported)'!E75),'_Data inputs (reported)'!E75,"")</f>
        <v/>
      </c>
      <c r="F76" s="8" t="str">
        <f>IF(ISNUMBER('_Data inputs (reported)'!F75),'_Data inputs (reported)'!F75,"")</f>
        <v/>
      </c>
      <c r="G76"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6" s="1" t="str">
        <f>IF(ISTEXT('_Data inputs (reported)'!H75),'_Data inputs (reported)'!H75,"")</f>
        <v/>
      </c>
      <c r="I76" s="42" t="str">
        <f>IF(ISNUMBER('_Data inputs (reported)'!I75),'_Data inputs (reported)'!I75,"")</f>
        <v/>
      </c>
      <c r="J76" s="1" t="str">
        <f>IF(ISTEXT('_Data inputs (reported)'!J75),'_Data inputs (reported)'!J75,"")</f>
        <v/>
      </c>
      <c r="K76" s="105" t="str">
        <f>IF(ISTEXT('_Data inputs (reported)'!K75),'_Data inputs (reported)'!K75,"")</f>
        <v/>
      </c>
      <c r="L76" s="105" t="str">
        <f>IF(ISTEXT('_Data inputs (reported)'!L75),'_Data inputs (reported)'!L75,"")</f>
        <v/>
      </c>
      <c r="M76" s="1" t="str">
        <f>IF(ISTEXT('_Data inputs (reported)'!M75),'_Data inputs (reported)'!M75,"")</f>
        <v/>
      </c>
      <c r="N76" s="105" t="str">
        <f>IF(ISTEXT('_Data inputs (reported)'!N75),'_Data inputs (reported)'!N75,"")</f>
        <v/>
      </c>
    </row>
    <row r="77" spans="1:14" x14ac:dyDescent="0.2">
      <c r="A77"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7" s="1" t="str">
        <f>IF(ISTEXT('_Data inputs (reported)'!B76),'_Data inputs (reported)'!B76,"")</f>
        <v/>
      </c>
      <c r="C77" s="179" t="str">
        <f>IF(ISBLANK('_Data inputs (reported)'!C76),"",'_Data inputs (reported)'!C76)</f>
        <v/>
      </c>
      <c r="D77"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7" s="1" t="str">
        <f>IF(ISTEXT('_Data inputs (reported)'!E76),'_Data inputs (reported)'!E76,"")</f>
        <v/>
      </c>
      <c r="F77" s="8" t="str">
        <f>IF(ISNUMBER('_Data inputs (reported)'!F76),'_Data inputs (reported)'!F76,"")</f>
        <v/>
      </c>
      <c r="G77"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7" s="1" t="str">
        <f>IF(ISTEXT('_Data inputs (reported)'!H76),'_Data inputs (reported)'!H76,"")</f>
        <v/>
      </c>
      <c r="I77" s="42" t="str">
        <f>IF(ISNUMBER('_Data inputs (reported)'!I76),'_Data inputs (reported)'!I76,"")</f>
        <v/>
      </c>
      <c r="J77" s="1" t="str">
        <f>IF(ISTEXT('_Data inputs (reported)'!J76),'_Data inputs (reported)'!J76,"")</f>
        <v/>
      </c>
      <c r="K77" s="105" t="str">
        <f>IF(ISTEXT('_Data inputs (reported)'!K76),'_Data inputs (reported)'!K76,"")</f>
        <v/>
      </c>
      <c r="L77" s="105" t="str">
        <f>IF(ISTEXT('_Data inputs (reported)'!L76),'_Data inputs (reported)'!L76,"")</f>
        <v/>
      </c>
      <c r="M77" s="1" t="str">
        <f>IF(ISTEXT('_Data inputs (reported)'!M76),'_Data inputs (reported)'!M76,"")</f>
        <v/>
      </c>
      <c r="N77" s="105" t="str">
        <f>IF(ISTEXT('_Data inputs (reported)'!N76),'_Data inputs (reported)'!N76,"")</f>
        <v/>
      </c>
    </row>
    <row r="78" spans="1:14" x14ac:dyDescent="0.2">
      <c r="A78"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8" s="1" t="str">
        <f>IF(ISTEXT('_Data inputs (reported)'!B77),'_Data inputs (reported)'!B77,"")</f>
        <v/>
      </c>
      <c r="C78" s="179" t="str">
        <f>IF(ISBLANK('_Data inputs (reported)'!C77),"",'_Data inputs (reported)'!C77)</f>
        <v/>
      </c>
      <c r="D78"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8" s="1" t="str">
        <f>IF(ISTEXT('_Data inputs (reported)'!E77),'_Data inputs (reported)'!E77,"")</f>
        <v/>
      </c>
      <c r="F78" s="8" t="str">
        <f>IF(ISNUMBER('_Data inputs (reported)'!F77),'_Data inputs (reported)'!F77,"")</f>
        <v/>
      </c>
      <c r="G78"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8" s="1" t="str">
        <f>IF(ISTEXT('_Data inputs (reported)'!H77),'_Data inputs (reported)'!H77,"")</f>
        <v/>
      </c>
      <c r="I78" s="42" t="str">
        <f>IF(ISNUMBER('_Data inputs (reported)'!I77),'_Data inputs (reported)'!I77,"")</f>
        <v/>
      </c>
      <c r="J78" s="1" t="str">
        <f>IF(ISTEXT('_Data inputs (reported)'!J77),'_Data inputs (reported)'!J77,"")</f>
        <v/>
      </c>
      <c r="K78" s="105" t="str">
        <f>IF(ISTEXT('_Data inputs (reported)'!K77),'_Data inputs (reported)'!K77,"")</f>
        <v/>
      </c>
      <c r="L78" s="105" t="str">
        <f>IF(ISTEXT('_Data inputs (reported)'!L77),'_Data inputs (reported)'!L77,"")</f>
        <v/>
      </c>
      <c r="M78" s="1" t="str">
        <f>IF(ISTEXT('_Data inputs (reported)'!M77),'_Data inputs (reported)'!M77,"")</f>
        <v/>
      </c>
      <c r="N78" s="105" t="str">
        <f>IF(ISTEXT('_Data inputs (reported)'!N77),'_Data inputs (reported)'!N77,"")</f>
        <v/>
      </c>
    </row>
    <row r="79" spans="1:14" x14ac:dyDescent="0.2">
      <c r="A79"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9" s="1" t="str">
        <f>IF(ISTEXT('_Data inputs (reported)'!B78),'_Data inputs (reported)'!B78,"")</f>
        <v/>
      </c>
      <c r="C79" s="179" t="str">
        <f>IF(ISBLANK('_Data inputs (reported)'!C78),"",'_Data inputs (reported)'!C78)</f>
        <v/>
      </c>
      <c r="D79"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9" s="1" t="str">
        <f>IF(ISTEXT('_Data inputs (reported)'!E78),'_Data inputs (reported)'!E78,"")</f>
        <v/>
      </c>
      <c r="F79" s="8" t="str">
        <f>IF(ISNUMBER('_Data inputs (reported)'!F78),'_Data inputs (reported)'!F78,"")</f>
        <v/>
      </c>
      <c r="G79"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9" s="1" t="str">
        <f>IF(ISTEXT('_Data inputs (reported)'!H78),'_Data inputs (reported)'!H78,"")</f>
        <v/>
      </c>
      <c r="I79" s="42" t="str">
        <f>IF(ISNUMBER('_Data inputs (reported)'!I78),'_Data inputs (reported)'!I78,"")</f>
        <v/>
      </c>
      <c r="J79" s="1" t="str">
        <f>IF(ISTEXT('_Data inputs (reported)'!J78),'_Data inputs (reported)'!J78,"")</f>
        <v/>
      </c>
      <c r="K79" s="105" t="str">
        <f>IF(ISTEXT('_Data inputs (reported)'!K78),'_Data inputs (reported)'!K78,"")</f>
        <v/>
      </c>
      <c r="L79" s="105" t="str">
        <f>IF(ISTEXT('_Data inputs (reported)'!L78),'_Data inputs (reported)'!L78,"")</f>
        <v/>
      </c>
      <c r="M79" s="1" t="str">
        <f>IF(ISTEXT('_Data inputs (reported)'!M78),'_Data inputs (reported)'!M78,"")</f>
        <v/>
      </c>
      <c r="N79" s="105" t="str">
        <f>IF(ISTEXT('_Data inputs (reported)'!N78),'_Data inputs (reported)'!N78,"")</f>
        <v/>
      </c>
    </row>
    <row r="80" spans="1:14" x14ac:dyDescent="0.2">
      <c r="A80"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80" s="1" t="str">
        <f>IF(ISTEXT('_Data inputs (reported)'!B79),'_Data inputs (reported)'!B79,"")</f>
        <v/>
      </c>
      <c r="C80" s="179" t="str">
        <f>IF(ISBLANK('_Data inputs (reported)'!C79),"",'_Data inputs (reported)'!C79)</f>
        <v/>
      </c>
      <c r="D80"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80" s="1" t="str">
        <f>IF(ISTEXT('_Data inputs (reported)'!E79),'_Data inputs (reported)'!E79,"")</f>
        <v/>
      </c>
      <c r="F80" s="8" t="str">
        <f>IF(ISNUMBER('_Data inputs (reported)'!F79),'_Data inputs (reported)'!F79,"")</f>
        <v/>
      </c>
      <c r="G80"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80" s="1" t="str">
        <f>IF(ISTEXT('_Data inputs (reported)'!H79),'_Data inputs (reported)'!H79,"")</f>
        <v/>
      </c>
      <c r="I80" s="42" t="str">
        <f>IF(ISNUMBER('_Data inputs (reported)'!I79),'_Data inputs (reported)'!I79,"")</f>
        <v/>
      </c>
      <c r="J80" s="1" t="str">
        <f>IF(ISTEXT('_Data inputs (reported)'!J79),'_Data inputs (reported)'!J79,"")</f>
        <v/>
      </c>
      <c r="K80" s="105" t="str">
        <f>IF(ISTEXT('_Data inputs (reported)'!K79),'_Data inputs (reported)'!K79,"")</f>
        <v/>
      </c>
      <c r="L80" s="105" t="str">
        <f>IF(ISTEXT('_Data inputs (reported)'!L79),'_Data inputs (reported)'!L79,"")</f>
        <v/>
      </c>
      <c r="M80" s="1" t="str">
        <f>IF(ISTEXT('_Data inputs (reported)'!M79),'_Data inputs (reported)'!M79,"")</f>
        <v/>
      </c>
      <c r="N80" s="105" t="str">
        <f>IF(ISTEXT('_Data inputs (reported)'!N79),'_Data inputs (reported)'!N79,"")</f>
        <v/>
      </c>
    </row>
    <row r="81" spans="1:14" x14ac:dyDescent="0.2">
      <c r="A81"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1" s="1" t="str">
        <f>IF(ISTEXT('_Data inputs (reported)'!B80),'_Data inputs (reported)'!B80,"")</f>
        <v/>
      </c>
      <c r="C81" s="179" t="str">
        <f>IF(ISBLANK('_Data inputs (reported)'!C80),"",'_Data inputs (reported)'!C80)</f>
        <v/>
      </c>
      <c r="D81"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1" s="1" t="str">
        <f>IF(ISTEXT('_Data inputs (reported)'!E80),'_Data inputs (reported)'!E80,"")</f>
        <v/>
      </c>
      <c r="F81" s="8" t="str">
        <f>IF(ISNUMBER('_Data inputs (reported)'!F80),'_Data inputs (reported)'!F80,"")</f>
        <v/>
      </c>
      <c r="G81"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1" s="1" t="str">
        <f>IF(ISTEXT('_Data inputs (reported)'!H80),'_Data inputs (reported)'!H80,"")</f>
        <v/>
      </c>
      <c r="I81" s="42" t="str">
        <f>IF(ISNUMBER('_Data inputs (reported)'!I80),'_Data inputs (reported)'!I80,"")</f>
        <v/>
      </c>
      <c r="J81" s="1" t="str">
        <f>IF(ISTEXT('_Data inputs (reported)'!J80),'_Data inputs (reported)'!J80,"")</f>
        <v/>
      </c>
      <c r="K81" s="105" t="str">
        <f>IF(ISTEXT('_Data inputs (reported)'!K80),'_Data inputs (reported)'!K80,"")</f>
        <v/>
      </c>
      <c r="L81" s="105" t="str">
        <f>IF(ISTEXT('_Data inputs (reported)'!L80),'_Data inputs (reported)'!L80,"")</f>
        <v/>
      </c>
      <c r="M81" s="1" t="str">
        <f>IF(ISTEXT('_Data inputs (reported)'!M80),'_Data inputs (reported)'!M80,"")</f>
        <v/>
      </c>
      <c r="N81" s="105" t="str">
        <f>IF(ISTEXT('_Data inputs (reported)'!N80),'_Data inputs (reported)'!N80,"")</f>
        <v/>
      </c>
    </row>
    <row r="82" spans="1:14" x14ac:dyDescent="0.2">
      <c r="A82"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2" s="1" t="str">
        <f>IF(ISTEXT('_Data inputs (reported)'!B81),'_Data inputs (reported)'!B81,"")</f>
        <v/>
      </c>
      <c r="C82" s="179" t="str">
        <f>IF(ISBLANK('_Data inputs (reported)'!C81),"",'_Data inputs (reported)'!C81)</f>
        <v/>
      </c>
      <c r="D82"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2" s="1" t="str">
        <f>IF(ISTEXT('_Data inputs (reported)'!E81),'_Data inputs (reported)'!E81,"")</f>
        <v/>
      </c>
      <c r="F82" s="8" t="str">
        <f>IF(ISNUMBER('_Data inputs (reported)'!F81),'_Data inputs (reported)'!F81,"")</f>
        <v/>
      </c>
      <c r="G82"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2" s="1" t="str">
        <f>IF(ISTEXT('_Data inputs (reported)'!H81),'_Data inputs (reported)'!H81,"")</f>
        <v/>
      </c>
      <c r="I82" s="42" t="str">
        <f>IF(ISNUMBER('_Data inputs (reported)'!I81),'_Data inputs (reported)'!I81,"")</f>
        <v/>
      </c>
      <c r="J82" s="1" t="str">
        <f>IF(ISTEXT('_Data inputs (reported)'!J81),'_Data inputs (reported)'!J81,"")</f>
        <v/>
      </c>
      <c r="K82" s="105" t="str">
        <f>IF(ISTEXT('_Data inputs (reported)'!K81),'_Data inputs (reported)'!K81,"")</f>
        <v/>
      </c>
      <c r="L82" s="105" t="str">
        <f>IF(ISTEXT('_Data inputs (reported)'!L81),'_Data inputs (reported)'!L81,"")</f>
        <v/>
      </c>
      <c r="M82" s="1" t="str">
        <f>IF(ISTEXT('_Data inputs (reported)'!M81),'_Data inputs (reported)'!M81,"")</f>
        <v/>
      </c>
      <c r="N82" s="105" t="str">
        <f>IF(ISTEXT('_Data inputs (reported)'!N81),'_Data inputs (reported)'!N81,"")</f>
        <v/>
      </c>
    </row>
    <row r="83" spans="1:14" x14ac:dyDescent="0.2">
      <c r="A83"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3" s="1" t="str">
        <f>IF(ISTEXT('_Data inputs (reported)'!B82),'_Data inputs (reported)'!B82,"")</f>
        <v/>
      </c>
      <c r="C83" s="179" t="str">
        <f>IF(ISBLANK('_Data inputs (reported)'!C82),"",'_Data inputs (reported)'!C82)</f>
        <v/>
      </c>
      <c r="D83"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3" s="1" t="str">
        <f>IF(ISTEXT('_Data inputs (reported)'!E82),'_Data inputs (reported)'!E82,"")</f>
        <v/>
      </c>
      <c r="F83" s="8" t="str">
        <f>IF(ISNUMBER('_Data inputs (reported)'!F82),'_Data inputs (reported)'!F82,"")</f>
        <v/>
      </c>
      <c r="G83"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3" s="1" t="str">
        <f>IF(ISTEXT('_Data inputs (reported)'!H82),'_Data inputs (reported)'!H82,"")</f>
        <v/>
      </c>
      <c r="I83" s="42" t="str">
        <f>IF(ISNUMBER('_Data inputs (reported)'!I82),'_Data inputs (reported)'!I82,"")</f>
        <v/>
      </c>
      <c r="J83" s="1" t="str">
        <f>IF(ISTEXT('_Data inputs (reported)'!J82),'_Data inputs (reported)'!J82,"")</f>
        <v/>
      </c>
      <c r="K83" s="105" t="str">
        <f>IF(ISTEXT('_Data inputs (reported)'!K82),'_Data inputs (reported)'!K82,"")</f>
        <v/>
      </c>
      <c r="L83" s="105" t="str">
        <f>IF(ISTEXT('_Data inputs (reported)'!L82),'_Data inputs (reported)'!L82,"")</f>
        <v/>
      </c>
      <c r="M83" s="1" t="str">
        <f>IF(ISTEXT('_Data inputs (reported)'!M82),'_Data inputs (reported)'!M82,"")</f>
        <v/>
      </c>
      <c r="N83" s="105" t="str">
        <f>IF(ISTEXT('_Data inputs (reported)'!N82),'_Data inputs (reported)'!N82,"")</f>
        <v/>
      </c>
    </row>
    <row r="84" spans="1:14" x14ac:dyDescent="0.2">
      <c r="A84"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4" s="1" t="str">
        <f>IF(ISTEXT('_Data inputs (reported)'!B83),'_Data inputs (reported)'!B83,"")</f>
        <v/>
      </c>
      <c r="C84" s="179" t="str">
        <f>IF(ISBLANK('_Data inputs (reported)'!C83),"",'_Data inputs (reported)'!C83)</f>
        <v/>
      </c>
      <c r="D84"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4" s="1" t="str">
        <f>IF(ISTEXT('_Data inputs (reported)'!E83),'_Data inputs (reported)'!E83,"")</f>
        <v/>
      </c>
      <c r="F84" s="8" t="str">
        <f>IF(ISNUMBER('_Data inputs (reported)'!F83),'_Data inputs (reported)'!F83,"")</f>
        <v/>
      </c>
      <c r="G84"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4" s="1" t="str">
        <f>IF(ISTEXT('_Data inputs (reported)'!H83),'_Data inputs (reported)'!H83,"")</f>
        <v/>
      </c>
      <c r="I84" s="42" t="str">
        <f>IF(ISNUMBER('_Data inputs (reported)'!I83),'_Data inputs (reported)'!I83,"")</f>
        <v/>
      </c>
      <c r="J84" s="1" t="str">
        <f>IF(ISTEXT('_Data inputs (reported)'!J83),'_Data inputs (reported)'!J83,"")</f>
        <v/>
      </c>
      <c r="K84" s="105" t="str">
        <f>IF(ISTEXT('_Data inputs (reported)'!K83),'_Data inputs (reported)'!K83,"")</f>
        <v/>
      </c>
      <c r="L84" s="105" t="str">
        <f>IF(ISTEXT('_Data inputs (reported)'!L83),'_Data inputs (reported)'!L83,"")</f>
        <v/>
      </c>
      <c r="M84" s="1" t="str">
        <f>IF(ISTEXT('_Data inputs (reported)'!M83),'_Data inputs (reported)'!M83,"")</f>
        <v/>
      </c>
      <c r="N84" s="105" t="str">
        <f>IF(ISTEXT('_Data inputs (reported)'!N83),'_Data inputs (reported)'!N83,"")</f>
        <v/>
      </c>
    </row>
    <row r="85" spans="1:14" x14ac:dyDescent="0.2">
      <c r="A85"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5" s="1" t="str">
        <f>IF(ISTEXT('_Data inputs (reported)'!B84),'_Data inputs (reported)'!B84,"")</f>
        <v/>
      </c>
      <c r="C85" s="179" t="str">
        <f>IF(ISBLANK('_Data inputs (reported)'!C84),"",'_Data inputs (reported)'!C84)</f>
        <v/>
      </c>
      <c r="D85"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5" s="1" t="str">
        <f>IF(ISTEXT('_Data inputs (reported)'!E84),'_Data inputs (reported)'!E84,"")</f>
        <v/>
      </c>
      <c r="F85" s="8" t="str">
        <f>IF(ISNUMBER('_Data inputs (reported)'!F84),'_Data inputs (reported)'!F84,"")</f>
        <v/>
      </c>
      <c r="G85"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5" s="1" t="str">
        <f>IF(ISTEXT('_Data inputs (reported)'!H84),'_Data inputs (reported)'!H84,"")</f>
        <v/>
      </c>
      <c r="I85" s="42" t="str">
        <f>IF(ISNUMBER('_Data inputs (reported)'!I84),'_Data inputs (reported)'!I84,"")</f>
        <v/>
      </c>
      <c r="J85" s="1" t="str">
        <f>IF(ISTEXT('_Data inputs (reported)'!J84),'_Data inputs (reported)'!J84,"")</f>
        <v/>
      </c>
      <c r="K85" s="105" t="str">
        <f>IF(ISTEXT('_Data inputs (reported)'!K84),'_Data inputs (reported)'!K84,"")</f>
        <v/>
      </c>
      <c r="L85" s="105" t="str">
        <f>IF(ISTEXT('_Data inputs (reported)'!L84),'_Data inputs (reported)'!L84,"")</f>
        <v/>
      </c>
      <c r="M85" s="1" t="str">
        <f>IF(ISTEXT('_Data inputs (reported)'!M84),'_Data inputs (reported)'!M84,"")</f>
        <v/>
      </c>
      <c r="N85" s="105" t="str">
        <f>IF(ISTEXT('_Data inputs (reported)'!N84),'_Data inputs (reported)'!N84,"")</f>
        <v/>
      </c>
    </row>
    <row r="86" spans="1:14" x14ac:dyDescent="0.2">
      <c r="A86"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6" s="1" t="str">
        <f>IF(ISTEXT('_Data inputs (reported)'!B85),'_Data inputs (reported)'!B85,"")</f>
        <v/>
      </c>
      <c r="C86" s="179" t="str">
        <f>IF(ISBLANK('_Data inputs (reported)'!C85),"",'_Data inputs (reported)'!C85)</f>
        <v/>
      </c>
      <c r="D86"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6" s="1" t="str">
        <f>IF(ISTEXT('_Data inputs (reported)'!E85),'_Data inputs (reported)'!E85,"")</f>
        <v/>
      </c>
      <c r="F86" s="8" t="str">
        <f>IF(ISNUMBER('_Data inputs (reported)'!F85),'_Data inputs (reported)'!F85,"")</f>
        <v/>
      </c>
      <c r="G86"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6" s="1" t="str">
        <f>IF(ISTEXT('_Data inputs (reported)'!H85),'_Data inputs (reported)'!H85,"")</f>
        <v/>
      </c>
      <c r="I86" s="42" t="str">
        <f>IF(ISNUMBER('_Data inputs (reported)'!I85),'_Data inputs (reported)'!I85,"")</f>
        <v/>
      </c>
      <c r="J86" s="1" t="str">
        <f>IF(ISTEXT('_Data inputs (reported)'!J85),'_Data inputs (reported)'!J85,"")</f>
        <v/>
      </c>
      <c r="K86" s="105" t="str">
        <f>IF(ISTEXT('_Data inputs (reported)'!K85),'_Data inputs (reported)'!K85,"")</f>
        <v/>
      </c>
      <c r="L86" s="105" t="str">
        <f>IF(ISTEXT('_Data inputs (reported)'!L85),'_Data inputs (reported)'!L85,"")</f>
        <v/>
      </c>
      <c r="M86" s="1" t="str">
        <f>IF(ISTEXT('_Data inputs (reported)'!M85),'_Data inputs (reported)'!M85,"")</f>
        <v/>
      </c>
      <c r="N86" s="105" t="str">
        <f>IF(ISTEXT('_Data inputs (reported)'!N85),'_Data inputs (reported)'!N85,"")</f>
        <v/>
      </c>
    </row>
    <row r="87" spans="1:14" x14ac:dyDescent="0.2">
      <c r="A87"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7" s="1" t="str">
        <f>IF(ISTEXT('_Data inputs (reported)'!B86),'_Data inputs (reported)'!B86,"")</f>
        <v/>
      </c>
      <c r="C87" s="179" t="str">
        <f>IF(ISBLANK('_Data inputs (reported)'!C86),"",'_Data inputs (reported)'!C86)</f>
        <v/>
      </c>
      <c r="D87"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7" s="1" t="str">
        <f>IF(ISTEXT('_Data inputs (reported)'!E86),'_Data inputs (reported)'!E86,"")</f>
        <v/>
      </c>
      <c r="F87" s="8" t="str">
        <f>IF(ISNUMBER('_Data inputs (reported)'!F86),'_Data inputs (reported)'!F86,"")</f>
        <v/>
      </c>
      <c r="G87"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7" s="1" t="str">
        <f>IF(ISTEXT('_Data inputs (reported)'!H86),'_Data inputs (reported)'!H86,"")</f>
        <v/>
      </c>
      <c r="I87" s="42" t="str">
        <f>IF(ISNUMBER('_Data inputs (reported)'!I86),'_Data inputs (reported)'!I86,"")</f>
        <v/>
      </c>
      <c r="J87" s="1" t="str">
        <f>IF(ISTEXT('_Data inputs (reported)'!J86),'_Data inputs (reported)'!J86,"")</f>
        <v/>
      </c>
      <c r="K87" s="105" t="str">
        <f>IF(ISTEXT('_Data inputs (reported)'!K86),'_Data inputs (reported)'!K86,"")</f>
        <v/>
      </c>
      <c r="L87" s="105" t="str">
        <f>IF(ISTEXT('_Data inputs (reported)'!L86),'_Data inputs (reported)'!L86,"")</f>
        <v/>
      </c>
      <c r="M87" s="1" t="str">
        <f>IF(ISTEXT('_Data inputs (reported)'!M86),'_Data inputs (reported)'!M86,"")</f>
        <v/>
      </c>
      <c r="N87" s="105" t="str">
        <f>IF(ISTEXT('_Data inputs (reported)'!N86),'_Data inputs (reported)'!N86,"")</f>
        <v/>
      </c>
    </row>
    <row r="88" spans="1:14" x14ac:dyDescent="0.2">
      <c r="A88"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8" s="1" t="str">
        <f>IF(ISTEXT('_Data inputs (reported)'!B87),'_Data inputs (reported)'!B87,"")</f>
        <v/>
      </c>
      <c r="C88" s="179" t="str">
        <f>IF(ISBLANK('_Data inputs (reported)'!C87),"",'_Data inputs (reported)'!C87)</f>
        <v/>
      </c>
      <c r="D88"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8" s="1" t="str">
        <f>IF(ISTEXT('_Data inputs (reported)'!E87),'_Data inputs (reported)'!E87,"")</f>
        <v/>
      </c>
      <c r="F88" s="8" t="str">
        <f>IF(ISNUMBER('_Data inputs (reported)'!F87),'_Data inputs (reported)'!F87,"")</f>
        <v/>
      </c>
      <c r="G88"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8" s="1" t="str">
        <f>IF(ISTEXT('_Data inputs (reported)'!H87),'_Data inputs (reported)'!H87,"")</f>
        <v/>
      </c>
      <c r="I88" s="42" t="str">
        <f>IF(ISNUMBER('_Data inputs (reported)'!I87),'_Data inputs (reported)'!I87,"")</f>
        <v/>
      </c>
      <c r="J88" s="1" t="str">
        <f>IF(ISTEXT('_Data inputs (reported)'!J87),'_Data inputs (reported)'!J87,"")</f>
        <v/>
      </c>
      <c r="K88" s="105" t="str">
        <f>IF(ISTEXT('_Data inputs (reported)'!K87),'_Data inputs (reported)'!K87,"")</f>
        <v/>
      </c>
      <c r="L88" s="105" t="str">
        <f>IF(ISTEXT('_Data inputs (reported)'!L87),'_Data inputs (reported)'!L87,"")</f>
        <v/>
      </c>
      <c r="M88" s="1" t="str">
        <f>IF(ISTEXT('_Data inputs (reported)'!M87),'_Data inputs (reported)'!M87,"")</f>
        <v/>
      </c>
      <c r="N88" s="105" t="str">
        <f>IF(ISTEXT('_Data inputs (reported)'!N87),'_Data inputs (reported)'!N87,"")</f>
        <v/>
      </c>
    </row>
    <row r="89" spans="1:14" x14ac:dyDescent="0.2">
      <c r="A89"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9" s="1" t="str">
        <f>IF(ISTEXT('_Data inputs (reported)'!B88),'_Data inputs (reported)'!B88,"")</f>
        <v/>
      </c>
      <c r="C89" s="179" t="str">
        <f>IF(ISBLANK('_Data inputs (reported)'!C88),"",'_Data inputs (reported)'!C88)</f>
        <v/>
      </c>
      <c r="D89"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9" s="1" t="str">
        <f>IF(ISTEXT('_Data inputs (reported)'!E88),'_Data inputs (reported)'!E88,"")</f>
        <v/>
      </c>
      <c r="F89" s="8" t="str">
        <f>IF(ISNUMBER('_Data inputs (reported)'!F88),'_Data inputs (reported)'!F88,"")</f>
        <v/>
      </c>
      <c r="G89"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9" s="1" t="str">
        <f>IF(ISTEXT('_Data inputs (reported)'!H88),'_Data inputs (reported)'!H88,"")</f>
        <v/>
      </c>
      <c r="I89" s="42" t="str">
        <f>IF(ISNUMBER('_Data inputs (reported)'!I88),'_Data inputs (reported)'!I88,"")</f>
        <v/>
      </c>
      <c r="J89" s="1" t="str">
        <f>IF(ISTEXT('_Data inputs (reported)'!J88),'_Data inputs (reported)'!J88,"")</f>
        <v/>
      </c>
      <c r="K89" s="105" t="str">
        <f>IF(ISTEXT('_Data inputs (reported)'!K88),'_Data inputs (reported)'!K88,"")</f>
        <v/>
      </c>
      <c r="L89" s="105" t="str">
        <f>IF(ISTEXT('_Data inputs (reported)'!L88),'_Data inputs (reported)'!L88,"")</f>
        <v/>
      </c>
      <c r="M89" s="1" t="str">
        <f>IF(ISTEXT('_Data inputs (reported)'!M88),'_Data inputs (reported)'!M88,"")</f>
        <v/>
      </c>
      <c r="N89" s="105" t="str">
        <f>IF(ISTEXT('_Data inputs (reported)'!N88),'_Data inputs (reported)'!N88,"")</f>
        <v/>
      </c>
    </row>
    <row r="90" spans="1:14" x14ac:dyDescent="0.2">
      <c r="A90"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90" s="1" t="str">
        <f>IF(ISTEXT('_Data inputs (reported)'!B89),'_Data inputs (reported)'!B89,"")</f>
        <v/>
      </c>
      <c r="C90" s="179" t="str">
        <f>IF(ISBLANK('_Data inputs (reported)'!C89),"",'_Data inputs (reported)'!C89)</f>
        <v/>
      </c>
      <c r="D90"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90" s="1" t="str">
        <f>IF(ISTEXT('_Data inputs (reported)'!E89),'_Data inputs (reported)'!E89,"")</f>
        <v/>
      </c>
      <c r="F90" s="8" t="str">
        <f>IF(ISNUMBER('_Data inputs (reported)'!F89),'_Data inputs (reported)'!F89,"")</f>
        <v/>
      </c>
      <c r="G90"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90" s="1" t="str">
        <f>IF(ISTEXT('_Data inputs (reported)'!H89),'_Data inputs (reported)'!H89,"")</f>
        <v/>
      </c>
      <c r="I90" s="42" t="str">
        <f>IF(ISNUMBER('_Data inputs (reported)'!I89),'_Data inputs (reported)'!I89,"")</f>
        <v/>
      </c>
      <c r="J90" s="1" t="str">
        <f>IF(ISTEXT('_Data inputs (reported)'!J89),'_Data inputs (reported)'!J89,"")</f>
        <v/>
      </c>
      <c r="K90" s="105" t="str">
        <f>IF(ISTEXT('_Data inputs (reported)'!K89),'_Data inputs (reported)'!K89,"")</f>
        <v/>
      </c>
      <c r="L90" s="105" t="str">
        <f>IF(ISTEXT('_Data inputs (reported)'!L89),'_Data inputs (reported)'!L89,"")</f>
        <v/>
      </c>
      <c r="M90" s="1" t="str">
        <f>IF(ISTEXT('_Data inputs (reported)'!M89),'_Data inputs (reported)'!M89,"")</f>
        <v/>
      </c>
      <c r="N90" s="105" t="str">
        <f>IF(ISTEXT('_Data inputs (reported)'!N89),'_Data inputs (reported)'!N89,"")</f>
        <v/>
      </c>
    </row>
    <row r="91" spans="1:14" x14ac:dyDescent="0.2">
      <c r="A91"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1" s="1" t="str">
        <f>IF(ISTEXT('_Data inputs (reported)'!B90),'_Data inputs (reported)'!B90,"")</f>
        <v/>
      </c>
      <c r="C91" s="179" t="str">
        <f>IF(ISBLANK('_Data inputs (reported)'!C90),"",'_Data inputs (reported)'!C90)</f>
        <v/>
      </c>
      <c r="D91"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1" s="1" t="str">
        <f>IF(ISTEXT('_Data inputs (reported)'!E90),'_Data inputs (reported)'!E90,"")</f>
        <v/>
      </c>
      <c r="F91" s="8" t="str">
        <f>IF(ISNUMBER('_Data inputs (reported)'!F90),'_Data inputs (reported)'!F90,"")</f>
        <v/>
      </c>
      <c r="G91"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1" s="1" t="str">
        <f>IF(ISTEXT('_Data inputs (reported)'!H90),'_Data inputs (reported)'!H90,"")</f>
        <v/>
      </c>
      <c r="I91" s="42" t="str">
        <f>IF(ISNUMBER('_Data inputs (reported)'!I90),'_Data inputs (reported)'!I90,"")</f>
        <v/>
      </c>
      <c r="J91" s="1" t="str">
        <f>IF(ISTEXT('_Data inputs (reported)'!J90),'_Data inputs (reported)'!J90,"")</f>
        <v/>
      </c>
      <c r="K91" s="105" t="str">
        <f>IF(ISTEXT('_Data inputs (reported)'!K90),'_Data inputs (reported)'!K90,"")</f>
        <v/>
      </c>
      <c r="L91" s="105" t="str">
        <f>IF(ISTEXT('_Data inputs (reported)'!L90),'_Data inputs (reported)'!L90,"")</f>
        <v/>
      </c>
      <c r="M91" s="1" t="str">
        <f>IF(ISTEXT('_Data inputs (reported)'!M90),'_Data inputs (reported)'!M90,"")</f>
        <v/>
      </c>
      <c r="N91" s="105" t="str">
        <f>IF(ISTEXT('_Data inputs (reported)'!N90),'_Data inputs (reported)'!N90,"")</f>
        <v/>
      </c>
    </row>
    <row r="92" spans="1:14" x14ac:dyDescent="0.2">
      <c r="A92"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2" s="1" t="str">
        <f>IF(ISTEXT('_Data inputs (reported)'!B91),'_Data inputs (reported)'!B91,"")</f>
        <v/>
      </c>
      <c r="C92" s="179" t="str">
        <f>IF(ISBLANK('_Data inputs (reported)'!C91),"",'_Data inputs (reported)'!C91)</f>
        <v/>
      </c>
      <c r="D92"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2" s="1" t="str">
        <f>IF(ISTEXT('_Data inputs (reported)'!E91),'_Data inputs (reported)'!E91,"")</f>
        <v/>
      </c>
      <c r="F92" s="8" t="str">
        <f>IF(ISNUMBER('_Data inputs (reported)'!F91),'_Data inputs (reported)'!F91,"")</f>
        <v/>
      </c>
      <c r="G92"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2" s="1" t="str">
        <f>IF(ISTEXT('_Data inputs (reported)'!H91),'_Data inputs (reported)'!H91,"")</f>
        <v/>
      </c>
      <c r="I92" s="42" t="str">
        <f>IF(ISNUMBER('_Data inputs (reported)'!I91),'_Data inputs (reported)'!I91,"")</f>
        <v/>
      </c>
      <c r="J92" s="1" t="str">
        <f>IF(ISTEXT('_Data inputs (reported)'!J91),'_Data inputs (reported)'!J91,"")</f>
        <v/>
      </c>
      <c r="K92" s="105" t="str">
        <f>IF(ISTEXT('_Data inputs (reported)'!K91),'_Data inputs (reported)'!K91,"")</f>
        <v/>
      </c>
      <c r="L92" s="105" t="str">
        <f>IF(ISTEXT('_Data inputs (reported)'!L91),'_Data inputs (reported)'!L91,"")</f>
        <v/>
      </c>
      <c r="M92" s="1" t="str">
        <f>IF(ISTEXT('_Data inputs (reported)'!M91),'_Data inputs (reported)'!M91,"")</f>
        <v/>
      </c>
      <c r="N92" s="105" t="str">
        <f>IF(ISTEXT('_Data inputs (reported)'!N91),'_Data inputs (reported)'!N91,"")</f>
        <v/>
      </c>
    </row>
    <row r="93" spans="1:14" x14ac:dyDescent="0.2">
      <c r="A93"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3" s="1" t="str">
        <f>IF(ISTEXT('_Data inputs (reported)'!B92),'_Data inputs (reported)'!B92,"")</f>
        <v/>
      </c>
      <c r="C93" s="179" t="str">
        <f>IF(ISBLANK('_Data inputs (reported)'!C92),"",'_Data inputs (reported)'!C92)</f>
        <v/>
      </c>
      <c r="D93"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3" s="1" t="str">
        <f>IF(ISTEXT('_Data inputs (reported)'!E92),'_Data inputs (reported)'!E92,"")</f>
        <v/>
      </c>
      <c r="F93" s="8" t="str">
        <f>IF(ISNUMBER('_Data inputs (reported)'!F92),'_Data inputs (reported)'!F92,"")</f>
        <v/>
      </c>
      <c r="G93"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3" s="1" t="str">
        <f>IF(ISTEXT('_Data inputs (reported)'!H92),'_Data inputs (reported)'!H92,"")</f>
        <v/>
      </c>
      <c r="I93" s="42" t="str">
        <f>IF(ISNUMBER('_Data inputs (reported)'!I92),'_Data inputs (reported)'!I92,"")</f>
        <v/>
      </c>
      <c r="J93" s="1" t="str">
        <f>IF(ISTEXT('_Data inputs (reported)'!J92),'_Data inputs (reported)'!J92,"")</f>
        <v/>
      </c>
      <c r="K93" s="105" t="str">
        <f>IF(ISTEXT('_Data inputs (reported)'!K92),'_Data inputs (reported)'!K92,"")</f>
        <v/>
      </c>
      <c r="L93" s="105" t="str">
        <f>IF(ISTEXT('_Data inputs (reported)'!L92),'_Data inputs (reported)'!L92,"")</f>
        <v/>
      </c>
      <c r="M93" s="1" t="str">
        <f>IF(ISTEXT('_Data inputs (reported)'!M92),'_Data inputs (reported)'!M92,"")</f>
        <v/>
      </c>
      <c r="N93" s="105" t="str">
        <f>IF(ISTEXT('_Data inputs (reported)'!N92),'_Data inputs (reported)'!N92,"")</f>
        <v/>
      </c>
    </row>
    <row r="94" spans="1:14" x14ac:dyDescent="0.2">
      <c r="A94"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4" s="1" t="str">
        <f>IF(ISTEXT('_Data inputs (reported)'!B93),'_Data inputs (reported)'!B93,"")</f>
        <v/>
      </c>
      <c r="C94" s="179" t="str">
        <f>IF(ISBLANK('_Data inputs (reported)'!C93),"",'_Data inputs (reported)'!C93)</f>
        <v/>
      </c>
      <c r="D94"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4" s="1" t="str">
        <f>IF(ISTEXT('_Data inputs (reported)'!E93),'_Data inputs (reported)'!E93,"")</f>
        <v/>
      </c>
      <c r="F94" s="8" t="str">
        <f>IF(ISNUMBER('_Data inputs (reported)'!F93),'_Data inputs (reported)'!F93,"")</f>
        <v/>
      </c>
      <c r="G94"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4" s="1" t="str">
        <f>IF(ISTEXT('_Data inputs (reported)'!H93),'_Data inputs (reported)'!H93,"")</f>
        <v/>
      </c>
      <c r="I94" s="42" t="str">
        <f>IF(ISNUMBER('_Data inputs (reported)'!I93),'_Data inputs (reported)'!I93,"")</f>
        <v/>
      </c>
      <c r="J94" s="1" t="str">
        <f>IF(ISTEXT('_Data inputs (reported)'!J93),'_Data inputs (reported)'!J93,"")</f>
        <v/>
      </c>
      <c r="K94" s="105" t="str">
        <f>IF(ISTEXT('_Data inputs (reported)'!K93),'_Data inputs (reported)'!K93,"")</f>
        <v/>
      </c>
      <c r="L94" s="105" t="str">
        <f>IF(ISTEXT('_Data inputs (reported)'!L93),'_Data inputs (reported)'!L93,"")</f>
        <v/>
      </c>
      <c r="M94" s="1" t="str">
        <f>IF(ISTEXT('_Data inputs (reported)'!M93),'_Data inputs (reported)'!M93,"")</f>
        <v/>
      </c>
      <c r="N94" s="105" t="str">
        <f>IF(ISTEXT('_Data inputs (reported)'!N93),'_Data inputs (reported)'!N93,"")</f>
        <v/>
      </c>
    </row>
    <row r="95" spans="1:14" x14ac:dyDescent="0.2">
      <c r="A95"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5" s="1" t="str">
        <f>IF(ISTEXT('_Data inputs (reported)'!B94),'_Data inputs (reported)'!B94,"")</f>
        <v/>
      </c>
      <c r="C95" s="179" t="str">
        <f>IF(ISBLANK('_Data inputs (reported)'!C94),"",'_Data inputs (reported)'!C94)</f>
        <v/>
      </c>
      <c r="D95"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5" s="1" t="str">
        <f>IF(ISTEXT('_Data inputs (reported)'!E94),'_Data inputs (reported)'!E94,"")</f>
        <v/>
      </c>
      <c r="F95" s="8" t="str">
        <f>IF(ISNUMBER('_Data inputs (reported)'!F94),'_Data inputs (reported)'!F94,"")</f>
        <v/>
      </c>
      <c r="G95"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5" s="1" t="str">
        <f>IF(ISTEXT('_Data inputs (reported)'!H94),'_Data inputs (reported)'!H94,"")</f>
        <v/>
      </c>
      <c r="I95" s="42" t="str">
        <f>IF(ISNUMBER('_Data inputs (reported)'!I94),'_Data inputs (reported)'!I94,"")</f>
        <v/>
      </c>
      <c r="J95" s="1" t="str">
        <f>IF(ISTEXT('_Data inputs (reported)'!J94),'_Data inputs (reported)'!J94,"")</f>
        <v/>
      </c>
      <c r="K95" s="105" t="str">
        <f>IF(ISTEXT('_Data inputs (reported)'!K94),'_Data inputs (reported)'!K94,"")</f>
        <v/>
      </c>
      <c r="L95" s="105" t="str">
        <f>IF(ISTEXT('_Data inputs (reported)'!L94),'_Data inputs (reported)'!L94,"")</f>
        <v/>
      </c>
      <c r="M95" s="1" t="str">
        <f>IF(ISTEXT('_Data inputs (reported)'!M94),'_Data inputs (reported)'!M94,"")</f>
        <v/>
      </c>
      <c r="N95" s="105" t="str">
        <f>IF(ISTEXT('_Data inputs (reported)'!N94),'_Data inputs (reported)'!N94,"")</f>
        <v/>
      </c>
    </row>
    <row r="96" spans="1:14" x14ac:dyDescent="0.2">
      <c r="A96"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6" s="1" t="str">
        <f>IF(ISTEXT('_Data inputs (reported)'!B95),'_Data inputs (reported)'!B95,"")</f>
        <v/>
      </c>
      <c r="C96" s="179" t="str">
        <f>IF(ISBLANK('_Data inputs (reported)'!C95),"",'_Data inputs (reported)'!C95)</f>
        <v/>
      </c>
      <c r="D96"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6" s="1" t="str">
        <f>IF(ISTEXT('_Data inputs (reported)'!E95),'_Data inputs (reported)'!E95,"")</f>
        <v/>
      </c>
      <c r="F96" s="8" t="str">
        <f>IF(ISNUMBER('_Data inputs (reported)'!F95),'_Data inputs (reported)'!F95,"")</f>
        <v/>
      </c>
      <c r="G96"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6" s="1" t="str">
        <f>IF(ISTEXT('_Data inputs (reported)'!H95),'_Data inputs (reported)'!H95,"")</f>
        <v/>
      </c>
      <c r="I96" s="42" t="str">
        <f>IF(ISNUMBER('_Data inputs (reported)'!I95),'_Data inputs (reported)'!I95,"")</f>
        <v/>
      </c>
      <c r="J96" s="1" t="str">
        <f>IF(ISTEXT('_Data inputs (reported)'!J95),'_Data inputs (reported)'!J95,"")</f>
        <v/>
      </c>
      <c r="K96" s="105" t="str">
        <f>IF(ISTEXT('_Data inputs (reported)'!K95),'_Data inputs (reported)'!K95,"")</f>
        <v/>
      </c>
      <c r="L96" s="105" t="str">
        <f>IF(ISTEXT('_Data inputs (reported)'!L95),'_Data inputs (reported)'!L95,"")</f>
        <v/>
      </c>
      <c r="M96" s="1" t="str">
        <f>IF(ISTEXT('_Data inputs (reported)'!M95),'_Data inputs (reported)'!M95,"")</f>
        <v/>
      </c>
      <c r="N96" s="105" t="str">
        <f>IF(ISTEXT('_Data inputs (reported)'!N95),'_Data inputs (reported)'!N95,"")</f>
        <v/>
      </c>
    </row>
    <row r="97" spans="1:14" x14ac:dyDescent="0.2">
      <c r="A97"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7" s="1" t="str">
        <f>IF(ISTEXT('_Data inputs (reported)'!B96),'_Data inputs (reported)'!B96,"")</f>
        <v/>
      </c>
      <c r="C97" s="179" t="str">
        <f>IF(ISBLANK('_Data inputs (reported)'!C96),"",'_Data inputs (reported)'!C96)</f>
        <v/>
      </c>
      <c r="D97"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7" s="1" t="str">
        <f>IF(ISTEXT('_Data inputs (reported)'!E96),'_Data inputs (reported)'!E96,"")</f>
        <v/>
      </c>
      <c r="F97" s="8" t="str">
        <f>IF(ISNUMBER('_Data inputs (reported)'!F96),'_Data inputs (reported)'!F96,"")</f>
        <v/>
      </c>
      <c r="G97"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7" s="1" t="str">
        <f>IF(ISTEXT('_Data inputs (reported)'!H96),'_Data inputs (reported)'!H96,"")</f>
        <v/>
      </c>
      <c r="I97" s="42" t="str">
        <f>IF(ISNUMBER('_Data inputs (reported)'!I96),'_Data inputs (reported)'!I96,"")</f>
        <v/>
      </c>
      <c r="J97" s="1" t="str">
        <f>IF(ISTEXT('_Data inputs (reported)'!J96),'_Data inputs (reported)'!J96,"")</f>
        <v/>
      </c>
      <c r="K97" s="105" t="str">
        <f>IF(ISTEXT('_Data inputs (reported)'!K96),'_Data inputs (reported)'!K96,"")</f>
        <v/>
      </c>
      <c r="L97" s="105" t="str">
        <f>IF(ISTEXT('_Data inputs (reported)'!L96),'_Data inputs (reported)'!L96,"")</f>
        <v/>
      </c>
      <c r="M97" s="1" t="str">
        <f>IF(ISTEXT('_Data inputs (reported)'!M96),'_Data inputs (reported)'!M96,"")</f>
        <v/>
      </c>
      <c r="N97" s="105" t="str">
        <f>IF(ISTEXT('_Data inputs (reported)'!N96),'_Data inputs (reported)'!N96,"")</f>
        <v/>
      </c>
    </row>
    <row r="98" spans="1:14" x14ac:dyDescent="0.2">
      <c r="A98"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8" s="1" t="str">
        <f>IF(ISTEXT('_Data inputs (reported)'!B97),'_Data inputs (reported)'!B97,"")</f>
        <v/>
      </c>
      <c r="C98" s="179" t="str">
        <f>IF(ISBLANK('_Data inputs (reported)'!C97),"",'_Data inputs (reported)'!C97)</f>
        <v/>
      </c>
      <c r="D98"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8" s="1" t="str">
        <f>IF(ISTEXT('_Data inputs (reported)'!E97),'_Data inputs (reported)'!E97,"")</f>
        <v/>
      </c>
      <c r="F98" s="8" t="str">
        <f>IF(ISNUMBER('_Data inputs (reported)'!F97),'_Data inputs (reported)'!F97,"")</f>
        <v/>
      </c>
      <c r="G98"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8" s="1" t="str">
        <f>IF(ISTEXT('_Data inputs (reported)'!H97),'_Data inputs (reported)'!H97,"")</f>
        <v/>
      </c>
      <c r="I98" s="42" t="str">
        <f>IF(ISNUMBER('_Data inputs (reported)'!I97),'_Data inputs (reported)'!I97,"")</f>
        <v/>
      </c>
      <c r="J98" s="1" t="str">
        <f>IF(ISTEXT('_Data inputs (reported)'!J97),'_Data inputs (reported)'!J97,"")</f>
        <v/>
      </c>
      <c r="K98" s="105" t="str">
        <f>IF(ISTEXT('_Data inputs (reported)'!K97),'_Data inputs (reported)'!K97,"")</f>
        <v/>
      </c>
      <c r="L98" s="105" t="str">
        <f>IF(ISTEXT('_Data inputs (reported)'!L97),'_Data inputs (reported)'!L97,"")</f>
        <v/>
      </c>
      <c r="M98" s="1" t="str">
        <f>IF(ISTEXT('_Data inputs (reported)'!M97),'_Data inputs (reported)'!M97,"")</f>
        <v/>
      </c>
      <c r="N98" s="105" t="str">
        <f>IF(ISTEXT('_Data inputs (reported)'!N97),'_Data inputs (reported)'!N97,"")</f>
        <v/>
      </c>
    </row>
    <row r="99" spans="1:14" x14ac:dyDescent="0.2">
      <c r="A99"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9" s="1" t="str">
        <f>IF(ISTEXT('_Data inputs (reported)'!B98),'_Data inputs (reported)'!B98,"")</f>
        <v/>
      </c>
      <c r="C99" s="179" t="str">
        <f>IF(ISBLANK('_Data inputs (reported)'!C98),"",'_Data inputs (reported)'!C98)</f>
        <v/>
      </c>
      <c r="D99"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9" s="1" t="str">
        <f>IF(ISTEXT('_Data inputs (reported)'!E98),'_Data inputs (reported)'!E98,"")</f>
        <v/>
      </c>
      <c r="F99" s="8" t="str">
        <f>IF(ISNUMBER('_Data inputs (reported)'!F98),'_Data inputs (reported)'!F98,"")</f>
        <v/>
      </c>
      <c r="G99"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9" s="1" t="str">
        <f>IF(ISTEXT('_Data inputs (reported)'!H98),'_Data inputs (reported)'!H98,"")</f>
        <v/>
      </c>
      <c r="I99" s="42" t="str">
        <f>IF(ISNUMBER('_Data inputs (reported)'!I98),'_Data inputs (reported)'!I98,"")</f>
        <v/>
      </c>
      <c r="J99" s="1" t="str">
        <f>IF(ISTEXT('_Data inputs (reported)'!J98),'_Data inputs (reported)'!J98,"")</f>
        <v/>
      </c>
      <c r="K99" s="105" t="str">
        <f>IF(ISTEXT('_Data inputs (reported)'!K98),'_Data inputs (reported)'!K98,"")</f>
        <v/>
      </c>
      <c r="L99" s="105" t="str">
        <f>IF(ISTEXT('_Data inputs (reported)'!L98),'_Data inputs (reported)'!L98,"")</f>
        <v/>
      </c>
      <c r="M99" s="1" t="str">
        <f>IF(ISTEXT('_Data inputs (reported)'!M98),'_Data inputs (reported)'!M98,"")</f>
        <v/>
      </c>
      <c r="N99" s="105" t="str">
        <f>IF(ISTEXT('_Data inputs (reported)'!N98),'_Data inputs (reported)'!N98,"")</f>
        <v/>
      </c>
    </row>
    <row r="100" spans="1:14" x14ac:dyDescent="0.2">
      <c r="A100"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100" s="1" t="str">
        <f>IF(ISTEXT('_Data inputs (reported)'!B99),'_Data inputs (reported)'!B99,"")</f>
        <v/>
      </c>
      <c r="C100" s="179" t="str">
        <f>IF(ISBLANK('_Data inputs (reported)'!C99),"",'_Data inputs (reported)'!C99)</f>
        <v/>
      </c>
      <c r="D100"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100" s="1" t="str">
        <f>IF(ISTEXT('_Data inputs (reported)'!E99),'_Data inputs (reported)'!E99,"")</f>
        <v/>
      </c>
      <c r="F100" s="8" t="str">
        <f>IF(ISNUMBER('_Data inputs (reported)'!F99),'_Data inputs (reported)'!F99,"")</f>
        <v/>
      </c>
      <c r="G100"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100" s="1" t="str">
        <f>IF(ISTEXT('_Data inputs (reported)'!H99),'_Data inputs (reported)'!H99,"")</f>
        <v/>
      </c>
      <c r="I100" s="42" t="str">
        <f>IF(ISNUMBER('_Data inputs (reported)'!I99),'_Data inputs (reported)'!I99,"")</f>
        <v/>
      </c>
      <c r="J100" s="1" t="str">
        <f>IF(ISTEXT('_Data inputs (reported)'!J99),'_Data inputs (reported)'!J99,"")</f>
        <v/>
      </c>
      <c r="K100" s="105" t="str">
        <f>IF(ISTEXT('_Data inputs (reported)'!K99),'_Data inputs (reported)'!K99,"")</f>
        <v/>
      </c>
      <c r="L100" s="105" t="str">
        <f>IF(ISTEXT('_Data inputs (reported)'!L99),'_Data inputs (reported)'!L99,"")</f>
        <v/>
      </c>
      <c r="M100" s="1" t="str">
        <f>IF(ISTEXT('_Data inputs (reported)'!M99),'_Data inputs (reported)'!M99,"")</f>
        <v/>
      </c>
      <c r="N100" s="105" t="str">
        <f>IF(ISTEXT('_Data inputs (reported)'!N99),'_Data inputs (reported)'!N99,"")</f>
        <v/>
      </c>
    </row>
    <row r="101" spans="1:14" x14ac:dyDescent="0.2">
      <c r="A101"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1" s="1" t="str">
        <f>IF(ISTEXT('_Data inputs (reported)'!B100),'_Data inputs (reported)'!B100,"")</f>
        <v/>
      </c>
      <c r="C101" s="179" t="str">
        <f>IF(ISBLANK('_Data inputs (reported)'!C100),"",'_Data inputs (reported)'!C100)</f>
        <v/>
      </c>
      <c r="D101"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1" s="1" t="str">
        <f>IF(ISTEXT('_Data inputs (reported)'!E100),'_Data inputs (reported)'!E100,"")</f>
        <v/>
      </c>
      <c r="F101" s="8" t="str">
        <f>IF(ISNUMBER('_Data inputs (reported)'!F100),'_Data inputs (reported)'!F100,"")</f>
        <v/>
      </c>
      <c r="G101"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1" s="1" t="str">
        <f>IF(ISTEXT('_Data inputs (reported)'!H100),'_Data inputs (reported)'!H100,"")</f>
        <v/>
      </c>
      <c r="I101" s="42" t="str">
        <f>IF(ISNUMBER('_Data inputs (reported)'!I100),'_Data inputs (reported)'!I100,"")</f>
        <v/>
      </c>
      <c r="J101" s="1" t="str">
        <f>IF(ISTEXT('_Data inputs (reported)'!J100),'_Data inputs (reported)'!J100,"")</f>
        <v/>
      </c>
      <c r="K101" s="105" t="str">
        <f>IF(ISTEXT('_Data inputs (reported)'!K100),'_Data inputs (reported)'!K100,"")</f>
        <v/>
      </c>
      <c r="L101" s="105" t="str">
        <f>IF(ISTEXT('_Data inputs (reported)'!L100),'_Data inputs (reported)'!L100,"")</f>
        <v/>
      </c>
      <c r="M101" s="1" t="str">
        <f>IF(ISTEXT('_Data inputs (reported)'!M100),'_Data inputs (reported)'!M100,"")</f>
        <v/>
      </c>
      <c r="N101" s="105" t="str">
        <f>IF(ISTEXT('_Data inputs (reported)'!N100),'_Data inputs (reported)'!N100,"")</f>
        <v/>
      </c>
    </row>
    <row r="102" spans="1:14" x14ac:dyDescent="0.2">
      <c r="A102"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2" s="1" t="str">
        <f>IF(ISTEXT('_Data inputs (reported)'!B101),'_Data inputs (reported)'!B101,"")</f>
        <v/>
      </c>
      <c r="C102" s="179" t="str">
        <f>IF(ISBLANK('_Data inputs (reported)'!C101),"",'_Data inputs (reported)'!C101)</f>
        <v/>
      </c>
      <c r="D102"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2" s="1" t="str">
        <f>IF(ISTEXT('_Data inputs (reported)'!E101),'_Data inputs (reported)'!E101,"")</f>
        <v/>
      </c>
      <c r="F102" s="8" t="str">
        <f>IF(ISNUMBER('_Data inputs (reported)'!F101),'_Data inputs (reported)'!F101,"")</f>
        <v/>
      </c>
      <c r="G102"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2" s="1" t="str">
        <f>IF(ISTEXT('_Data inputs (reported)'!H101),'_Data inputs (reported)'!H101,"")</f>
        <v/>
      </c>
      <c r="I102" s="42" t="str">
        <f>IF(ISNUMBER('_Data inputs (reported)'!I101),'_Data inputs (reported)'!I101,"")</f>
        <v/>
      </c>
      <c r="J102" s="1" t="str">
        <f>IF(ISTEXT('_Data inputs (reported)'!J101),'_Data inputs (reported)'!J101,"")</f>
        <v/>
      </c>
      <c r="K102" s="105" t="str">
        <f>IF(ISTEXT('_Data inputs (reported)'!K101),'_Data inputs (reported)'!K101,"")</f>
        <v/>
      </c>
      <c r="L102" s="105" t="str">
        <f>IF(ISTEXT('_Data inputs (reported)'!L101),'_Data inputs (reported)'!L101,"")</f>
        <v/>
      </c>
      <c r="M102" s="1" t="str">
        <f>IF(ISTEXT('_Data inputs (reported)'!M101),'_Data inputs (reported)'!M101,"")</f>
        <v/>
      </c>
      <c r="N102" s="105" t="str">
        <f>IF(ISTEXT('_Data inputs (reported)'!N101),'_Data inputs (reported)'!N101,"")</f>
        <v/>
      </c>
    </row>
    <row r="103" spans="1:14" x14ac:dyDescent="0.2">
      <c r="A103"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3" s="1" t="str">
        <f>IF(ISTEXT('_Data inputs (reported)'!B102),'_Data inputs (reported)'!B102,"")</f>
        <v/>
      </c>
      <c r="C103" s="179" t="str">
        <f>IF(ISBLANK('_Data inputs (reported)'!C102),"",'_Data inputs (reported)'!C102)</f>
        <v/>
      </c>
      <c r="D103"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3" s="1" t="str">
        <f>IF(ISTEXT('_Data inputs (reported)'!E102),'_Data inputs (reported)'!E102,"")</f>
        <v/>
      </c>
      <c r="F103" s="8" t="str">
        <f>IF(ISNUMBER('_Data inputs (reported)'!F102),'_Data inputs (reported)'!F102,"")</f>
        <v/>
      </c>
      <c r="G103"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3" s="1" t="str">
        <f>IF(ISTEXT('_Data inputs (reported)'!H102),'_Data inputs (reported)'!H102,"")</f>
        <v/>
      </c>
      <c r="I103" s="42" t="str">
        <f>IF(ISNUMBER('_Data inputs (reported)'!I102),'_Data inputs (reported)'!I102,"")</f>
        <v/>
      </c>
      <c r="J103" s="1" t="str">
        <f>IF(ISTEXT('_Data inputs (reported)'!J102),'_Data inputs (reported)'!J102,"")</f>
        <v/>
      </c>
      <c r="K103" s="105" t="str">
        <f>IF(ISTEXT('_Data inputs (reported)'!K102),'_Data inputs (reported)'!K102,"")</f>
        <v/>
      </c>
      <c r="L103" s="105" t="str">
        <f>IF(ISTEXT('_Data inputs (reported)'!L102),'_Data inputs (reported)'!L102,"")</f>
        <v/>
      </c>
      <c r="M103" s="1" t="str">
        <f>IF(ISTEXT('_Data inputs (reported)'!M102),'_Data inputs (reported)'!M102,"")</f>
        <v/>
      </c>
      <c r="N103" s="105" t="str">
        <f>IF(ISTEXT('_Data inputs (reported)'!N102),'_Data inputs (reported)'!N102,"")</f>
        <v/>
      </c>
    </row>
    <row r="104" spans="1:14" x14ac:dyDescent="0.2">
      <c r="A104"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4" s="1" t="str">
        <f>IF(ISTEXT('_Data inputs (reported)'!B103),'_Data inputs (reported)'!B103,"")</f>
        <v/>
      </c>
      <c r="C104" s="179" t="str">
        <f>IF(ISBLANK('_Data inputs (reported)'!C103),"",'_Data inputs (reported)'!C103)</f>
        <v/>
      </c>
      <c r="D104"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4" s="1" t="str">
        <f>IF(ISTEXT('_Data inputs (reported)'!E103),'_Data inputs (reported)'!E103,"")</f>
        <v/>
      </c>
      <c r="F104" s="8" t="str">
        <f>IF(ISNUMBER('_Data inputs (reported)'!F103),'_Data inputs (reported)'!F103,"")</f>
        <v/>
      </c>
      <c r="G104"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4" s="1" t="str">
        <f>IF(ISTEXT('_Data inputs (reported)'!H103),'_Data inputs (reported)'!H103,"")</f>
        <v/>
      </c>
      <c r="I104" s="42" t="str">
        <f>IF(ISNUMBER('_Data inputs (reported)'!I103),'_Data inputs (reported)'!I103,"")</f>
        <v/>
      </c>
      <c r="J104" s="1" t="str">
        <f>IF(ISTEXT('_Data inputs (reported)'!J103),'_Data inputs (reported)'!J103,"")</f>
        <v/>
      </c>
      <c r="K104" s="105" t="str">
        <f>IF(ISTEXT('_Data inputs (reported)'!K103),'_Data inputs (reported)'!K103,"")</f>
        <v/>
      </c>
      <c r="L104" s="105" t="str">
        <f>IF(ISTEXT('_Data inputs (reported)'!L103),'_Data inputs (reported)'!L103,"")</f>
        <v/>
      </c>
      <c r="M104" s="1" t="str">
        <f>IF(ISTEXT('_Data inputs (reported)'!M103),'_Data inputs (reported)'!M103,"")</f>
        <v/>
      </c>
      <c r="N104" s="105" t="str">
        <f>IF(ISTEXT('_Data inputs (reported)'!N103),'_Data inputs (reported)'!N103,"")</f>
        <v/>
      </c>
    </row>
    <row r="105" spans="1:14" x14ac:dyDescent="0.2">
      <c r="A105"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5" s="1" t="str">
        <f>IF(ISTEXT('_Data inputs (reported)'!B104),'_Data inputs (reported)'!B104,"")</f>
        <v/>
      </c>
      <c r="C105" s="179" t="str">
        <f>IF(ISBLANK('_Data inputs (reported)'!C104),"",'_Data inputs (reported)'!C104)</f>
        <v/>
      </c>
      <c r="D105"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5" s="1" t="str">
        <f>IF(ISTEXT('_Data inputs (reported)'!E104),'_Data inputs (reported)'!E104,"")</f>
        <v/>
      </c>
      <c r="F105" s="8" t="str">
        <f>IF(ISNUMBER('_Data inputs (reported)'!F104),'_Data inputs (reported)'!F104,"")</f>
        <v/>
      </c>
      <c r="G105"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5" s="1" t="str">
        <f>IF(ISTEXT('_Data inputs (reported)'!H104),'_Data inputs (reported)'!H104,"")</f>
        <v/>
      </c>
      <c r="I105" s="42" t="str">
        <f>IF(ISNUMBER('_Data inputs (reported)'!I104),'_Data inputs (reported)'!I104,"")</f>
        <v/>
      </c>
      <c r="J105" s="1" t="str">
        <f>IF(ISTEXT('_Data inputs (reported)'!J104),'_Data inputs (reported)'!J104,"")</f>
        <v/>
      </c>
      <c r="K105" s="105" t="str">
        <f>IF(ISTEXT('_Data inputs (reported)'!K104),'_Data inputs (reported)'!K104,"")</f>
        <v/>
      </c>
      <c r="L105" s="105" t="str">
        <f>IF(ISTEXT('_Data inputs (reported)'!L104),'_Data inputs (reported)'!L104,"")</f>
        <v/>
      </c>
      <c r="M105" s="1" t="str">
        <f>IF(ISTEXT('_Data inputs (reported)'!M104),'_Data inputs (reported)'!M104,"")</f>
        <v/>
      </c>
      <c r="N105" s="105" t="str">
        <f>IF(ISTEXT('_Data inputs (reported)'!N104),'_Data inputs (reported)'!N104,"")</f>
        <v/>
      </c>
    </row>
    <row r="106" spans="1:14" x14ac:dyDescent="0.2">
      <c r="A106"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6" s="1" t="str">
        <f>IF(ISTEXT('_Data inputs (reported)'!B105),'_Data inputs (reported)'!B105,"")</f>
        <v/>
      </c>
      <c r="C106" s="179" t="str">
        <f>IF(ISBLANK('_Data inputs (reported)'!C105),"",'_Data inputs (reported)'!C105)</f>
        <v/>
      </c>
      <c r="D106"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6" s="1" t="str">
        <f>IF(ISTEXT('_Data inputs (reported)'!E105),'_Data inputs (reported)'!E105,"")</f>
        <v/>
      </c>
      <c r="F106" s="8" t="str">
        <f>IF(ISNUMBER('_Data inputs (reported)'!F105),'_Data inputs (reported)'!F105,"")</f>
        <v/>
      </c>
      <c r="G106"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6" s="1" t="str">
        <f>IF(ISTEXT('_Data inputs (reported)'!H105),'_Data inputs (reported)'!H105,"")</f>
        <v/>
      </c>
      <c r="I106" s="42" t="str">
        <f>IF(ISNUMBER('_Data inputs (reported)'!I105),'_Data inputs (reported)'!I105,"")</f>
        <v/>
      </c>
      <c r="J106" s="1" t="str">
        <f>IF(ISTEXT('_Data inputs (reported)'!J105),'_Data inputs (reported)'!J105,"")</f>
        <v/>
      </c>
      <c r="K106" s="105" t="str">
        <f>IF(ISTEXT('_Data inputs (reported)'!K105),'_Data inputs (reported)'!K105,"")</f>
        <v/>
      </c>
      <c r="L106" s="105" t="str">
        <f>IF(ISTEXT('_Data inputs (reported)'!L105),'_Data inputs (reported)'!L105,"")</f>
        <v/>
      </c>
      <c r="M106" s="1" t="str">
        <f>IF(ISTEXT('_Data inputs (reported)'!M105),'_Data inputs (reported)'!M105,"")</f>
        <v/>
      </c>
      <c r="N106" s="105" t="str">
        <f>IF(ISTEXT('_Data inputs (reported)'!N105),'_Data inputs (reported)'!N105,"")</f>
        <v/>
      </c>
    </row>
    <row r="107" spans="1:14" x14ac:dyDescent="0.2">
      <c r="A107"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7" s="1" t="str">
        <f>IF(ISTEXT('_Data inputs (reported)'!B106),'_Data inputs (reported)'!B106,"")</f>
        <v/>
      </c>
      <c r="C107" s="179" t="str">
        <f>IF(ISBLANK('_Data inputs (reported)'!C106),"",'_Data inputs (reported)'!C106)</f>
        <v/>
      </c>
      <c r="D107"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7" s="1" t="str">
        <f>IF(ISTEXT('_Data inputs (reported)'!E106),'_Data inputs (reported)'!E106,"")</f>
        <v/>
      </c>
      <c r="F107" s="8" t="str">
        <f>IF(ISNUMBER('_Data inputs (reported)'!F106),'_Data inputs (reported)'!F106,"")</f>
        <v/>
      </c>
      <c r="G107"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7" s="1" t="str">
        <f>IF(ISTEXT('_Data inputs (reported)'!H106),'_Data inputs (reported)'!H106,"")</f>
        <v/>
      </c>
      <c r="I107" s="42" t="str">
        <f>IF(ISNUMBER('_Data inputs (reported)'!I106),'_Data inputs (reported)'!I106,"")</f>
        <v/>
      </c>
      <c r="J107" s="1" t="str">
        <f>IF(ISTEXT('_Data inputs (reported)'!J106),'_Data inputs (reported)'!J106,"")</f>
        <v/>
      </c>
      <c r="K107" s="105" t="str">
        <f>IF(ISTEXT('_Data inputs (reported)'!K106),'_Data inputs (reported)'!K106,"")</f>
        <v/>
      </c>
      <c r="L107" s="105" t="str">
        <f>IF(ISTEXT('_Data inputs (reported)'!L106),'_Data inputs (reported)'!L106,"")</f>
        <v/>
      </c>
      <c r="M107" s="1" t="str">
        <f>IF(ISTEXT('_Data inputs (reported)'!M106),'_Data inputs (reported)'!M106,"")</f>
        <v/>
      </c>
      <c r="N107" s="105" t="str">
        <f>IF(ISTEXT('_Data inputs (reported)'!N106),'_Data inputs (reported)'!N106,"")</f>
        <v/>
      </c>
    </row>
    <row r="108" spans="1:14" x14ac:dyDescent="0.2">
      <c r="A108"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8" s="1" t="str">
        <f>IF(ISTEXT('_Data inputs (reported)'!B107),'_Data inputs (reported)'!B107,"")</f>
        <v/>
      </c>
      <c r="C108" s="179" t="str">
        <f>IF(ISBLANK('_Data inputs (reported)'!C107),"",'_Data inputs (reported)'!C107)</f>
        <v/>
      </c>
      <c r="D108"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8" s="1" t="str">
        <f>IF(ISTEXT('_Data inputs (reported)'!E107),'_Data inputs (reported)'!E107,"")</f>
        <v/>
      </c>
      <c r="F108" s="8" t="str">
        <f>IF(ISNUMBER('_Data inputs (reported)'!F107),'_Data inputs (reported)'!F107,"")</f>
        <v/>
      </c>
      <c r="G108"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8" s="1" t="str">
        <f>IF(ISTEXT('_Data inputs (reported)'!H107),'_Data inputs (reported)'!H107,"")</f>
        <v/>
      </c>
      <c r="I108" s="42" t="str">
        <f>IF(ISNUMBER('_Data inputs (reported)'!I107),'_Data inputs (reported)'!I107,"")</f>
        <v/>
      </c>
      <c r="J108" s="1" t="str">
        <f>IF(ISTEXT('_Data inputs (reported)'!J107),'_Data inputs (reported)'!J107,"")</f>
        <v/>
      </c>
      <c r="K108" s="105" t="str">
        <f>IF(ISTEXT('_Data inputs (reported)'!K107),'_Data inputs (reported)'!K107,"")</f>
        <v/>
      </c>
      <c r="L108" s="105" t="str">
        <f>IF(ISTEXT('_Data inputs (reported)'!L107),'_Data inputs (reported)'!L107,"")</f>
        <v/>
      </c>
      <c r="M108" s="1" t="str">
        <f>IF(ISTEXT('_Data inputs (reported)'!M107),'_Data inputs (reported)'!M107,"")</f>
        <v/>
      </c>
      <c r="N108" s="105" t="str">
        <f>IF(ISTEXT('_Data inputs (reported)'!N107),'_Data inputs (reported)'!N107,"")</f>
        <v/>
      </c>
    </row>
    <row r="109" spans="1:14" x14ac:dyDescent="0.2">
      <c r="A109"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9" s="1" t="str">
        <f>IF(ISTEXT('_Data inputs (reported)'!B108),'_Data inputs (reported)'!B108,"")</f>
        <v/>
      </c>
      <c r="C109" s="179" t="str">
        <f>IF(ISBLANK('_Data inputs (reported)'!C108),"",'_Data inputs (reported)'!C108)</f>
        <v/>
      </c>
      <c r="D109"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9" s="1" t="str">
        <f>IF(ISTEXT('_Data inputs (reported)'!E108),'_Data inputs (reported)'!E108,"")</f>
        <v/>
      </c>
      <c r="F109" s="8" t="str">
        <f>IF(ISNUMBER('_Data inputs (reported)'!F108),'_Data inputs (reported)'!F108,"")</f>
        <v/>
      </c>
      <c r="G109"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9" s="1" t="str">
        <f>IF(ISTEXT('_Data inputs (reported)'!H108),'_Data inputs (reported)'!H108,"")</f>
        <v/>
      </c>
      <c r="I109" s="42" t="str">
        <f>IF(ISNUMBER('_Data inputs (reported)'!I108),'_Data inputs (reported)'!I108,"")</f>
        <v/>
      </c>
      <c r="J109" s="1" t="str">
        <f>IF(ISTEXT('_Data inputs (reported)'!J108),'_Data inputs (reported)'!J108,"")</f>
        <v/>
      </c>
      <c r="K109" s="105" t="str">
        <f>IF(ISTEXT('_Data inputs (reported)'!K108),'_Data inputs (reported)'!K108,"")</f>
        <v/>
      </c>
      <c r="L109" s="105" t="str">
        <f>IF(ISTEXT('_Data inputs (reported)'!L108),'_Data inputs (reported)'!L108,"")</f>
        <v/>
      </c>
      <c r="M109" s="1" t="str">
        <f>IF(ISTEXT('_Data inputs (reported)'!M108),'_Data inputs (reported)'!M108,"")</f>
        <v/>
      </c>
      <c r="N109" s="105" t="str">
        <f>IF(ISTEXT('_Data inputs (reported)'!N108),'_Data inputs (reported)'!N108,"")</f>
        <v/>
      </c>
    </row>
    <row r="110" spans="1:14" x14ac:dyDescent="0.2">
      <c r="A110"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10" s="1" t="str">
        <f>IF(ISTEXT('_Data inputs (reported)'!B109),'_Data inputs (reported)'!B109,"")</f>
        <v/>
      </c>
      <c r="C110" s="179" t="str">
        <f>IF(ISBLANK('_Data inputs (reported)'!C109),"",'_Data inputs (reported)'!C109)</f>
        <v/>
      </c>
      <c r="D110"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10" s="1" t="str">
        <f>IF(ISTEXT('_Data inputs (reported)'!E109),'_Data inputs (reported)'!E109,"")</f>
        <v/>
      </c>
      <c r="F110" s="8" t="str">
        <f>IF(ISNUMBER('_Data inputs (reported)'!F109),'_Data inputs (reported)'!F109,"")</f>
        <v/>
      </c>
      <c r="G110"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10" s="1" t="str">
        <f>IF(ISTEXT('_Data inputs (reported)'!H109),'_Data inputs (reported)'!H109,"")</f>
        <v/>
      </c>
      <c r="I110" s="42" t="str">
        <f>IF(ISNUMBER('_Data inputs (reported)'!I109),'_Data inputs (reported)'!I109,"")</f>
        <v/>
      </c>
      <c r="J110" s="1" t="str">
        <f>IF(ISTEXT('_Data inputs (reported)'!J109),'_Data inputs (reported)'!J109,"")</f>
        <v/>
      </c>
      <c r="K110" s="105" t="str">
        <f>IF(ISTEXT('_Data inputs (reported)'!K109),'_Data inputs (reported)'!K109,"")</f>
        <v/>
      </c>
      <c r="L110" s="105" t="str">
        <f>IF(ISTEXT('_Data inputs (reported)'!L109),'_Data inputs (reported)'!L109,"")</f>
        <v/>
      </c>
      <c r="M110" s="1" t="str">
        <f>IF(ISTEXT('_Data inputs (reported)'!M109),'_Data inputs (reported)'!M109,"")</f>
        <v/>
      </c>
      <c r="N110" s="105" t="str">
        <f>IF(ISTEXT('_Data inputs (reported)'!N109),'_Data inputs (reported)'!N109,"")</f>
        <v/>
      </c>
    </row>
    <row r="111" spans="1:14" x14ac:dyDescent="0.2">
      <c r="A111"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1" s="1" t="str">
        <f>IF(ISTEXT('_Data inputs (reported)'!B110),'_Data inputs (reported)'!B110,"")</f>
        <v/>
      </c>
      <c r="C111" s="179" t="str">
        <f>IF(ISBLANK('_Data inputs (reported)'!C110),"",'_Data inputs (reported)'!C110)</f>
        <v/>
      </c>
      <c r="D111"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1" s="1" t="str">
        <f>IF(ISTEXT('_Data inputs (reported)'!E110),'_Data inputs (reported)'!E110,"")</f>
        <v/>
      </c>
      <c r="F111" s="8" t="str">
        <f>IF(ISNUMBER('_Data inputs (reported)'!F110),'_Data inputs (reported)'!F110,"")</f>
        <v/>
      </c>
      <c r="G111"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1" s="1" t="str">
        <f>IF(ISTEXT('_Data inputs (reported)'!H110),'_Data inputs (reported)'!H110,"")</f>
        <v/>
      </c>
      <c r="I111" s="42" t="str">
        <f>IF(ISNUMBER('_Data inputs (reported)'!I110),'_Data inputs (reported)'!I110,"")</f>
        <v/>
      </c>
      <c r="J111" s="1" t="str">
        <f>IF(ISTEXT('_Data inputs (reported)'!J110),'_Data inputs (reported)'!J110,"")</f>
        <v/>
      </c>
      <c r="K111" s="105" t="str">
        <f>IF(ISTEXT('_Data inputs (reported)'!K110),'_Data inputs (reported)'!K110,"")</f>
        <v/>
      </c>
      <c r="L111" s="105" t="str">
        <f>IF(ISTEXT('_Data inputs (reported)'!L110),'_Data inputs (reported)'!L110,"")</f>
        <v/>
      </c>
      <c r="M111" s="1" t="str">
        <f>IF(ISTEXT('_Data inputs (reported)'!M110),'_Data inputs (reported)'!M110,"")</f>
        <v/>
      </c>
      <c r="N111" s="105" t="str">
        <f>IF(ISTEXT('_Data inputs (reported)'!N110),'_Data inputs (reported)'!N110,"")</f>
        <v/>
      </c>
    </row>
    <row r="112" spans="1:14" x14ac:dyDescent="0.2">
      <c r="A112"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2" s="1" t="str">
        <f>IF(ISTEXT('_Data inputs (reported)'!B111),'_Data inputs (reported)'!B111,"")</f>
        <v/>
      </c>
      <c r="C112" s="179" t="str">
        <f>IF(ISBLANK('_Data inputs (reported)'!C111),"",'_Data inputs (reported)'!C111)</f>
        <v/>
      </c>
      <c r="D112"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2" s="1" t="str">
        <f>IF(ISTEXT('_Data inputs (reported)'!E111),'_Data inputs (reported)'!E111,"")</f>
        <v/>
      </c>
      <c r="F112" s="8" t="str">
        <f>IF(ISNUMBER('_Data inputs (reported)'!F111),'_Data inputs (reported)'!F111,"")</f>
        <v/>
      </c>
      <c r="G112"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2" s="1" t="str">
        <f>IF(ISTEXT('_Data inputs (reported)'!H111),'_Data inputs (reported)'!H111,"")</f>
        <v/>
      </c>
      <c r="I112" s="42" t="str">
        <f>IF(ISNUMBER('_Data inputs (reported)'!I111),'_Data inputs (reported)'!I111,"")</f>
        <v/>
      </c>
      <c r="J112" s="1" t="str">
        <f>IF(ISTEXT('_Data inputs (reported)'!J111),'_Data inputs (reported)'!J111,"")</f>
        <v/>
      </c>
      <c r="K112" s="105" t="str">
        <f>IF(ISTEXT('_Data inputs (reported)'!K111),'_Data inputs (reported)'!K111,"")</f>
        <v/>
      </c>
      <c r="L112" s="105" t="str">
        <f>IF(ISTEXT('_Data inputs (reported)'!L111),'_Data inputs (reported)'!L111,"")</f>
        <v/>
      </c>
      <c r="M112" s="1" t="str">
        <f>IF(ISTEXT('_Data inputs (reported)'!M111),'_Data inputs (reported)'!M111,"")</f>
        <v/>
      </c>
      <c r="N112" s="105" t="str">
        <f>IF(ISTEXT('_Data inputs (reported)'!N111),'_Data inputs (reported)'!N111,"")</f>
        <v/>
      </c>
    </row>
    <row r="113" spans="1:14" x14ac:dyDescent="0.2">
      <c r="A113"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3" s="1" t="str">
        <f>IF(ISTEXT('_Data inputs (reported)'!B112),'_Data inputs (reported)'!B112,"")</f>
        <v/>
      </c>
      <c r="C113" s="179" t="str">
        <f>IF(ISBLANK('_Data inputs (reported)'!C112),"",'_Data inputs (reported)'!C112)</f>
        <v/>
      </c>
      <c r="D113"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3" s="1" t="str">
        <f>IF(ISTEXT('_Data inputs (reported)'!E112),'_Data inputs (reported)'!E112,"")</f>
        <v/>
      </c>
      <c r="F113" s="8" t="str">
        <f>IF(ISNUMBER('_Data inputs (reported)'!F112),'_Data inputs (reported)'!F112,"")</f>
        <v/>
      </c>
      <c r="G113"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3" s="1" t="str">
        <f>IF(ISTEXT('_Data inputs (reported)'!H112),'_Data inputs (reported)'!H112,"")</f>
        <v/>
      </c>
      <c r="I113" s="42" t="str">
        <f>IF(ISNUMBER('_Data inputs (reported)'!I112),'_Data inputs (reported)'!I112,"")</f>
        <v/>
      </c>
      <c r="J113" s="1" t="str">
        <f>IF(ISTEXT('_Data inputs (reported)'!J112),'_Data inputs (reported)'!J112,"")</f>
        <v/>
      </c>
      <c r="K113" s="105" t="str">
        <f>IF(ISTEXT('_Data inputs (reported)'!K112),'_Data inputs (reported)'!K112,"")</f>
        <v/>
      </c>
      <c r="L113" s="105" t="str">
        <f>IF(ISTEXT('_Data inputs (reported)'!L112),'_Data inputs (reported)'!L112,"")</f>
        <v/>
      </c>
      <c r="M113" s="1" t="str">
        <f>IF(ISTEXT('_Data inputs (reported)'!M112),'_Data inputs (reported)'!M112,"")</f>
        <v/>
      </c>
      <c r="N113" s="105" t="str">
        <f>IF(ISTEXT('_Data inputs (reported)'!N112),'_Data inputs (reported)'!N112,"")</f>
        <v/>
      </c>
    </row>
    <row r="114" spans="1:14" x14ac:dyDescent="0.2">
      <c r="A114"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4" s="1" t="str">
        <f>IF(ISTEXT('_Data inputs (reported)'!B113),'_Data inputs (reported)'!B113,"")</f>
        <v/>
      </c>
      <c r="C114" s="179" t="str">
        <f>IF(ISBLANK('_Data inputs (reported)'!C113),"",'_Data inputs (reported)'!C113)</f>
        <v/>
      </c>
      <c r="D114"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4" s="1" t="str">
        <f>IF(ISTEXT('_Data inputs (reported)'!E113),'_Data inputs (reported)'!E113,"")</f>
        <v/>
      </c>
      <c r="F114" s="8" t="str">
        <f>IF(ISNUMBER('_Data inputs (reported)'!F113),'_Data inputs (reported)'!F113,"")</f>
        <v/>
      </c>
      <c r="G114"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4" s="1" t="str">
        <f>IF(ISTEXT('_Data inputs (reported)'!H113),'_Data inputs (reported)'!H113,"")</f>
        <v/>
      </c>
      <c r="I114" s="42" t="str">
        <f>IF(ISNUMBER('_Data inputs (reported)'!I113),'_Data inputs (reported)'!I113,"")</f>
        <v/>
      </c>
      <c r="J114" s="1" t="str">
        <f>IF(ISTEXT('_Data inputs (reported)'!J113),'_Data inputs (reported)'!J113,"")</f>
        <v/>
      </c>
      <c r="K114" s="105" t="str">
        <f>IF(ISTEXT('_Data inputs (reported)'!K113),'_Data inputs (reported)'!K113,"")</f>
        <v/>
      </c>
      <c r="L114" s="105" t="str">
        <f>IF(ISTEXT('_Data inputs (reported)'!L113),'_Data inputs (reported)'!L113,"")</f>
        <v/>
      </c>
      <c r="M114" s="1" t="str">
        <f>IF(ISTEXT('_Data inputs (reported)'!M113),'_Data inputs (reported)'!M113,"")</f>
        <v/>
      </c>
      <c r="N114" s="105" t="str">
        <f>IF(ISTEXT('_Data inputs (reported)'!N113),'_Data inputs (reported)'!N113,"")</f>
        <v/>
      </c>
    </row>
    <row r="115" spans="1:14" x14ac:dyDescent="0.2">
      <c r="A115"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5" s="1" t="str">
        <f>IF(ISTEXT('_Data inputs (reported)'!B114),'_Data inputs (reported)'!B114,"")</f>
        <v/>
      </c>
      <c r="C115" s="179" t="str">
        <f>IF(ISBLANK('_Data inputs (reported)'!C114),"",'_Data inputs (reported)'!C114)</f>
        <v/>
      </c>
      <c r="D115"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5" s="1" t="str">
        <f>IF(ISTEXT('_Data inputs (reported)'!E114),'_Data inputs (reported)'!E114,"")</f>
        <v/>
      </c>
      <c r="F115" s="8" t="str">
        <f>IF(ISNUMBER('_Data inputs (reported)'!F114),'_Data inputs (reported)'!F114,"")</f>
        <v/>
      </c>
      <c r="G115"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5" s="1" t="str">
        <f>IF(ISTEXT('_Data inputs (reported)'!H114),'_Data inputs (reported)'!H114,"")</f>
        <v/>
      </c>
      <c r="I115" s="42" t="str">
        <f>IF(ISNUMBER('_Data inputs (reported)'!I114),'_Data inputs (reported)'!I114,"")</f>
        <v/>
      </c>
      <c r="J115" s="1" t="str">
        <f>IF(ISTEXT('_Data inputs (reported)'!J114),'_Data inputs (reported)'!J114,"")</f>
        <v/>
      </c>
      <c r="K115" s="105" t="str">
        <f>IF(ISTEXT('_Data inputs (reported)'!K114),'_Data inputs (reported)'!K114,"")</f>
        <v/>
      </c>
      <c r="L115" s="105" t="str">
        <f>IF(ISTEXT('_Data inputs (reported)'!L114),'_Data inputs (reported)'!L114,"")</f>
        <v/>
      </c>
      <c r="M115" s="1" t="str">
        <f>IF(ISTEXT('_Data inputs (reported)'!M114),'_Data inputs (reported)'!M114,"")</f>
        <v/>
      </c>
      <c r="N115" s="105" t="str">
        <f>IF(ISTEXT('_Data inputs (reported)'!N114),'_Data inputs (reported)'!N114,"")</f>
        <v/>
      </c>
    </row>
    <row r="116" spans="1:14" x14ac:dyDescent="0.2">
      <c r="A116"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6" s="1" t="str">
        <f>IF(ISTEXT('_Data inputs (reported)'!B115),'_Data inputs (reported)'!B115,"")</f>
        <v/>
      </c>
      <c r="C116" s="179" t="str">
        <f>IF(ISBLANK('_Data inputs (reported)'!C115),"",'_Data inputs (reported)'!C115)</f>
        <v/>
      </c>
      <c r="D116"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6" s="1" t="str">
        <f>IF(ISTEXT('_Data inputs (reported)'!E115),'_Data inputs (reported)'!E115,"")</f>
        <v/>
      </c>
      <c r="F116" s="8" t="str">
        <f>IF(ISNUMBER('_Data inputs (reported)'!F115),'_Data inputs (reported)'!F115,"")</f>
        <v/>
      </c>
      <c r="G116"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6" s="1" t="str">
        <f>IF(ISTEXT('_Data inputs (reported)'!H115),'_Data inputs (reported)'!H115,"")</f>
        <v/>
      </c>
      <c r="I116" s="42" t="str">
        <f>IF(ISNUMBER('_Data inputs (reported)'!I115),'_Data inputs (reported)'!I115,"")</f>
        <v/>
      </c>
      <c r="J116" s="1" t="str">
        <f>IF(ISTEXT('_Data inputs (reported)'!J115),'_Data inputs (reported)'!J115,"")</f>
        <v/>
      </c>
      <c r="K116" s="105" t="str">
        <f>IF(ISTEXT('_Data inputs (reported)'!K115),'_Data inputs (reported)'!K115,"")</f>
        <v/>
      </c>
      <c r="L116" s="105" t="str">
        <f>IF(ISTEXT('_Data inputs (reported)'!L115),'_Data inputs (reported)'!L115,"")</f>
        <v/>
      </c>
      <c r="M116" s="1" t="str">
        <f>IF(ISTEXT('_Data inputs (reported)'!M115),'_Data inputs (reported)'!M115,"")</f>
        <v/>
      </c>
      <c r="N116" s="105" t="str">
        <f>IF(ISTEXT('_Data inputs (reported)'!N115),'_Data inputs (reported)'!N115,"")</f>
        <v/>
      </c>
    </row>
    <row r="117" spans="1:14" x14ac:dyDescent="0.2">
      <c r="A117"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7" s="1" t="str">
        <f>IF(ISTEXT('_Data inputs (reported)'!B116),'_Data inputs (reported)'!B116,"")</f>
        <v/>
      </c>
      <c r="C117" s="179" t="str">
        <f>IF(ISBLANK('_Data inputs (reported)'!C116),"",'_Data inputs (reported)'!C116)</f>
        <v/>
      </c>
      <c r="D117"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7" s="1" t="str">
        <f>IF(ISTEXT('_Data inputs (reported)'!E116),'_Data inputs (reported)'!E116,"")</f>
        <v/>
      </c>
      <c r="F117" s="8" t="str">
        <f>IF(ISNUMBER('_Data inputs (reported)'!F116),'_Data inputs (reported)'!F116,"")</f>
        <v/>
      </c>
      <c r="G117"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7" s="1" t="str">
        <f>IF(ISTEXT('_Data inputs (reported)'!H116),'_Data inputs (reported)'!H116,"")</f>
        <v/>
      </c>
      <c r="I117" s="42" t="str">
        <f>IF(ISNUMBER('_Data inputs (reported)'!I116),'_Data inputs (reported)'!I116,"")</f>
        <v/>
      </c>
      <c r="J117" s="1" t="str">
        <f>IF(ISTEXT('_Data inputs (reported)'!J116),'_Data inputs (reported)'!J116,"")</f>
        <v/>
      </c>
      <c r="K117" s="105" t="str">
        <f>IF(ISTEXT('_Data inputs (reported)'!K116),'_Data inputs (reported)'!K116,"")</f>
        <v/>
      </c>
      <c r="L117" s="105" t="str">
        <f>IF(ISTEXT('_Data inputs (reported)'!L116),'_Data inputs (reported)'!L116,"")</f>
        <v/>
      </c>
      <c r="M117" s="1" t="str">
        <f>IF(ISTEXT('_Data inputs (reported)'!M116),'_Data inputs (reported)'!M116,"")</f>
        <v/>
      </c>
      <c r="N117" s="105" t="str">
        <f>IF(ISTEXT('_Data inputs (reported)'!N116),'_Data inputs (reported)'!N116,"")</f>
        <v/>
      </c>
    </row>
    <row r="118" spans="1:14" x14ac:dyDescent="0.2">
      <c r="A118"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8" s="1" t="str">
        <f>IF(ISTEXT('_Data inputs (reported)'!B117),'_Data inputs (reported)'!B117,"")</f>
        <v/>
      </c>
      <c r="C118" s="179" t="str">
        <f>IF(ISBLANK('_Data inputs (reported)'!C117),"",'_Data inputs (reported)'!C117)</f>
        <v/>
      </c>
      <c r="D118"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8" s="1" t="str">
        <f>IF(ISTEXT('_Data inputs (reported)'!E117),'_Data inputs (reported)'!E117,"")</f>
        <v/>
      </c>
      <c r="F118" s="8" t="str">
        <f>IF(ISNUMBER('_Data inputs (reported)'!F117),'_Data inputs (reported)'!F117,"")</f>
        <v/>
      </c>
      <c r="G118"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8" s="1" t="str">
        <f>IF(ISTEXT('_Data inputs (reported)'!H117),'_Data inputs (reported)'!H117,"")</f>
        <v/>
      </c>
      <c r="I118" s="42" t="str">
        <f>IF(ISNUMBER('_Data inputs (reported)'!I117),'_Data inputs (reported)'!I117,"")</f>
        <v/>
      </c>
      <c r="J118" s="1" t="str">
        <f>IF(ISTEXT('_Data inputs (reported)'!J117),'_Data inputs (reported)'!J117,"")</f>
        <v/>
      </c>
      <c r="K118" s="105" t="str">
        <f>IF(ISTEXT('_Data inputs (reported)'!K117),'_Data inputs (reported)'!K117,"")</f>
        <v/>
      </c>
      <c r="L118" s="105" t="str">
        <f>IF(ISTEXT('_Data inputs (reported)'!L117),'_Data inputs (reported)'!L117,"")</f>
        <v/>
      </c>
      <c r="M118" s="1" t="str">
        <f>IF(ISTEXT('_Data inputs (reported)'!M117),'_Data inputs (reported)'!M117,"")</f>
        <v/>
      </c>
      <c r="N118" s="105" t="str">
        <f>IF(ISTEXT('_Data inputs (reported)'!N117),'_Data inputs (reported)'!N117,"")</f>
        <v/>
      </c>
    </row>
    <row r="119" spans="1:14" x14ac:dyDescent="0.2">
      <c r="A119"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9" s="1" t="str">
        <f>IF(ISTEXT('_Data inputs (reported)'!B118),'_Data inputs (reported)'!B118,"")</f>
        <v/>
      </c>
      <c r="C119" s="179" t="str">
        <f>IF(ISBLANK('_Data inputs (reported)'!C118),"",'_Data inputs (reported)'!C118)</f>
        <v/>
      </c>
      <c r="D119"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9" s="1" t="str">
        <f>IF(ISTEXT('_Data inputs (reported)'!E118),'_Data inputs (reported)'!E118,"")</f>
        <v/>
      </c>
      <c r="F119" s="8" t="str">
        <f>IF(ISNUMBER('_Data inputs (reported)'!F118),'_Data inputs (reported)'!F118,"")</f>
        <v/>
      </c>
      <c r="G119"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9" s="1" t="str">
        <f>IF(ISTEXT('_Data inputs (reported)'!H118),'_Data inputs (reported)'!H118,"")</f>
        <v/>
      </c>
      <c r="I119" s="42" t="str">
        <f>IF(ISNUMBER('_Data inputs (reported)'!I118),'_Data inputs (reported)'!I118,"")</f>
        <v/>
      </c>
      <c r="J119" s="1" t="str">
        <f>IF(ISTEXT('_Data inputs (reported)'!J118),'_Data inputs (reported)'!J118,"")</f>
        <v/>
      </c>
      <c r="K119" s="105" t="str">
        <f>IF(ISTEXT('_Data inputs (reported)'!K118),'_Data inputs (reported)'!K118,"")</f>
        <v/>
      </c>
      <c r="L119" s="105" t="str">
        <f>IF(ISTEXT('_Data inputs (reported)'!L118),'_Data inputs (reported)'!L118,"")</f>
        <v/>
      </c>
      <c r="M119" s="1" t="str">
        <f>IF(ISTEXT('_Data inputs (reported)'!M118),'_Data inputs (reported)'!M118,"")</f>
        <v/>
      </c>
      <c r="N119" s="105" t="str">
        <f>IF(ISTEXT('_Data inputs (reported)'!N118),'_Data inputs (reported)'!N118,"")</f>
        <v/>
      </c>
    </row>
    <row r="120" spans="1:14" x14ac:dyDescent="0.2">
      <c r="A120"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20" s="1" t="str">
        <f>IF(ISTEXT('_Data inputs (reported)'!B119),'_Data inputs (reported)'!B119,"")</f>
        <v/>
      </c>
      <c r="C120" s="179" t="str">
        <f>IF(ISBLANK('_Data inputs (reported)'!C119),"",'_Data inputs (reported)'!C119)</f>
        <v/>
      </c>
      <c r="D120"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20" s="1" t="str">
        <f>IF(ISTEXT('_Data inputs (reported)'!E119),'_Data inputs (reported)'!E119,"")</f>
        <v/>
      </c>
      <c r="F120" s="8" t="str">
        <f>IF(ISNUMBER('_Data inputs (reported)'!F119),'_Data inputs (reported)'!F119,"")</f>
        <v/>
      </c>
      <c r="G120"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20" s="1" t="str">
        <f>IF(ISTEXT('_Data inputs (reported)'!H119),'_Data inputs (reported)'!H119,"")</f>
        <v/>
      </c>
      <c r="I120" s="42" t="str">
        <f>IF(ISNUMBER('_Data inputs (reported)'!I119),'_Data inputs (reported)'!I119,"")</f>
        <v/>
      </c>
      <c r="J120" s="1" t="str">
        <f>IF(ISTEXT('_Data inputs (reported)'!J119),'_Data inputs (reported)'!J119,"")</f>
        <v/>
      </c>
      <c r="K120" s="105" t="str">
        <f>IF(ISTEXT('_Data inputs (reported)'!K119),'_Data inputs (reported)'!K119,"")</f>
        <v/>
      </c>
      <c r="L120" s="105" t="str">
        <f>IF(ISTEXT('_Data inputs (reported)'!L119),'_Data inputs (reported)'!L119,"")</f>
        <v/>
      </c>
      <c r="M120" s="1" t="str">
        <f>IF(ISTEXT('_Data inputs (reported)'!M119),'_Data inputs (reported)'!M119,"")</f>
        <v/>
      </c>
      <c r="N120" s="105" t="str">
        <f>IF(ISTEXT('_Data inputs (reported)'!N119),'_Data inputs (reported)'!N119,"")</f>
        <v/>
      </c>
    </row>
    <row r="121" spans="1:14" x14ac:dyDescent="0.2">
      <c r="A121"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1" s="1" t="str">
        <f>IF(ISTEXT('_Data inputs (reported)'!B120),'_Data inputs (reported)'!B120,"")</f>
        <v/>
      </c>
      <c r="C121" s="179" t="str">
        <f>IF(ISBLANK('_Data inputs (reported)'!C120),"",'_Data inputs (reported)'!C120)</f>
        <v/>
      </c>
      <c r="D121"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1" s="1" t="str">
        <f>IF(ISTEXT('_Data inputs (reported)'!E120),'_Data inputs (reported)'!E120,"")</f>
        <v/>
      </c>
      <c r="F121" s="8" t="str">
        <f>IF(ISNUMBER('_Data inputs (reported)'!F120),'_Data inputs (reported)'!F120,"")</f>
        <v/>
      </c>
      <c r="G121"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1" s="1" t="str">
        <f>IF(ISTEXT('_Data inputs (reported)'!H120),'_Data inputs (reported)'!H120,"")</f>
        <v/>
      </c>
      <c r="I121" s="42" t="str">
        <f>IF(ISNUMBER('_Data inputs (reported)'!I120),'_Data inputs (reported)'!I120,"")</f>
        <v/>
      </c>
      <c r="J121" s="1" t="str">
        <f>IF(ISTEXT('_Data inputs (reported)'!J120),'_Data inputs (reported)'!J120,"")</f>
        <v/>
      </c>
      <c r="K121" s="105" t="str">
        <f>IF(ISTEXT('_Data inputs (reported)'!K120),'_Data inputs (reported)'!K120,"")</f>
        <v/>
      </c>
      <c r="L121" s="105" t="str">
        <f>IF(ISTEXT('_Data inputs (reported)'!L120),'_Data inputs (reported)'!L120,"")</f>
        <v/>
      </c>
      <c r="M121" s="1" t="str">
        <f>IF(ISTEXT('_Data inputs (reported)'!M120),'_Data inputs (reported)'!M120,"")</f>
        <v/>
      </c>
      <c r="N121" s="105" t="str">
        <f>IF(ISTEXT('_Data inputs (reported)'!N120),'_Data inputs (reported)'!N120,"")</f>
        <v/>
      </c>
    </row>
    <row r="122" spans="1:14" x14ac:dyDescent="0.2">
      <c r="A122"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2" s="1" t="str">
        <f>IF(ISTEXT('_Data inputs (reported)'!B121),'_Data inputs (reported)'!B121,"")</f>
        <v/>
      </c>
      <c r="C122" s="179" t="str">
        <f>IF(ISBLANK('_Data inputs (reported)'!C121),"",'_Data inputs (reported)'!C121)</f>
        <v/>
      </c>
      <c r="D122"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2" s="1" t="str">
        <f>IF(ISTEXT('_Data inputs (reported)'!E121),'_Data inputs (reported)'!E121,"")</f>
        <v/>
      </c>
      <c r="F122" s="8" t="str">
        <f>IF(ISNUMBER('_Data inputs (reported)'!F121),'_Data inputs (reported)'!F121,"")</f>
        <v/>
      </c>
      <c r="G122"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2" s="1" t="str">
        <f>IF(ISTEXT('_Data inputs (reported)'!H121),'_Data inputs (reported)'!H121,"")</f>
        <v/>
      </c>
      <c r="I122" s="42" t="str">
        <f>IF(ISNUMBER('_Data inputs (reported)'!I121),'_Data inputs (reported)'!I121,"")</f>
        <v/>
      </c>
      <c r="J122" s="1" t="str">
        <f>IF(ISTEXT('_Data inputs (reported)'!J121),'_Data inputs (reported)'!J121,"")</f>
        <v/>
      </c>
      <c r="K122" s="105" t="str">
        <f>IF(ISTEXT('_Data inputs (reported)'!K121),'_Data inputs (reported)'!K121,"")</f>
        <v/>
      </c>
      <c r="L122" s="105" t="str">
        <f>IF(ISTEXT('_Data inputs (reported)'!L121),'_Data inputs (reported)'!L121,"")</f>
        <v/>
      </c>
      <c r="M122" s="1" t="str">
        <f>IF(ISTEXT('_Data inputs (reported)'!M121),'_Data inputs (reported)'!M121,"")</f>
        <v/>
      </c>
      <c r="N122" s="105" t="str">
        <f>IF(ISTEXT('_Data inputs (reported)'!N121),'_Data inputs (reported)'!N121,"")</f>
        <v/>
      </c>
    </row>
    <row r="123" spans="1:14" x14ac:dyDescent="0.2">
      <c r="A123"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3" s="1" t="str">
        <f>IF(ISTEXT('_Data inputs (reported)'!B122),'_Data inputs (reported)'!B122,"")</f>
        <v/>
      </c>
      <c r="C123" s="179" t="str">
        <f>IF(ISBLANK('_Data inputs (reported)'!C122),"",'_Data inputs (reported)'!C122)</f>
        <v/>
      </c>
      <c r="D123"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3" s="1" t="str">
        <f>IF(ISTEXT('_Data inputs (reported)'!E122),'_Data inputs (reported)'!E122,"")</f>
        <v/>
      </c>
      <c r="F123" s="8" t="str">
        <f>IF(ISNUMBER('_Data inputs (reported)'!F122),'_Data inputs (reported)'!F122,"")</f>
        <v/>
      </c>
      <c r="G123"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3" s="1" t="str">
        <f>IF(ISTEXT('_Data inputs (reported)'!H122),'_Data inputs (reported)'!H122,"")</f>
        <v/>
      </c>
      <c r="I123" s="42" t="str">
        <f>IF(ISNUMBER('_Data inputs (reported)'!I122),'_Data inputs (reported)'!I122,"")</f>
        <v/>
      </c>
      <c r="J123" s="1" t="str">
        <f>IF(ISTEXT('_Data inputs (reported)'!J122),'_Data inputs (reported)'!J122,"")</f>
        <v/>
      </c>
      <c r="K123" s="105" t="str">
        <f>IF(ISTEXT('_Data inputs (reported)'!K122),'_Data inputs (reported)'!K122,"")</f>
        <v/>
      </c>
      <c r="L123" s="105" t="str">
        <f>IF(ISTEXT('_Data inputs (reported)'!L122),'_Data inputs (reported)'!L122,"")</f>
        <v/>
      </c>
      <c r="M123" s="1" t="str">
        <f>IF(ISTEXT('_Data inputs (reported)'!M122),'_Data inputs (reported)'!M122,"")</f>
        <v/>
      </c>
      <c r="N123" s="105" t="str">
        <f>IF(ISTEXT('_Data inputs (reported)'!N122),'_Data inputs (reported)'!N122,"")</f>
        <v/>
      </c>
    </row>
    <row r="124" spans="1:14" x14ac:dyDescent="0.2">
      <c r="A124"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4" s="1" t="str">
        <f>IF(ISTEXT('_Data inputs (reported)'!B123),'_Data inputs (reported)'!B123,"")</f>
        <v/>
      </c>
      <c r="C124" s="179" t="str">
        <f>IF(ISBLANK('_Data inputs (reported)'!C123),"",'_Data inputs (reported)'!C123)</f>
        <v/>
      </c>
      <c r="D124"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4" s="1" t="str">
        <f>IF(ISTEXT('_Data inputs (reported)'!E123),'_Data inputs (reported)'!E123,"")</f>
        <v/>
      </c>
      <c r="F124" s="8" t="str">
        <f>IF(ISNUMBER('_Data inputs (reported)'!F123),'_Data inputs (reported)'!F123,"")</f>
        <v/>
      </c>
      <c r="G124"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4" s="1" t="str">
        <f>IF(ISTEXT('_Data inputs (reported)'!H123),'_Data inputs (reported)'!H123,"")</f>
        <v/>
      </c>
      <c r="I124" s="42" t="str">
        <f>IF(ISNUMBER('_Data inputs (reported)'!I123),'_Data inputs (reported)'!I123,"")</f>
        <v/>
      </c>
      <c r="J124" s="1" t="str">
        <f>IF(ISTEXT('_Data inputs (reported)'!J123),'_Data inputs (reported)'!J123,"")</f>
        <v/>
      </c>
      <c r="K124" s="105" t="str">
        <f>IF(ISTEXT('_Data inputs (reported)'!K123),'_Data inputs (reported)'!K123,"")</f>
        <v/>
      </c>
      <c r="L124" s="105" t="str">
        <f>IF(ISTEXT('_Data inputs (reported)'!L123),'_Data inputs (reported)'!L123,"")</f>
        <v/>
      </c>
      <c r="M124" s="1" t="str">
        <f>IF(ISTEXT('_Data inputs (reported)'!M123),'_Data inputs (reported)'!M123,"")</f>
        <v/>
      </c>
      <c r="N124" s="105" t="str">
        <f>IF(ISTEXT('_Data inputs (reported)'!N123),'_Data inputs (reported)'!N123,"")</f>
        <v/>
      </c>
    </row>
    <row r="125" spans="1:14" x14ac:dyDescent="0.2">
      <c r="A125"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5" s="1" t="str">
        <f>IF(ISTEXT('_Data inputs (reported)'!B124),'_Data inputs (reported)'!B124,"")</f>
        <v/>
      </c>
      <c r="C125" s="179" t="str">
        <f>IF(ISBLANK('_Data inputs (reported)'!C124),"",'_Data inputs (reported)'!C124)</f>
        <v/>
      </c>
      <c r="D125"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5" s="1" t="str">
        <f>IF(ISTEXT('_Data inputs (reported)'!E124),'_Data inputs (reported)'!E124,"")</f>
        <v/>
      </c>
      <c r="F125" s="8" t="str">
        <f>IF(ISNUMBER('_Data inputs (reported)'!F124),'_Data inputs (reported)'!F124,"")</f>
        <v/>
      </c>
      <c r="G125"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5" s="1" t="str">
        <f>IF(ISTEXT('_Data inputs (reported)'!H124),'_Data inputs (reported)'!H124,"")</f>
        <v/>
      </c>
      <c r="I125" s="42" t="str">
        <f>IF(ISNUMBER('_Data inputs (reported)'!I124),'_Data inputs (reported)'!I124,"")</f>
        <v/>
      </c>
      <c r="J125" s="1" t="str">
        <f>IF(ISTEXT('_Data inputs (reported)'!J124),'_Data inputs (reported)'!J124,"")</f>
        <v/>
      </c>
      <c r="K125" s="105" t="str">
        <f>IF(ISTEXT('_Data inputs (reported)'!K124),'_Data inputs (reported)'!K124,"")</f>
        <v/>
      </c>
      <c r="L125" s="105" t="str">
        <f>IF(ISTEXT('_Data inputs (reported)'!L124),'_Data inputs (reported)'!L124,"")</f>
        <v/>
      </c>
      <c r="M125" s="1" t="str">
        <f>IF(ISTEXT('_Data inputs (reported)'!M124),'_Data inputs (reported)'!M124,"")</f>
        <v/>
      </c>
      <c r="N125" s="105" t="str">
        <f>IF(ISTEXT('_Data inputs (reported)'!N124),'_Data inputs (reported)'!N124,"")</f>
        <v/>
      </c>
    </row>
    <row r="126" spans="1:14" x14ac:dyDescent="0.2">
      <c r="A126"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6" s="1" t="str">
        <f>IF(ISTEXT('_Data inputs (reported)'!B125),'_Data inputs (reported)'!B125,"")</f>
        <v/>
      </c>
      <c r="C126" s="179" t="str">
        <f>IF(ISBLANK('_Data inputs (reported)'!C125),"",'_Data inputs (reported)'!C125)</f>
        <v/>
      </c>
      <c r="D126"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6" s="1" t="str">
        <f>IF(ISTEXT('_Data inputs (reported)'!E125),'_Data inputs (reported)'!E125,"")</f>
        <v/>
      </c>
      <c r="F126" s="8" t="str">
        <f>IF(ISNUMBER('_Data inputs (reported)'!F125),'_Data inputs (reported)'!F125,"")</f>
        <v/>
      </c>
      <c r="G126"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6" s="1" t="str">
        <f>IF(ISTEXT('_Data inputs (reported)'!H125),'_Data inputs (reported)'!H125,"")</f>
        <v/>
      </c>
      <c r="I126" s="42" t="str">
        <f>IF(ISNUMBER('_Data inputs (reported)'!I125),'_Data inputs (reported)'!I125,"")</f>
        <v/>
      </c>
      <c r="J126" s="1" t="str">
        <f>IF(ISTEXT('_Data inputs (reported)'!J125),'_Data inputs (reported)'!J125,"")</f>
        <v/>
      </c>
      <c r="K126" s="105" t="str">
        <f>IF(ISTEXT('_Data inputs (reported)'!K125),'_Data inputs (reported)'!K125,"")</f>
        <v/>
      </c>
      <c r="L126" s="105" t="str">
        <f>IF(ISTEXT('_Data inputs (reported)'!L125),'_Data inputs (reported)'!L125,"")</f>
        <v/>
      </c>
      <c r="M126" s="1" t="str">
        <f>IF(ISTEXT('_Data inputs (reported)'!M125),'_Data inputs (reported)'!M125,"")</f>
        <v/>
      </c>
      <c r="N126" s="105" t="str">
        <f>IF(ISTEXT('_Data inputs (reported)'!N125),'_Data inputs (reported)'!N125,"")</f>
        <v/>
      </c>
    </row>
    <row r="127" spans="1:14" x14ac:dyDescent="0.2">
      <c r="A127"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7" s="1" t="str">
        <f>IF(ISTEXT('_Data inputs (reported)'!B126),'_Data inputs (reported)'!B126,"")</f>
        <v/>
      </c>
      <c r="C127" s="179" t="str">
        <f>IF(ISBLANK('_Data inputs (reported)'!C126),"",'_Data inputs (reported)'!C126)</f>
        <v/>
      </c>
      <c r="D127"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7" s="1" t="str">
        <f>IF(ISTEXT('_Data inputs (reported)'!E126),'_Data inputs (reported)'!E126,"")</f>
        <v/>
      </c>
      <c r="F127" s="8" t="str">
        <f>IF(ISNUMBER('_Data inputs (reported)'!F126),'_Data inputs (reported)'!F126,"")</f>
        <v/>
      </c>
      <c r="G127"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7" s="1" t="str">
        <f>IF(ISTEXT('_Data inputs (reported)'!H126),'_Data inputs (reported)'!H126,"")</f>
        <v/>
      </c>
      <c r="I127" s="42" t="str">
        <f>IF(ISNUMBER('_Data inputs (reported)'!I126),'_Data inputs (reported)'!I126,"")</f>
        <v/>
      </c>
      <c r="J127" s="1" t="str">
        <f>IF(ISTEXT('_Data inputs (reported)'!J126),'_Data inputs (reported)'!J126,"")</f>
        <v/>
      </c>
      <c r="K127" s="105" t="str">
        <f>IF(ISTEXT('_Data inputs (reported)'!K126),'_Data inputs (reported)'!K126,"")</f>
        <v/>
      </c>
      <c r="L127" s="105" t="str">
        <f>IF(ISTEXT('_Data inputs (reported)'!L126),'_Data inputs (reported)'!L126,"")</f>
        <v/>
      </c>
      <c r="M127" s="1" t="str">
        <f>IF(ISTEXT('_Data inputs (reported)'!M126),'_Data inputs (reported)'!M126,"")</f>
        <v/>
      </c>
      <c r="N127" s="105" t="str">
        <f>IF(ISTEXT('_Data inputs (reported)'!N126),'_Data inputs (reported)'!N126,"")</f>
        <v/>
      </c>
    </row>
    <row r="128" spans="1:14" x14ac:dyDescent="0.2">
      <c r="A128"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8" s="1" t="str">
        <f>IF(ISTEXT('_Data inputs (reported)'!B127),'_Data inputs (reported)'!B127,"")</f>
        <v/>
      </c>
      <c r="C128" s="179" t="str">
        <f>IF(ISBLANK('_Data inputs (reported)'!C127),"",'_Data inputs (reported)'!C127)</f>
        <v/>
      </c>
      <c r="D128"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8" s="1" t="str">
        <f>IF(ISTEXT('_Data inputs (reported)'!E127),'_Data inputs (reported)'!E127,"")</f>
        <v/>
      </c>
      <c r="F128" s="8" t="str">
        <f>IF(ISNUMBER('_Data inputs (reported)'!F127),'_Data inputs (reported)'!F127,"")</f>
        <v/>
      </c>
      <c r="G128"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8" s="1" t="str">
        <f>IF(ISTEXT('_Data inputs (reported)'!H127),'_Data inputs (reported)'!H127,"")</f>
        <v/>
      </c>
      <c r="I128" s="42" t="str">
        <f>IF(ISNUMBER('_Data inputs (reported)'!I127),'_Data inputs (reported)'!I127,"")</f>
        <v/>
      </c>
      <c r="J128" s="1" t="str">
        <f>IF(ISTEXT('_Data inputs (reported)'!J127),'_Data inputs (reported)'!J127,"")</f>
        <v/>
      </c>
      <c r="K128" s="105" t="str">
        <f>IF(ISTEXT('_Data inputs (reported)'!K127),'_Data inputs (reported)'!K127,"")</f>
        <v/>
      </c>
      <c r="L128" s="105" t="str">
        <f>IF(ISTEXT('_Data inputs (reported)'!L127),'_Data inputs (reported)'!L127,"")</f>
        <v/>
      </c>
      <c r="M128" s="1" t="str">
        <f>IF(ISTEXT('_Data inputs (reported)'!M127),'_Data inputs (reported)'!M127,"")</f>
        <v/>
      </c>
      <c r="N128" s="105" t="str">
        <f>IF(ISTEXT('_Data inputs (reported)'!N127),'_Data inputs (reported)'!N127,"")</f>
        <v/>
      </c>
    </row>
    <row r="129" spans="1:14" x14ac:dyDescent="0.2">
      <c r="A129"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9" s="1" t="str">
        <f>IF(ISTEXT('_Data inputs (reported)'!B128),'_Data inputs (reported)'!B128,"")</f>
        <v/>
      </c>
      <c r="C129" s="179" t="str">
        <f>IF(ISBLANK('_Data inputs (reported)'!C128),"",'_Data inputs (reported)'!C128)</f>
        <v/>
      </c>
      <c r="D129"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9" s="1" t="str">
        <f>IF(ISTEXT('_Data inputs (reported)'!E128),'_Data inputs (reported)'!E128,"")</f>
        <v/>
      </c>
      <c r="F129" s="8" t="str">
        <f>IF(ISNUMBER('_Data inputs (reported)'!F128),'_Data inputs (reported)'!F128,"")</f>
        <v/>
      </c>
      <c r="G129"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9" s="1" t="str">
        <f>IF(ISTEXT('_Data inputs (reported)'!H128),'_Data inputs (reported)'!H128,"")</f>
        <v/>
      </c>
      <c r="I129" s="42" t="str">
        <f>IF(ISNUMBER('_Data inputs (reported)'!I128),'_Data inputs (reported)'!I128,"")</f>
        <v/>
      </c>
      <c r="J129" s="1" t="str">
        <f>IF(ISTEXT('_Data inputs (reported)'!J128),'_Data inputs (reported)'!J128,"")</f>
        <v/>
      </c>
      <c r="K129" s="105" t="str">
        <f>IF(ISTEXT('_Data inputs (reported)'!K128),'_Data inputs (reported)'!K128,"")</f>
        <v/>
      </c>
      <c r="L129" s="105" t="str">
        <f>IF(ISTEXT('_Data inputs (reported)'!L128),'_Data inputs (reported)'!L128,"")</f>
        <v/>
      </c>
      <c r="M129" s="1" t="str">
        <f>IF(ISTEXT('_Data inputs (reported)'!M128),'_Data inputs (reported)'!M128,"")</f>
        <v/>
      </c>
      <c r="N129" s="105" t="str">
        <f>IF(ISTEXT('_Data inputs (reported)'!N128),'_Data inputs (reported)'!N128,"")</f>
        <v/>
      </c>
    </row>
    <row r="130" spans="1:14" x14ac:dyDescent="0.2">
      <c r="A130"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30" s="1" t="str">
        <f>IF(ISTEXT('_Data inputs (reported)'!B129),'_Data inputs (reported)'!B129,"")</f>
        <v/>
      </c>
      <c r="C130" s="179" t="str">
        <f>IF(ISBLANK('_Data inputs (reported)'!C129),"",'_Data inputs (reported)'!C129)</f>
        <v/>
      </c>
      <c r="D130"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30" s="1" t="str">
        <f>IF(ISTEXT('_Data inputs (reported)'!E129),'_Data inputs (reported)'!E129,"")</f>
        <v/>
      </c>
      <c r="F130" s="8" t="str">
        <f>IF(ISNUMBER('_Data inputs (reported)'!F129),'_Data inputs (reported)'!F129,"")</f>
        <v/>
      </c>
      <c r="G130"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30" s="1" t="str">
        <f>IF(ISTEXT('_Data inputs (reported)'!H129),'_Data inputs (reported)'!H129,"")</f>
        <v/>
      </c>
      <c r="I130" s="42" t="str">
        <f>IF(ISNUMBER('_Data inputs (reported)'!I129),'_Data inputs (reported)'!I129,"")</f>
        <v/>
      </c>
      <c r="J130" s="1" t="str">
        <f>IF(ISTEXT('_Data inputs (reported)'!J129),'_Data inputs (reported)'!J129,"")</f>
        <v/>
      </c>
      <c r="K130" s="105" t="str">
        <f>IF(ISTEXT('_Data inputs (reported)'!K129),'_Data inputs (reported)'!K129,"")</f>
        <v/>
      </c>
      <c r="L130" s="105" t="str">
        <f>IF(ISTEXT('_Data inputs (reported)'!L129),'_Data inputs (reported)'!L129,"")</f>
        <v/>
      </c>
      <c r="M130" s="1" t="str">
        <f>IF(ISTEXT('_Data inputs (reported)'!M129),'_Data inputs (reported)'!M129,"")</f>
        <v/>
      </c>
      <c r="N130" s="105" t="str">
        <f>IF(ISTEXT('_Data inputs (reported)'!N129),'_Data inputs (reported)'!N129,"")</f>
        <v/>
      </c>
    </row>
    <row r="131" spans="1:14" x14ac:dyDescent="0.2">
      <c r="A131"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1" s="1" t="str">
        <f>IF(ISTEXT('_Data inputs (reported)'!B130),'_Data inputs (reported)'!B130,"")</f>
        <v/>
      </c>
      <c r="C131" s="179" t="str">
        <f>IF(ISBLANK('_Data inputs (reported)'!C130),"",'_Data inputs (reported)'!C130)</f>
        <v/>
      </c>
      <c r="D131"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1" s="1" t="str">
        <f>IF(ISTEXT('_Data inputs (reported)'!E130),'_Data inputs (reported)'!E130,"")</f>
        <v/>
      </c>
      <c r="F131" s="8" t="str">
        <f>IF(ISNUMBER('_Data inputs (reported)'!F130),'_Data inputs (reported)'!F130,"")</f>
        <v/>
      </c>
      <c r="G131"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1" s="1" t="str">
        <f>IF(ISTEXT('_Data inputs (reported)'!H130),'_Data inputs (reported)'!H130,"")</f>
        <v/>
      </c>
      <c r="I131" s="42" t="str">
        <f>IF(ISNUMBER('_Data inputs (reported)'!I130),'_Data inputs (reported)'!I130,"")</f>
        <v/>
      </c>
      <c r="J131" s="1" t="str">
        <f>IF(ISTEXT('_Data inputs (reported)'!J130),'_Data inputs (reported)'!J130,"")</f>
        <v/>
      </c>
      <c r="K131" s="105" t="str">
        <f>IF(ISTEXT('_Data inputs (reported)'!K130),'_Data inputs (reported)'!K130,"")</f>
        <v/>
      </c>
      <c r="L131" s="105" t="str">
        <f>IF(ISTEXT('_Data inputs (reported)'!L130),'_Data inputs (reported)'!L130,"")</f>
        <v/>
      </c>
      <c r="M131" s="1" t="str">
        <f>IF(ISTEXT('_Data inputs (reported)'!M130),'_Data inputs (reported)'!M130,"")</f>
        <v/>
      </c>
      <c r="N131" s="105" t="str">
        <f>IF(ISTEXT('_Data inputs (reported)'!N130),'_Data inputs (reported)'!N130,"")</f>
        <v/>
      </c>
    </row>
    <row r="132" spans="1:14" x14ac:dyDescent="0.2">
      <c r="A132"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2" s="1" t="str">
        <f>IF(ISTEXT('_Data inputs (reported)'!B131),'_Data inputs (reported)'!B131,"")</f>
        <v/>
      </c>
      <c r="C132" s="179" t="str">
        <f>IF(ISBLANK('_Data inputs (reported)'!C131),"",'_Data inputs (reported)'!C131)</f>
        <v/>
      </c>
      <c r="D132"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2" s="1" t="str">
        <f>IF(ISTEXT('_Data inputs (reported)'!E131),'_Data inputs (reported)'!E131,"")</f>
        <v/>
      </c>
      <c r="F132" s="8" t="str">
        <f>IF(ISNUMBER('_Data inputs (reported)'!F131),'_Data inputs (reported)'!F131,"")</f>
        <v/>
      </c>
      <c r="G132"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2" s="1" t="str">
        <f>IF(ISTEXT('_Data inputs (reported)'!H131),'_Data inputs (reported)'!H131,"")</f>
        <v/>
      </c>
      <c r="I132" s="42" t="str">
        <f>IF(ISNUMBER('_Data inputs (reported)'!I131),'_Data inputs (reported)'!I131,"")</f>
        <v/>
      </c>
      <c r="J132" s="1" t="str">
        <f>IF(ISTEXT('_Data inputs (reported)'!J131),'_Data inputs (reported)'!J131,"")</f>
        <v/>
      </c>
      <c r="K132" s="105" t="str">
        <f>IF(ISTEXT('_Data inputs (reported)'!K131),'_Data inputs (reported)'!K131,"")</f>
        <v/>
      </c>
      <c r="L132" s="105" t="str">
        <f>IF(ISTEXT('_Data inputs (reported)'!L131),'_Data inputs (reported)'!L131,"")</f>
        <v/>
      </c>
      <c r="M132" s="1" t="str">
        <f>IF(ISTEXT('_Data inputs (reported)'!M131),'_Data inputs (reported)'!M131,"")</f>
        <v/>
      </c>
      <c r="N132" s="105" t="str">
        <f>IF(ISTEXT('_Data inputs (reported)'!N131),'_Data inputs (reported)'!N131,"")</f>
        <v/>
      </c>
    </row>
    <row r="133" spans="1:14" x14ac:dyDescent="0.2">
      <c r="A133"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3" s="1" t="str">
        <f>IF(ISTEXT('_Data inputs (reported)'!B132),'_Data inputs (reported)'!B132,"")</f>
        <v/>
      </c>
      <c r="C133" s="179" t="str">
        <f>IF(ISBLANK('_Data inputs (reported)'!C132),"",'_Data inputs (reported)'!C132)</f>
        <v/>
      </c>
      <c r="D133"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3" s="1" t="str">
        <f>IF(ISTEXT('_Data inputs (reported)'!E132),'_Data inputs (reported)'!E132,"")</f>
        <v/>
      </c>
      <c r="F133" s="8" t="str">
        <f>IF(ISNUMBER('_Data inputs (reported)'!F132),'_Data inputs (reported)'!F132,"")</f>
        <v/>
      </c>
      <c r="G133"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3" s="1" t="str">
        <f>IF(ISTEXT('_Data inputs (reported)'!H132),'_Data inputs (reported)'!H132,"")</f>
        <v/>
      </c>
      <c r="I133" s="42" t="str">
        <f>IF(ISNUMBER('_Data inputs (reported)'!I132),'_Data inputs (reported)'!I132,"")</f>
        <v/>
      </c>
      <c r="J133" s="1" t="str">
        <f>IF(ISTEXT('_Data inputs (reported)'!J132),'_Data inputs (reported)'!J132,"")</f>
        <v/>
      </c>
      <c r="K133" s="105" t="str">
        <f>IF(ISTEXT('_Data inputs (reported)'!K132),'_Data inputs (reported)'!K132,"")</f>
        <v/>
      </c>
      <c r="L133" s="105" t="str">
        <f>IF(ISTEXT('_Data inputs (reported)'!L132),'_Data inputs (reported)'!L132,"")</f>
        <v/>
      </c>
      <c r="M133" s="1" t="str">
        <f>IF(ISTEXT('_Data inputs (reported)'!M132),'_Data inputs (reported)'!M132,"")</f>
        <v/>
      </c>
      <c r="N133" s="105" t="str">
        <f>IF(ISTEXT('_Data inputs (reported)'!N132),'_Data inputs (reported)'!N132,"")</f>
        <v/>
      </c>
    </row>
    <row r="134" spans="1:14" x14ac:dyDescent="0.2">
      <c r="A134"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4" s="1" t="str">
        <f>IF(ISTEXT('_Data inputs (reported)'!B133),'_Data inputs (reported)'!B133,"")</f>
        <v/>
      </c>
      <c r="C134" s="179" t="str">
        <f>IF(ISBLANK('_Data inputs (reported)'!C133),"",'_Data inputs (reported)'!C133)</f>
        <v/>
      </c>
      <c r="D134"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4" s="1" t="str">
        <f>IF(ISTEXT('_Data inputs (reported)'!E133),'_Data inputs (reported)'!E133,"")</f>
        <v/>
      </c>
      <c r="F134" s="8" t="str">
        <f>IF(ISNUMBER('_Data inputs (reported)'!F133),'_Data inputs (reported)'!F133,"")</f>
        <v/>
      </c>
      <c r="G134"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4" s="1" t="str">
        <f>IF(ISTEXT('_Data inputs (reported)'!H133),'_Data inputs (reported)'!H133,"")</f>
        <v/>
      </c>
      <c r="I134" s="42" t="str">
        <f>IF(ISNUMBER('_Data inputs (reported)'!I133),'_Data inputs (reported)'!I133,"")</f>
        <v/>
      </c>
      <c r="J134" s="1" t="str">
        <f>IF(ISTEXT('_Data inputs (reported)'!J133),'_Data inputs (reported)'!J133,"")</f>
        <v/>
      </c>
      <c r="K134" s="105" t="str">
        <f>IF(ISTEXT('_Data inputs (reported)'!K133),'_Data inputs (reported)'!K133,"")</f>
        <v/>
      </c>
      <c r="L134" s="105" t="str">
        <f>IF(ISTEXT('_Data inputs (reported)'!L133),'_Data inputs (reported)'!L133,"")</f>
        <v/>
      </c>
      <c r="M134" s="1" t="str">
        <f>IF(ISTEXT('_Data inputs (reported)'!M133),'_Data inputs (reported)'!M133,"")</f>
        <v/>
      </c>
      <c r="N134" s="105" t="str">
        <f>IF(ISTEXT('_Data inputs (reported)'!N133),'_Data inputs (reported)'!N133,"")</f>
        <v/>
      </c>
    </row>
    <row r="135" spans="1:14" x14ac:dyDescent="0.2">
      <c r="A135"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5" s="1" t="str">
        <f>IF(ISTEXT('_Data inputs (reported)'!B134),'_Data inputs (reported)'!B134,"")</f>
        <v/>
      </c>
      <c r="C135" s="179" t="str">
        <f>IF(ISBLANK('_Data inputs (reported)'!C134),"",'_Data inputs (reported)'!C134)</f>
        <v/>
      </c>
      <c r="D135"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5" s="1" t="str">
        <f>IF(ISTEXT('_Data inputs (reported)'!E134),'_Data inputs (reported)'!E134,"")</f>
        <v/>
      </c>
      <c r="F135" s="8" t="str">
        <f>IF(ISNUMBER('_Data inputs (reported)'!F134),'_Data inputs (reported)'!F134,"")</f>
        <v/>
      </c>
      <c r="G135"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5" s="1" t="str">
        <f>IF(ISTEXT('_Data inputs (reported)'!H134),'_Data inputs (reported)'!H134,"")</f>
        <v/>
      </c>
      <c r="I135" s="42" t="str">
        <f>IF(ISNUMBER('_Data inputs (reported)'!I134),'_Data inputs (reported)'!I134,"")</f>
        <v/>
      </c>
      <c r="J135" s="1" t="str">
        <f>IF(ISTEXT('_Data inputs (reported)'!J134),'_Data inputs (reported)'!J134,"")</f>
        <v/>
      </c>
      <c r="K135" s="105" t="str">
        <f>IF(ISTEXT('_Data inputs (reported)'!K134),'_Data inputs (reported)'!K134,"")</f>
        <v/>
      </c>
      <c r="L135" s="105" t="str">
        <f>IF(ISTEXT('_Data inputs (reported)'!L134),'_Data inputs (reported)'!L134,"")</f>
        <v/>
      </c>
      <c r="M135" s="1" t="str">
        <f>IF(ISTEXT('_Data inputs (reported)'!M134),'_Data inputs (reported)'!M134,"")</f>
        <v/>
      </c>
      <c r="N135" s="105" t="str">
        <f>IF(ISTEXT('_Data inputs (reported)'!N134),'_Data inputs (reported)'!N134,"")</f>
        <v/>
      </c>
    </row>
    <row r="136" spans="1:14" x14ac:dyDescent="0.2">
      <c r="A136"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6" s="1" t="str">
        <f>IF(ISTEXT('_Data inputs (reported)'!B135),'_Data inputs (reported)'!B135,"")</f>
        <v/>
      </c>
      <c r="C136" s="179" t="str">
        <f>IF(ISBLANK('_Data inputs (reported)'!C135),"",'_Data inputs (reported)'!C135)</f>
        <v/>
      </c>
      <c r="D136"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6" s="1" t="str">
        <f>IF(ISTEXT('_Data inputs (reported)'!E135),'_Data inputs (reported)'!E135,"")</f>
        <v/>
      </c>
      <c r="F136" s="8" t="str">
        <f>IF(ISNUMBER('_Data inputs (reported)'!F135),'_Data inputs (reported)'!F135,"")</f>
        <v/>
      </c>
      <c r="G136"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6" s="1" t="str">
        <f>IF(ISTEXT('_Data inputs (reported)'!H135),'_Data inputs (reported)'!H135,"")</f>
        <v/>
      </c>
      <c r="I136" s="42" t="str">
        <f>IF(ISNUMBER('_Data inputs (reported)'!I135),'_Data inputs (reported)'!I135,"")</f>
        <v/>
      </c>
      <c r="J136" s="1" t="str">
        <f>IF(ISTEXT('_Data inputs (reported)'!J135),'_Data inputs (reported)'!J135,"")</f>
        <v/>
      </c>
      <c r="K136" s="105" t="str">
        <f>IF(ISTEXT('_Data inputs (reported)'!K135),'_Data inputs (reported)'!K135,"")</f>
        <v/>
      </c>
      <c r="L136" s="105" t="str">
        <f>IF(ISTEXT('_Data inputs (reported)'!L135),'_Data inputs (reported)'!L135,"")</f>
        <v/>
      </c>
      <c r="M136" s="1" t="str">
        <f>IF(ISTEXT('_Data inputs (reported)'!M135),'_Data inputs (reported)'!M135,"")</f>
        <v/>
      </c>
      <c r="N136" s="105" t="str">
        <f>IF(ISTEXT('_Data inputs (reported)'!N135),'_Data inputs (reported)'!N135,"")</f>
        <v/>
      </c>
    </row>
    <row r="137" spans="1:14" x14ac:dyDescent="0.2">
      <c r="A137"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7" s="1" t="str">
        <f>IF(ISTEXT('_Data inputs (reported)'!B136),'_Data inputs (reported)'!B136,"")</f>
        <v/>
      </c>
      <c r="C137" s="179" t="str">
        <f>IF(ISBLANK('_Data inputs (reported)'!C136),"",'_Data inputs (reported)'!C136)</f>
        <v/>
      </c>
      <c r="D137"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7" s="1" t="str">
        <f>IF(ISTEXT('_Data inputs (reported)'!E136),'_Data inputs (reported)'!E136,"")</f>
        <v/>
      </c>
      <c r="F137" s="8" t="str">
        <f>IF(ISNUMBER('_Data inputs (reported)'!F136),'_Data inputs (reported)'!F136,"")</f>
        <v/>
      </c>
      <c r="G137"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7" s="1" t="str">
        <f>IF(ISTEXT('_Data inputs (reported)'!H136),'_Data inputs (reported)'!H136,"")</f>
        <v/>
      </c>
      <c r="I137" s="42" t="str">
        <f>IF(ISNUMBER('_Data inputs (reported)'!I136),'_Data inputs (reported)'!I136,"")</f>
        <v/>
      </c>
      <c r="J137" s="1" t="str">
        <f>IF(ISTEXT('_Data inputs (reported)'!J136),'_Data inputs (reported)'!J136,"")</f>
        <v/>
      </c>
      <c r="K137" s="105" t="str">
        <f>IF(ISTEXT('_Data inputs (reported)'!K136),'_Data inputs (reported)'!K136,"")</f>
        <v/>
      </c>
      <c r="L137" s="105" t="str">
        <f>IF(ISTEXT('_Data inputs (reported)'!L136),'_Data inputs (reported)'!L136,"")</f>
        <v/>
      </c>
      <c r="M137" s="1" t="str">
        <f>IF(ISTEXT('_Data inputs (reported)'!M136),'_Data inputs (reported)'!M136,"")</f>
        <v/>
      </c>
      <c r="N137" s="105" t="str">
        <f>IF(ISTEXT('_Data inputs (reported)'!N136),'_Data inputs (reported)'!N136,"")</f>
        <v/>
      </c>
    </row>
    <row r="138" spans="1:14" x14ac:dyDescent="0.2">
      <c r="A138"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8" s="1" t="str">
        <f>IF(ISTEXT('_Data inputs (reported)'!B137),'_Data inputs (reported)'!B137,"")</f>
        <v/>
      </c>
      <c r="C138" s="179" t="str">
        <f>IF(ISBLANK('_Data inputs (reported)'!C137),"",'_Data inputs (reported)'!C137)</f>
        <v/>
      </c>
      <c r="D138"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8" s="1" t="str">
        <f>IF(ISTEXT('_Data inputs (reported)'!E137),'_Data inputs (reported)'!E137,"")</f>
        <v/>
      </c>
      <c r="F138" s="8" t="str">
        <f>IF(ISNUMBER('_Data inputs (reported)'!F137),'_Data inputs (reported)'!F137,"")</f>
        <v/>
      </c>
      <c r="G138"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8" s="1" t="str">
        <f>IF(ISTEXT('_Data inputs (reported)'!H137),'_Data inputs (reported)'!H137,"")</f>
        <v/>
      </c>
      <c r="I138" s="42" t="str">
        <f>IF(ISNUMBER('_Data inputs (reported)'!I137),'_Data inputs (reported)'!I137,"")</f>
        <v/>
      </c>
      <c r="J138" s="1" t="str">
        <f>IF(ISTEXT('_Data inputs (reported)'!J137),'_Data inputs (reported)'!J137,"")</f>
        <v/>
      </c>
      <c r="K138" s="105" t="str">
        <f>IF(ISTEXT('_Data inputs (reported)'!K137),'_Data inputs (reported)'!K137,"")</f>
        <v/>
      </c>
      <c r="L138" s="105" t="str">
        <f>IF(ISTEXT('_Data inputs (reported)'!L137),'_Data inputs (reported)'!L137,"")</f>
        <v/>
      </c>
      <c r="M138" s="1" t="str">
        <f>IF(ISTEXT('_Data inputs (reported)'!M137),'_Data inputs (reported)'!M137,"")</f>
        <v/>
      </c>
      <c r="N138" s="105" t="str">
        <f>IF(ISTEXT('_Data inputs (reported)'!N137),'_Data inputs (reported)'!N137,"")</f>
        <v/>
      </c>
    </row>
    <row r="139" spans="1:14" x14ac:dyDescent="0.2">
      <c r="A139"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9" s="1" t="str">
        <f>IF(ISTEXT('_Data inputs (reported)'!B138),'_Data inputs (reported)'!B138,"")</f>
        <v/>
      </c>
      <c r="C139" s="179" t="str">
        <f>IF(ISBLANK('_Data inputs (reported)'!C138),"",'_Data inputs (reported)'!C138)</f>
        <v/>
      </c>
      <c r="D139"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9" s="1" t="str">
        <f>IF(ISTEXT('_Data inputs (reported)'!E138),'_Data inputs (reported)'!E138,"")</f>
        <v/>
      </c>
      <c r="F139" s="8" t="str">
        <f>IF(ISNUMBER('_Data inputs (reported)'!F138),'_Data inputs (reported)'!F138,"")</f>
        <v/>
      </c>
      <c r="G139"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9" s="1" t="str">
        <f>IF(ISTEXT('_Data inputs (reported)'!H138),'_Data inputs (reported)'!H138,"")</f>
        <v/>
      </c>
      <c r="I139" s="42" t="str">
        <f>IF(ISNUMBER('_Data inputs (reported)'!I138),'_Data inputs (reported)'!I138,"")</f>
        <v/>
      </c>
      <c r="J139" s="1" t="str">
        <f>IF(ISTEXT('_Data inputs (reported)'!J138),'_Data inputs (reported)'!J138,"")</f>
        <v/>
      </c>
      <c r="K139" s="105" t="str">
        <f>IF(ISTEXT('_Data inputs (reported)'!K138),'_Data inputs (reported)'!K138,"")</f>
        <v/>
      </c>
      <c r="L139" s="105" t="str">
        <f>IF(ISTEXT('_Data inputs (reported)'!L138),'_Data inputs (reported)'!L138,"")</f>
        <v/>
      </c>
      <c r="M139" s="1" t="str">
        <f>IF(ISTEXT('_Data inputs (reported)'!M138),'_Data inputs (reported)'!M138,"")</f>
        <v/>
      </c>
      <c r="N139" s="105" t="str">
        <f>IF(ISTEXT('_Data inputs (reported)'!N138),'_Data inputs (reported)'!N138,"")</f>
        <v/>
      </c>
    </row>
    <row r="140" spans="1:14" x14ac:dyDescent="0.2">
      <c r="A140"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40" s="1" t="str">
        <f>IF(ISTEXT('_Data inputs (reported)'!B139),'_Data inputs (reported)'!B139,"")</f>
        <v/>
      </c>
      <c r="C140" s="179" t="str">
        <f>IF(ISBLANK('_Data inputs (reported)'!C139),"",'_Data inputs (reported)'!C139)</f>
        <v/>
      </c>
      <c r="D140"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40" s="1" t="str">
        <f>IF(ISTEXT('_Data inputs (reported)'!E139),'_Data inputs (reported)'!E139,"")</f>
        <v/>
      </c>
      <c r="F140" s="8" t="str">
        <f>IF(ISNUMBER('_Data inputs (reported)'!F139),'_Data inputs (reported)'!F139,"")</f>
        <v/>
      </c>
      <c r="G140"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40" s="1" t="str">
        <f>IF(ISTEXT('_Data inputs (reported)'!H139),'_Data inputs (reported)'!H139,"")</f>
        <v/>
      </c>
      <c r="I140" s="42" t="str">
        <f>IF(ISNUMBER('_Data inputs (reported)'!I139),'_Data inputs (reported)'!I139,"")</f>
        <v/>
      </c>
      <c r="J140" s="1" t="str">
        <f>IF(ISTEXT('_Data inputs (reported)'!J139),'_Data inputs (reported)'!J139,"")</f>
        <v/>
      </c>
      <c r="K140" s="105" t="str">
        <f>IF(ISTEXT('_Data inputs (reported)'!K139),'_Data inputs (reported)'!K139,"")</f>
        <v/>
      </c>
      <c r="L140" s="105" t="str">
        <f>IF(ISTEXT('_Data inputs (reported)'!L139),'_Data inputs (reported)'!L139,"")</f>
        <v/>
      </c>
      <c r="M140" s="1" t="str">
        <f>IF(ISTEXT('_Data inputs (reported)'!M139),'_Data inputs (reported)'!M139,"")</f>
        <v/>
      </c>
      <c r="N140" s="105" t="str">
        <f>IF(ISTEXT('_Data inputs (reported)'!N139),'_Data inputs (reported)'!N139,"")</f>
        <v/>
      </c>
    </row>
    <row r="141" spans="1:14" x14ac:dyDescent="0.2">
      <c r="A141"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1" s="1" t="str">
        <f>IF(ISTEXT('_Data inputs (reported)'!B140),'_Data inputs (reported)'!B140,"")</f>
        <v/>
      </c>
      <c r="C141" s="179" t="str">
        <f>IF(ISBLANK('_Data inputs (reported)'!C140),"",'_Data inputs (reported)'!C140)</f>
        <v/>
      </c>
      <c r="D141"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1" s="1" t="str">
        <f>IF(ISTEXT('_Data inputs (reported)'!E140),'_Data inputs (reported)'!E140,"")</f>
        <v/>
      </c>
      <c r="F141" s="8" t="str">
        <f>IF(ISNUMBER('_Data inputs (reported)'!F140),'_Data inputs (reported)'!F140,"")</f>
        <v/>
      </c>
      <c r="G141"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1" s="1" t="str">
        <f>IF(ISTEXT('_Data inputs (reported)'!H140),'_Data inputs (reported)'!H140,"")</f>
        <v/>
      </c>
      <c r="I141" s="42" t="str">
        <f>IF(ISNUMBER('_Data inputs (reported)'!I140),'_Data inputs (reported)'!I140,"")</f>
        <v/>
      </c>
      <c r="J141" s="1" t="str">
        <f>IF(ISTEXT('_Data inputs (reported)'!J140),'_Data inputs (reported)'!J140,"")</f>
        <v/>
      </c>
      <c r="K141" s="105" t="str">
        <f>IF(ISTEXT('_Data inputs (reported)'!K140),'_Data inputs (reported)'!K140,"")</f>
        <v/>
      </c>
      <c r="L141" s="105" t="str">
        <f>IF(ISTEXT('_Data inputs (reported)'!L140),'_Data inputs (reported)'!L140,"")</f>
        <v/>
      </c>
      <c r="M141" s="1" t="str">
        <f>IF(ISTEXT('_Data inputs (reported)'!M140),'_Data inputs (reported)'!M140,"")</f>
        <v/>
      </c>
      <c r="N141" s="105" t="str">
        <f>IF(ISTEXT('_Data inputs (reported)'!N140),'_Data inputs (reported)'!N140,"")</f>
        <v/>
      </c>
    </row>
    <row r="142" spans="1:14" x14ac:dyDescent="0.2">
      <c r="A142"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2" s="1" t="str">
        <f>IF(ISTEXT('_Data inputs (reported)'!B141),'_Data inputs (reported)'!B141,"")</f>
        <v/>
      </c>
      <c r="C142" s="179" t="str">
        <f>IF(ISBLANK('_Data inputs (reported)'!C141),"",'_Data inputs (reported)'!C141)</f>
        <v/>
      </c>
      <c r="D142"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2" s="1" t="str">
        <f>IF(ISTEXT('_Data inputs (reported)'!E141),'_Data inputs (reported)'!E141,"")</f>
        <v/>
      </c>
      <c r="F142" s="8" t="str">
        <f>IF(ISNUMBER('_Data inputs (reported)'!F141),'_Data inputs (reported)'!F141,"")</f>
        <v/>
      </c>
      <c r="G142"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2" s="1" t="str">
        <f>IF(ISTEXT('_Data inputs (reported)'!H141),'_Data inputs (reported)'!H141,"")</f>
        <v/>
      </c>
      <c r="I142" s="42" t="str">
        <f>IF(ISNUMBER('_Data inputs (reported)'!I141),'_Data inputs (reported)'!I141,"")</f>
        <v/>
      </c>
      <c r="J142" s="1" t="str">
        <f>IF(ISTEXT('_Data inputs (reported)'!J141),'_Data inputs (reported)'!J141,"")</f>
        <v/>
      </c>
      <c r="K142" s="105" t="str">
        <f>IF(ISTEXT('_Data inputs (reported)'!K141),'_Data inputs (reported)'!K141,"")</f>
        <v/>
      </c>
      <c r="L142" s="105" t="str">
        <f>IF(ISTEXT('_Data inputs (reported)'!L141),'_Data inputs (reported)'!L141,"")</f>
        <v/>
      </c>
      <c r="M142" s="1" t="str">
        <f>IF(ISTEXT('_Data inputs (reported)'!M141),'_Data inputs (reported)'!M141,"")</f>
        <v/>
      </c>
      <c r="N142" s="105" t="str">
        <f>IF(ISTEXT('_Data inputs (reported)'!N141),'_Data inputs (reported)'!N141,"")</f>
        <v/>
      </c>
    </row>
    <row r="143" spans="1:14" x14ac:dyDescent="0.2">
      <c r="A143"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3" s="1" t="str">
        <f>IF(ISTEXT('_Data inputs (reported)'!B142),'_Data inputs (reported)'!B142,"")</f>
        <v/>
      </c>
      <c r="C143" s="179" t="str">
        <f>IF(ISBLANK('_Data inputs (reported)'!C142),"",'_Data inputs (reported)'!C142)</f>
        <v/>
      </c>
      <c r="D143"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3" s="1" t="str">
        <f>IF(ISTEXT('_Data inputs (reported)'!E142),'_Data inputs (reported)'!E142,"")</f>
        <v/>
      </c>
      <c r="F143" s="8" t="str">
        <f>IF(ISNUMBER('_Data inputs (reported)'!F142),'_Data inputs (reported)'!F142,"")</f>
        <v/>
      </c>
      <c r="G143"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3" s="1" t="str">
        <f>IF(ISTEXT('_Data inputs (reported)'!H142),'_Data inputs (reported)'!H142,"")</f>
        <v/>
      </c>
      <c r="I143" s="42" t="str">
        <f>IF(ISNUMBER('_Data inputs (reported)'!I142),'_Data inputs (reported)'!I142,"")</f>
        <v/>
      </c>
      <c r="J143" s="1" t="str">
        <f>IF(ISTEXT('_Data inputs (reported)'!J142),'_Data inputs (reported)'!J142,"")</f>
        <v/>
      </c>
      <c r="K143" s="105" t="str">
        <f>IF(ISTEXT('_Data inputs (reported)'!K142),'_Data inputs (reported)'!K142,"")</f>
        <v/>
      </c>
      <c r="L143" s="105" t="str">
        <f>IF(ISTEXT('_Data inputs (reported)'!L142),'_Data inputs (reported)'!L142,"")</f>
        <v/>
      </c>
      <c r="M143" s="1" t="str">
        <f>IF(ISTEXT('_Data inputs (reported)'!M142),'_Data inputs (reported)'!M142,"")</f>
        <v/>
      </c>
      <c r="N143" s="105" t="str">
        <f>IF(ISTEXT('_Data inputs (reported)'!N142),'_Data inputs (reported)'!N142,"")</f>
        <v/>
      </c>
    </row>
    <row r="144" spans="1:14" x14ac:dyDescent="0.2">
      <c r="A144"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4" s="1" t="str">
        <f>IF(ISTEXT('_Data inputs (reported)'!B143),'_Data inputs (reported)'!B143,"")</f>
        <v/>
      </c>
      <c r="C144" s="179" t="str">
        <f>IF(ISBLANK('_Data inputs (reported)'!C143),"",'_Data inputs (reported)'!C143)</f>
        <v/>
      </c>
      <c r="D144"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4" s="1" t="str">
        <f>IF(ISTEXT('_Data inputs (reported)'!E143),'_Data inputs (reported)'!E143,"")</f>
        <v/>
      </c>
      <c r="F144" s="8" t="str">
        <f>IF(ISNUMBER('_Data inputs (reported)'!F143),'_Data inputs (reported)'!F143,"")</f>
        <v/>
      </c>
      <c r="G144"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4" s="1" t="str">
        <f>IF(ISTEXT('_Data inputs (reported)'!H143),'_Data inputs (reported)'!H143,"")</f>
        <v/>
      </c>
      <c r="I144" s="42" t="str">
        <f>IF(ISNUMBER('_Data inputs (reported)'!I143),'_Data inputs (reported)'!I143,"")</f>
        <v/>
      </c>
      <c r="J144" s="1" t="str">
        <f>IF(ISTEXT('_Data inputs (reported)'!J143),'_Data inputs (reported)'!J143,"")</f>
        <v/>
      </c>
      <c r="K144" s="105" t="str">
        <f>IF(ISTEXT('_Data inputs (reported)'!K143),'_Data inputs (reported)'!K143,"")</f>
        <v/>
      </c>
      <c r="L144" s="105" t="str">
        <f>IF(ISTEXT('_Data inputs (reported)'!L143),'_Data inputs (reported)'!L143,"")</f>
        <v/>
      </c>
      <c r="M144" s="1" t="str">
        <f>IF(ISTEXT('_Data inputs (reported)'!M143),'_Data inputs (reported)'!M143,"")</f>
        <v/>
      </c>
      <c r="N144" s="105" t="str">
        <f>IF(ISTEXT('_Data inputs (reported)'!N143),'_Data inputs (reported)'!N143,"")</f>
        <v/>
      </c>
    </row>
    <row r="145" spans="1:14" x14ac:dyDescent="0.2">
      <c r="A145"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5" s="1" t="str">
        <f>IF(ISTEXT('_Data inputs (reported)'!B144),'_Data inputs (reported)'!B144,"")</f>
        <v/>
      </c>
      <c r="C145" s="179" t="str">
        <f>IF(ISBLANK('_Data inputs (reported)'!C144),"",'_Data inputs (reported)'!C144)</f>
        <v/>
      </c>
      <c r="D145"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5" s="1" t="str">
        <f>IF(ISTEXT('_Data inputs (reported)'!E144),'_Data inputs (reported)'!E144,"")</f>
        <v/>
      </c>
      <c r="F145" s="8" t="str">
        <f>IF(ISNUMBER('_Data inputs (reported)'!F144),'_Data inputs (reported)'!F144,"")</f>
        <v/>
      </c>
      <c r="G145"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5" s="1" t="str">
        <f>IF(ISTEXT('_Data inputs (reported)'!H144),'_Data inputs (reported)'!H144,"")</f>
        <v/>
      </c>
      <c r="I145" s="42" t="str">
        <f>IF(ISNUMBER('_Data inputs (reported)'!I144),'_Data inputs (reported)'!I144,"")</f>
        <v/>
      </c>
      <c r="J145" s="1" t="str">
        <f>IF(ISTEXT('_Data inputs (reported)'!J144),'_Data inputs (reported)'!J144,"")</f>
        <v/>
      </c>
      <c r="K145" s="105" t="str">
        <f>IF(ISTEXT('_Data inputs (reported)'!K144),'_Data inputs (reported)'!K144,"")</f>
        <v/>
      </c>
      <c r="L145" s="105" t="str">
        <f>IF(ISTEXT('_Data inputs (reported)'!L144),'_Data inputs (reported)'!L144,"")</f>
        <v/>
      </c>
      <c r="M145" s="1" t="str">
        <f>IF(ISTEXT('_Data inputs (reported)'!M144),'_Data inputs (reported)'!M144,"")</f>
        <v/>
      </c>
      <c r="N145" s="105" t="str">
        <f>IF(ISTEXT('_Data inputs (reported)'!N144),'_Data inputs (reported)'!N144,"")</f>
        <v/>
      </c>
    </row>
    <row r="146" spans="1:14" x14ac:dyDescent="0.2">
      <c r="A146"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6" s="1" t="str">
        <f>IF(ISTEXT('_Data inputs (reported)'!B145),'_Data inputs (reported)'!B145,"")</f>
        <v/>
      </c>
      <c r="C146" s="179" t="str">
        <f>IF(ISBLANK('_Data inputs (reported)'!C145),"",'_Data inputs (reported)'!C145)</f>
        <v/>
      </c>
      <c r="D146"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6" s="1" t="str">
        <f>IF(ISTEXT('_Data inputs (reported)'!E145),'_Data inputs (reported)'!E145,"")</f>
        <v/>
      </c>
      <c r="F146" s="8" t="str">
        <f>IF(ISNUMBER('_Data inputs (reported)'!F145),'_Data inputs (reported)'!F145,"")</f>
        <v/>
      </c>
      <c r="G146"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6" s="1" t="str">
        <f>IF(ISTEXT('_Data inputs (reported)'!H145),'_Data inputs (reported)'!H145,"")</f>
        <v/>
      </c>
      <c r="I146" s="42" t="str">
        <f>IF(ISNUMBER('_Data inputs (reported)'!I145),'_Data inputs (reported)'!I145,"")</f>
        <v/>
      </c>
      <c r="J146" s="1" t="str">
        <f>IF(ISTEXT('_Data inputs (reported)'!J145),'_Data inputs (reported)'!J145,"")</f>
        <v/>
      </c>
      <c r="K146" s="105" t="str">
        <f>IF(ISTEXT('_Data inputs (reported)'!K145),'_Data inputs (reported)'!K145,"")</f>
        <v/>
      </c>
      <c r="L146" s="105" t="str">
        <f>IF(ISTEXT('_Data inputs (reported)'!L145),'_Data inputs (reported)'!L145,"")</f>
        <v/>
      </c>
      <c r="M146" s="1" t="str">
        <f>IF(ISTEXT('_Data inputs (reported)'!M145),'_Data inputs (reported)'!M145,"")</f>
        <v/>
      </c>
      <c r="N146" s="105" t="str">
        <f>IF(ISTEXT('_Data inputs (reported)'!N145),'_Data inputs (reported)'!N145,"")</f>
        <v/>
      </c>
    </row>
    <row r="147" spans="1:14" x14ac:dyDescent="0.2">
      <c r="A147"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7" s="1" t="str">
        <f>IF(ISTEXT('_Data inputs (reported)'!B146),'_Data inputs (reported)'!B146,"")</f>
        <v/>
      </c>
      <c r="C147" s="179" t="str">
        <f>IF(ISBLANK('_Data inputs (reported)'!C146),"",'_Data inputs (reported)'!C146)</f>
        <v/>
      </c>
      <c r="D147"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7" s="1" t="str">
        <f>IF(ISTEXT('_Data inputs (reported)'!E146),'_Data inputs (reported)'!E146,"")</f>
        <v/>
      </c>
      <c r="F147" s="8" t="str">
        <f>IF(ISNUMBER('_Data inputs (reported)'!F146),'_Data inputs (reported)'!F146,"")</f>
        <v/>
      </c>
      <c r="G147"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7" s="1" t="str">
        <f>IF(ISTEXT('_Data inputs (reported)'!H146),'_Data inputs (reported)'!H146,"")</f>
        <v/>
      </c>
      <c r="I147" s="42" t="str">
        <f>IF(ISNUMBER('_Data inputs (reported)'!I146),'_Data inputs (reported)'!I146,"")</f>
        <v/>
      </c>
      <c r="J147" s="1" t="str">
        <f>IF(ISTEXT('_Data inputs (reported)'!J146),'_Data inputs (reported)'!J146,"")</f>
        <v/>
      </c>
      <c r="K147" s="105" t="str">
        <f>IF(ISTEXT('_Data inputs (reported)'!K146),'_Data inputs (reported)'!K146,"")</f>
        <v/>
      </c>
      <c r="L147" s="105" t="str">
        <f>IF(ISTEXT('_Data inputs (reported)'!L146),'_Data inputs (reported)'!L146,"")</f>
        <v/>
      </c>
      <c r="M147" s="1" t="str">
        <f>IF(ISTEXT('_Data inputs (reported)'!M146),'_Data inputs (reported)'!M146,"")</f>
        <v/>
      </c>
      <c r="N147" s="105" t="str">
        <f>IF(ISTEXT('_Data inputs (reported)'!N146),'_Data inputs (reported)'!N146,"")</f>
        <v/>
      </c>
    </row>
    <row r="148" spans="1:14" x14ac:dyDescent="0.2">
      <c r="A148"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8" s="1" t="str">
        <f>IF(ISTEXT('_Data inputs (reported)'!B147),'_Data inputs (reported)'!B147,"")</f>
        <v/>
      </c>
      <c r="C148" s="179" t="str">
        <f>IF(ISBLANK('_Data inputs (reported)'!C147),"",'_Data inputs (reported)'!C147)</f>
        <v/>
      </c>
      <c r="D148"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8" s="1" t="str">
        <f>IF(ISTEXT('_Data inputs (reported)'!E147),'_Data inputs (reported)'!E147,"")</f>
        <v/>
      </c>
      <c r="F148" s="8" t="str">
        <f>IF(ISNUMBER('_Data inputs (reported)'!F147),'_Data inputs (reported)'!F147,"")</f>
        <v/>
      </c>
      <c r="G148"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8" s="1" t="str">
        <f>IF(ISTEXT('_Data inputs (reported)'!H147),'_Data inputs (reported)'!H147,"")</f>
        <v/>
      </c>
      <c r="I148" s="42" t="str">
        <f>IF(ISNUMBER('_Data inputs (reported)'!I147),'_Data inputs (reported)'!I147,"")</f>
        <v/>
      </c>
      <c r="J148" s="1" t="str">
        <f>IF(ISTEXT('_Data inputs (reported)'!J147),'_Data inputs (reported)'!J147,"")</f>
        <v/>
      </c>
      <c r="K148" s="105" t="str">
        <f>IF(ISTEXT('_Data inputs (reported)'!K147),'_Data inputs (reported)'!K147,"")</f>
        <v/>
      </c>
      <c r="L148" s="105" t="str">
        <f>IF(ISTEXT('_Data inputs (reported)'!L147),'_Data inputs (reported)'!L147,"")</f>
        <v/>
      </c>
      <c r="M148" s="1" t="str">
        <f>IF(ISTEXT('_Data inputs (reported)'!M147),'_Data inputs (reported)'!M147,"")</f>
        <v/>
      </c>
      <c r="N148" s="105" t="str">
        <f>IF(ISTEXT('_Data inputs (reported)'!N147),'_Data inputs (reported)'!N147,"")</f>
        <v/>
      </c>
    </row>
    <row r="149" spans="1:14" x14ac:dyDescent="0.2">
      <c r="A149"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9" s="1" t="str">
        <f>IF(ISTEXT('_Data inputs (reported)'!B148),'_Data inputs (reported)'!B148,"")</f>
        <v/>
      </c>
      <c r="C149" s="179" t="str">
        <f>IF(ISBLANK('_Data inputs (reported)'!C148),"",'_Data inputs (reported)'!C148)</f>
        <v/>
      </c>
      <c r="D149"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9" s="1" t="str">
        <f>IF(ISTEXT('_Data inputs (reported)'!E148),'_Data inputs (reported)'!E148,"")</f>
        <v/>
      </c>
      <c r="F149" s="8" t="str">
        <f>IF(ISNUMBER('_Data inputs (reported)'!F148),'_Data inputs (reported)'!F148,"")</f>
        <v/>
      </c>
      <c r="G149"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9" s="1" t="str">
        <f>IF(ISTEXT('_Data inputs (reported)'!H148),'_Data inputs (reported)'!H148,"")</f>
        <v/>
      </c>
      <c r="I149" s="42" t="str">
        <f>IF(ISNUMBER('_Data inputs (reported)'!I148),'_Data inputs (reported)'!I148,"")</f>
        <v/>
      </c>
      <c r="J149" s="1" t="str">
        <f>IF(ISTEXT('_Data inputs (reported)'!J148),'_Data inputs (reported)'!J148,"")</f>
        <v/>
      </c>
      <c r="K149" s="105" t="str">
        <f>IF(ISTEXT('_Data inputs (reported)'!K148),'_Data inputs (reported)'!K148,"")</f>
        <v/>
      </c>
      <c r="L149" s="105" t="str">
        <f>IF(ISTEXT('_Data inputs (reported)'!L148),'_Data inputs (reported)'!L148,"")</f>
        <v/>
      </c>
      <c r="M149" s="1" t="str">
        <f>IF(ISTEXT('_Data inputs (reported)'!M148),'_Data inputs (reported)'!M148,"")</f>
        <v/>
      </c>
      <c r="N149" s="105" t="str">
        <f>IF(ISTEXT('_Data inputs (reported)'!N148),'_Data inputs (reported)'!N148,"")</f>
        <v/>
      </c>
    </row>
    <row r="150" spans="1:14" x14ac:dyDescent="0.2">
      <c r="A150"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50" s="1" t="str">
        <f>IF(ISTEXT('_Data inputs (reported)'!B149),'_Data inputs (reported)'!B149,"")</f>
        <v/>
      </c>
      <c r="C150" s="179" t="str">
        <f>IF(ISBLANK('_Data inputs (reported)'!C149),"",'_Data inputs (reported)'!C149)</f>
        <v/>
      </c>
      <c r="D150"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50" s="1" t="str">
        <f>IF(ISTEXT('_Data inputs (reported)'!E149),'_Data inputs (reported)'!E149,"")</f>
        <v/>
      </c>
      <c r="F150" s="8" t="str">
        <f>IF(ISNUMBER('_Data inputs (reported)'!F149),'_Data inputs (reported)'!F149,"")</f>
        <v/>
      </c>
      <c r="G150"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50" s="1" t="str">
        <f>IF(ISTEXT('_Data inputs (reported)'!H149),'_Data inputs (reported)'!H149,"")</f>
        <v/>
      </c>
      <c r="I150" s="42" t="str">
        <f>IF(ISNUMBER('_Data inputs (reported)'!I149),'_Data inputs (reported)'!I149,"")</f>
        <v/>
      </c>
      <c r="J150" s="1" t="str">
        <f>IF(ISTEXT('_Data inputs (reported)'!J149),'_Data inputs (reported)'!J149,"")</f>
        <v/>
      </c>
      <c r="K150" s="105" t="str">
        <f>IF(ISTEXT('_Data inputs (reported)'!K149),'_Data inputs (reported)'!K149,"")</f>
        <v/>
      </c>
      <c r="L150" s="105" t="str">
        <f>IF(ISTEXT('_Data inputs (reported)'!L149),'_Data inputs (reported)'!L149,"")</f>
        <v/>
      </c>
      <c r="M150" s="1" t="str">
        <f>IF(ISTEXT('_Data inputs (reported)'!M149),'_Data inputs (reported)'!M149,"")</f>
        <v/>
      </c>
      <c r="N150" s="105" t="str">
        <f>IF(ISTEXT('_Data inputs (reported)'!N149),'_Data inputs (reported)'!N149,"")</f>
        <v/>
      </c>
    </row>
    <row r="151" spans="1:14" x14ac:dyDescent="0.2">
      <c r="B151" s="1" t="s">
        <v>191</v>
      </c>
      <c r="C151" s="179" t="str">
        <f>IF(ISBLANK('_Data inputs (reported)'!C150),"",'_Data inputs (reported)'!C150)</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(reported)'!C151),"",'_Data inputs (reported)'!C151)</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(reported)'!C152),"",'_Data inputs (reported)'!C152)</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(reported)'!C153),"",'_Data inputs (reported)'!C153)</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(reported)'!C154),"",'_Data inputs (reported)'!C154)</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(reported)'!C155),"",'_Data inputs (reported)'!C155)</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(reported)'!C156),"",'_Data inputs (reported)'!C156)</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(reported)'!C157),"",'_Data inputs (reported)'!C157)</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(reported)'!C158),"",'_Data inputs (reported)'!C158)</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(reported)'!C159),"",'_Data inputs (reported)'!C159)</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(reported)'!C160),"",'_Data inputs (reported)'!C160)</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(reported)'!C161),"",'_Data inputs (reported)'!C161)</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(reported)'!C162),"",'_Data inputs (reported)'!C162)</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(reported)'!C163),"",'_Data inputs (reported)'!C163)</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(reported)'!C164),"",'_Data inputs (reported)'!C164)</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(reported)'!C165),"",'_Data inputs (reported)'!C165)</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(reported)'!C166),"",'_Data inputs (reported)'!C166)</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(reported)'!C167),"",'_Data inputs (reported)'!C167)</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(reported)'!C168),"",'_Data inputs (reported)'!C168)</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(reported)'!C169),"",'_Data inputs (reported)'!C169)</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(reported)'!C170),"",'_Data inputs (reported)'!C170)</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(reported)'!C171),"",'_Data inputs (reported)'!C171)</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(reported)'!C172),"",'_Data inputs (reported)'!C172)</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(reported)'!C173),"",'_Data inputs (reported)'!C173)</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(reported)'!C174),"",'_Data inputs (reported)'!C174)</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(reported)'!C175),"",'_Data inputs (reported)'!C175)</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(reported)'!C176),"",'_Data inputs (reported)'!C176)</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(reported)'!C177),"",'_Data inputs (reported)'!C177)</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(reported)'!C178),"",'_Data inputs (reported)'!C178)</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(reported)'!C179),"",'_Data inputs (reported)'!C179)</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(reported)'!C180),"",'_Data inputs (reported)'!C180)</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(reported)'!C181),"",'_Data inputs (reported)'!C181)</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(reported)'!C182),"",'_Data inputs (reported)'!C182)</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(reported)'!C183),"",'_Data inputs (reported)'!C183)</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(reported)'!C184),"",'_Data inputs (reported)'!C184)</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(reported)'!C185),"",'_Data inputs (reported)'!C185)</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(reported)'!C186),"",'_Data inputs (reported)'!C186)</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(reported)'!C187),"",'_Data inputs (reported)'!C187)</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(reported)'!C188),"",'_Data inputs (reported)'!C188)</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(reported)'!C189),"",'_Data inputs (reported)'!C189)</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(reported)'!C190),"",'_Data inputs (reported)'!C190)</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(reported)'!C191),"",'_Data inputs (reported)'!C191)</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(reported)'!C192),"",'_Data inputs (reported)'!C192)</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(reported)'!C193),"",'_Data inputs (reported)'!C193)</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(reported)'!C194),"",'_Data inputs (reported)'!C194)</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(reported)'!C195),"",'_Data inputs (reported)'!C195)</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(reported)'!C196),"",'_Data inputs (reported)'!C196)</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(reported)'!C197),"",'_Data inputs (reported)'!C197)</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(reported)'!C198),"",'_Data inputs (reported)'!C198)</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(reported)'!C199),"",'_Data inputs (reported)'!C199)</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(reported)'!C200),"",'_Data inputs (reported)'!C200)</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(reported)'!C201),"",'_Data inputs (reported)'!C201)</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(reported)'!C202),"",'_Data inputs (reported)'!C202)</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(reported)'!C203),"",'_Data inputs (reported)'!C203)</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(reported)'!C204),"",'_Data inputs (reported)'!C204)</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(reported)'!C205),"",'_Data inputs (reported)'!C205)</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(reported)'!C206),"",'_Data inputs (reported)'!C206)</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(reported)'!C207),"",'_Data inputs (reported)'!C207)</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(reported)'!C208),"",'_Data inputs (reported)'!C208)</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(reported)'!C209),"",'_Data inputs (reported)'!C209)</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(reported)'!C210),"",'_Data inputs (reported)'!C210)</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(reported)'!C211),"",'_Data inputs (reported)'!C211)</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(reported)'!C212),"",'_Data inputs (reported)'!C212)</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(reported)'!C213),"",'_Data inputs (reported)'!C213)</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(reported)'!C214),"",'_Data inputs (reported)'!C214)</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(reported)'!C215),"",'_Data inputs (reported)'!C215)</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(reported)'!C216),"",'_Data inputs (reported)'!C216)</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(reported)'!C217),"",'_Data inputs (reported)'!C217)</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(reported)'!C218),"",'_Data inputs (reported)'!C218)</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(reported)'!C219),"",'_Data inputs (reported)'!C219)</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(reported)'!C220),"",'_Data inputs (reported)'!C220)</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(reported)'!C221),"",'_Data inputs (reported)'!C221)</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(reported)'!C222),"",'_Data inputs (reported)'!C222)</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(reported)'!C223),"",'_Data inputs (reported)'!C223)</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(reported)'!C224),"",'_Data inputs (reported)'!C224)</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(reported)'!C225),"",'_Data inputs (reported)'!C225)</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(reported)'!C226),"",'_Data inputs (reported)'!C226)</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(reported)'!C227),"",'_Data inputs (reported)'!C227)</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(reported)'!C228),"",'_Data inputs (reported)'!C228)</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(reported)'!C229),"",'_Data inputs (reported)'!C229)</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(reported)'!C230),"",'_Data inputs (reported)'!C230)</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(reported)'!C231),"",'_Data inputs (reported)'!C231)</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(reported)'!C232),"",'_Data inputs (reported)'!C232)</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(reported)'!C233),"",'_Data inputs (reported)'!C233)</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(reported)'!C234),"",'_Data inputs (reported)'!C234)</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(reported)'!C235),"",'_Data inputs (reported)'!C235)</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(reported)'!C236),"",'_Data inputs (reported)'!C236)</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(reported)'!C237),"",'_Data inputs (reported)'!C237)</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(reported)'!C238),"",'_Data inputs (reported)'!C238)</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(reported)'!C239),"",'_Data inputs (reported)'!C239)</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(reported)'!C240),"",'_Data inputs (reported)'!C240)</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(reported)'!C241),"",'_Data inputs (reported)'!C241)</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(reported)'!C242),"",'_Data inputs (reported)'!C242)</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(reported)'!C243),"",'_Data inputs (reported)'!C243)</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(reported)'!C244),"",'_Data inputs (reported)'!C244)</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(reported)'!C245),"",'_Data inputs (reported)'!C245)</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(reported)'!C246),"",'_Data inputs (reported)'!C246)</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(reported)'!C247),"",'_Data inputs (reported)'!C247)</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(reported)'!C248),"",'_Data inputs (reported)'!C248)</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(reported)'!C249),"",'_Data inputs (reported)'!C249)</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10.140625" customWidth="1"/>
    <col min="2" max="2" width="70.42578125" customWidth="1"/>
    <col min="3" max="3" width="15.5703125" customWidth="1"/>
    <col min="4" max="4" width="17.85546875" customWidth="1"/>
    <col min="5" max="5" width="17.85546875" bestFit="1" customWidth="1"/>
    <col min="6" max="6" width="6.7109375" customWidth="1"/>
    <col min="7" max="7" width="84.42578125" customWidth="1"/>
    <col min="8" max="8" width="2.28515625" customWidth="1"/>
    <col min="9" max="9" width="4.28515625" customWidth="1"/>
    <col min="10" max="10" width="10.28515625" customWidth="1"/>
    <col min="11" max="11" width="2.28515625" customWidth="1"/>
    <col min="12" max="12" width="4.28515625" customWidth="1"/>
    <col min="13" max="13" width="10.28515625" customWidth="1"/>
    <col min="14" max="14" width="2.28515625" customWidth="1"/>
    <col min="15" max="15" width="4.28515625" customWidth="1"/>
    <col min="16" max="16" width="12.28515625" customWidth="1"/>
    <col min="17" max="17" width="2.28515625" customWidth="1"/>
    <col min="18" max="18" width="4.28515625" customWidth="1"/>
    <col min="19" max="19" width="15.7109375" customWidth="1"/>
    <col min="20" max="20" width="2.42578125" bestFit="1" customWidth="1"/>
    <col min="21" max="21" width="3" bestFit="1" customWidth="1"/>
    <col min="22" max="22" width="11.85546875" customWidth="1"/>
    <col min="23" max="23" width="2.28515625" customWidth="1"/>
    <col min="24" max="24" width="4.28515625" customWidth="1"/>
  </cols>
  <sheetData>
    <row r="1" spans="1:24" ht="36" customHeight="1"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r="2" spans="1:24" ht="56"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7" thickBot="1" x14ac:dyDescent="0.25">
      <c r="F3" s="15"/>
      <c r="G3" s="15"/>
      <c r="H3" s="15"/>
      <c r="I3" s="15"/>
      <c r="J3" s="15"/>
      <c r="K3" s="15"/>
      <c r="L3" s="15"/>
      <c r="M3" s="15"/>
      <c r="N3" s="15"/>
      <c r="O3" s="15"/>
      <c r="P3" s="15"/>
      <c r="Q3" s="15"/>
      <c r="R3" s="15"/>
      <c r="S3" s="16"/>
      <c r="T3" s="16"/>
    </row>
    <row r="4" spans="1:24" ht="18"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x14ac:dyDescent="0.2">
      <c r="A5" s="66" t="str">
        <f>HLOOKUP(Introduction!$A$2,nametranslations,33,FALSE)</f>
        <v>Country/territory population</v>
      </c>
      <c r="B5" s="67"/>
      <c r="C5" s="100" t="s">
        <v>57</v>
      </c>
      <c r="D5" s="152" cm="1">
        <f t="array" ref="D5">v1_</f>
        <v>16320.54</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30.080000000000002</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69.92</v>
      </c>
      <c r="E8" s="72" t="str">
        <f>HLOOKUP(Introduction!$A$2,nametranslations,73,FALSE)</f>
        <v>Percentage</v>
      </c>
      <c r="F8" s="72" t="str">
        <f>'_Data inputs (all)'!H4</f>
        <v>E</v>
      </c>
      <c r="G8" s="73"/>
    </row>
    <row r="9" spans="1:24"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298.32641476800006</v>
      </c>
      <c r="E12" s="72" t="str">
        <f>HLOOKUP(Introduction!$A$2,nametranslations,74,FALSE)</f>
        <v>Million m3/year</v>
      </c>
      <c r="F12" s="72" t="str">
        <f>'_Data inputs (all)'!H7</f>
        <v>C</v>
      </c>
      <c r="G12" s="74" t="s">
        <v>91</v>
      </c>
    </row>
    <row r="13" spans="1:24"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7" thickBot="1" x14ac:dyDescent="0.25">
      <c r="A15" s="118"/>
      <c r="B15" s="75" t="str">
        <f>HLOOKUP(Introduction!$A$2,nametranslations,160,FALSE)</f>
        <v>Volume of household wastewater generated</v>
      </c>
      <c r="C15" s="102" t="s">
        <v>64</v>
      </c>
      <c r="D15" s="156">
        <f>IF('Data inputs (all)'!H9="R",v8_,D12*D14/100)</f>
        <v>238.66113181440008</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7109375" defaultRowHeight="16" x14ac:dyDescent="0.2"/>
  <cols>
    <col min="1" max="1" width="26.28515625" customWidth="1"/>
    <col min="2" max="2" width="4" customWidth="1"/>
    <col min="3" max="3" width="12.5703125" customWidth="1"/>
    <col min="4" max="4" width="2.140625" bestFit="1" customWidth="1"/>
    <col min="5" max="5" width="3.5703125" customWidth="1"/>
    <col min="6" max="6" width="17.140625" customWidth="1"/>
    <col min="7" max="7" width="2.5703125" customWidth="1"/>
    <col min="8" max="8" width="9" customWidth="1"/>
    <col min="9" max="9" width="2.42578125" bestFit="1" customWidth="1"/>
    <col min="10" max="10" width="7.28515625" bestFit="1" customWidth="1"/>
    <col min="11" max="12" width="15.7109375" customWidth="1"/>
    <col min="13" max="13" width="21.28515625" customWidth="1"/>
    <col min="14" max="15" width="15.7109375" customWidth="1"/>
    <col min="16" max="16" width="10.7109375" customWidth="1"/>
  </cols>
  <sheetData>
    <row r="1" spans="1:24" ht="33" customHeight="1" x14ac:dyDescent="0.2">
      <c r="A1" s="33" t="e">
        <f>HLOOKUP(Introduction!$A$2,nametranslations,97,FALSE) &amp; " ("&amp;Introduction!C5 &amp;", " &amp;Introduction!C7 &amp; ")"</f>
        <v>#N/A</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0.25990000000000002</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148.62946044384</v>
      </c>
      <c r="G5" s="28" t="str">
        <f>'_Data inputs (all)'!H15</f>
        <v>C</v>
      </c>
      <c r="H5" s="159">
        <f>F5/$F$10*100</f>
        <v>62.273870851803046</v>
      </c>
      <c r="I5" s="28" t="s">
        <v>5</v>
      </c>
      <c r="J5" s="29" t="s">
        <v>19</v>
      </c>
    </row>
    <row r="6" spans="1:24" x14ac:dyDescent="0.2">
      <c r="A6" s="19" t="str">
        <f>HLOOKUP(Introduction!$A$2,nametranslations,106,FALSE)</f>
        <v>Stream 2: Septic tanks</v>
      </c>
      <c r="B6" s="121">
        <v>10</v>
      </c>
      <c r="C6" s="123">
        <f>_xlfn.SINGLE(v10_)/100</f>
        <v>6.2600000000000003E-2</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25.457822806559999</v>
      </c>
      <c r="G6" s="28" t="str">
        <f>'_Data inputs (all)'!H16</f>
        <v>C</v>
      </c>
      <c r="H6" s="159">
        <f>F6/$F$10*100</f>
        <v>10.666506928637034</v>
      </c>
      <c r="I6" s="28" t="s">
        <v>5</v>
      </c>
      <c r="J6" s="29" t="s">
        <v>20</v>
      </c>
    </row>
    <row r="7" spans="1:24" x14ac:dyDescent="0.2">
      <c r="A7" s="17" t="str">
        <f>HLOOKUP(Introduction!$A$2,nametranslations,107,FALSE)</f>
        <v>Other improved facilities</v>
      </c>
      <c r="B7" s="121" t="s">
        <v>65</v>
      </c>
      <c r="C7" s="123">
        <f>_xlfn.SINGLE(v11_)/100</f>
        <v>0.33360000000000001</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31.796067720960004</v>
      </c>
      <c r="G7" s="28" t="str">
        <f>'_Data inputs (all)'!H17</f>
        <v>C</v>
      </c>
      <c r="H7" s="159">
        <f>F7/$F$10*100</f>
        <v>13.322151671259135</v>
      </c>
      <c r="I7" s="28" t="s">
        <v>5</v>
      </c>
      <c r="J7" s="29" t="s">
        <v>21</v>
      </c>
    </row>
    <row r="8" spans="1:24" x14ac:dyDescent="0.2">
      <c r="A8" s="17" t="str">
        <f>HLOOKUP(Introduction!$A$2,nametranslations,108,FALSE)</f>
        <v>Unimproved facilities</v>
      </c>
      <c r="B8" s="121" t="s">
        <v>66</v>
      </c>
      <c r="C8" s="123">
        <f>_xlfn.SINGLE(v12_)/100</f>
        <v>0.1709</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16.288812870240001</v>
      </c>
      <c r="G8" s="28" t="str">
        <f>'_Data inputs (all)'!H18</f>
        <v>C</v>
      </c>
      <c r="H8" s="159">
        <f>F8/$F$10*100</f>
        <v>6.8248073160017579</v>
      </c>
      <c r="I8" s="28" t="s">
        <v>5</v>
      </c>
      <c r="J8" s="29" t="s">
        <v>22</v>
      </c>
    </row>
    <row r="9" spans="1:24" ht="17" thickBot="1" x14ac:dyDescent="0.25">
      <c r="A9" s="18" t="str">
        <f>HLOOKUP(Introduction!$A$2,nametranslations,109,FALSE)</f>
        <v>Open defecation</v>
      </c>
      <c r="B9" s="122" t="s">
        <v>67</v>
      </c>
      <c r="C9" s="124">
        <f>_xlfn.SINGLE(v13_)/100</f>
        <v>0.17309999999999998</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16.498499168159999</v>
      </c>
      <c r="G9" s="28" t="str">
        <f>'_Data inputs (all)'!H19</f>
        <v>C</v>
      </c>
      <c r="H9" s="159">
        <f>F9/$F$10*100</f>
        <v>6.9126632322990291</v>
      </c>
      <c r="I9" s="28" t="s">
        <v>5</v>
      </c>
      <c r="J9" s="30" t="s">
        <v>23</v>
      </c>
    </row>
    <row r="10" spans="1:24" ht="17" thickBot="1" x14ac:dyDescent="0.25">
      <c r="A10" s="9"/>
      <c r="C10" s="9"/>
      <c r="D10" s="10" t="str">
        <f>HLOOKUP(Introduction!$A$2,nametranslations,182,FALSE)</f>
        <v>Total:</v>
      </c>
      <c r="E10" s="126" t="s">
        <v>64</v>
      </c>
      <c r="F10" s="158">
        <f>SUM(F5:F9)</f>
        <v>238.67066300976001</v>
      </c>
      <c r="G10" s="31" t="str">
        <f>'_Data inputs (all)'!H9</f>
        <v>C</v>
      </c>
      <c r="H10" s="160">
        <f>SUM(H5:H9)</f>
        <v>100</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7109375" defaultRowHeight="16" x14ac:dyDescent="0.2"/>
  <cols>
    <col min="1" max="1" width="11.28515625" customWidth="1"/>
    <col min="2" max="2" width="61.42578125" customWidth="1"/>
    <col min="3" max="3" width="15.42578125" customWidth="1"/>
    <col min="4" max="5" width="16.5703125" customWidth="1"/>
    <col min="6" max="6" width="7.5703125" customWidth="1"/>
    <col min="7" max="7" width="75" customWidth="1"/>
  </cols>
  <sheetData>
    <row r="1" spans="1:7" ht="36" customHeight="1" x14ac:dyDescent="0.2">
      <c r="A1" s="27" t="e">
        <f>HLOOKUP(Introduction!$A$2,nametranslations,115,FALSE)  &amp; " ("&amp;Introduction!C5 &amp;", " &amp;Introduction!C7 &amp; ")"</f>
        <v>#N/A</v>
      </c>
      <c r="B1" s="27"/>
      <c r="C1" s="27"/>
      <c r="D1" s="27"/>
      <c r="E1" s="27"/>
      <c r="F1" s="27"/>
      <c r="G1" s="27"/>
    </row>
    <row r="2" spans="1:7" ht="49"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x14ac:dyDescent="0.2">
      <c r="A4" s="95" t="str">
        <f>HLOOKUP(Introduction!$A$2,nametranslations,117,FALSE)</f>
        <v>Stream 1: Sewer wastewater flows</v>
      </c>
      <c r="B4" s="65"/>
      <c r="C4" s="79"/>
      <c r="D4" s="80"/>
      <c r="E4" s="80"/>
      <c r="F4" s="81"/>
      <c r="G4" s="82"/>
    </row>
    <row r="5" spans="1:7" ht="17" x14ac:dyDescent="0.2">
      <c r="A5" s="111"/>
      <c r="B5" s="177" t="str">
        <f>HLOOKUP(Introduction!$A$2,nametranslations,118,FALSE)</f>
        <v>Volume of sewer wastewater generated</v>
      </c>
      <c r="C5" s="103" t="s">
        <v>27</v>
      </c>
      <c r="D5" s="161">
        <f>'B- Generated by facility type'!F5</f>
        <v>148.62946044384</v>
      </c>
      <c r="E5" s="72" t="str">
        <f>HLOOKUP(Introduction!$A$2,nametranslations,74,FALSE)</f>
        <v>Million m3/year</v>
      </c>
      <c r="F5" s="86" t="str">
        <f>'Data inputs (all)'!H15</f>
        <v>C</v>
      </c>
      <c r="G5" s="87" t="s">
        <v>96</v>
      </c>
    </row>
    <row r="6" spans="1:7" ht="17" x14ac:dyDescent="0.2">
      <c r="A6" s="112"/>
      <c r="B6" s="177" t="str">
        <f>HLOOKUP(Introduction!$A$2,nametranslations,119,FALSE)</f>
        <v>Sewer wastewater as a proportion of total household wastewater generated</v>
      </c>
      <c r="C6" s="88" t="s">
        <v>93</v>
      </c>
      <c r="D6" s="162">
        <f>'B- Generated by facility type'!F5/'B- Generated by facility type'!F10*100</f>
        <v>62.273870851803046</v>
      </c>
      <c r="E6" s="72" t="str">
        <f>HLOOKUP(Introduction!$A$2,nametranslations,73,FALSE)</f>
        <v>Percentage</v>
      </c>
      <c r="F6" s="86" t="s">
        <v>5</v>
      </c>
      <c r="G6" s="90" t="s">
        <v>94</v>
      </c>
    </row>
    <row r="7" spans="1:7" ht="17" x14ac:dyDescent="0.2">
      <c r="A7" s="112"/>
      <c r="B7" s="177" t="str">
        <f>HLOOKUP(Introduction!$A$2,nametranslations,120,FALSE)</f>
        <v>Proportion delivered to treatment plants</v>
      </c>
      <c r="C7" s="103" t="s">
        <v>71</v>
      </c>
      <c r="D7" s="163">
        <f>_xlfn.SINGLE(v19_)</f>
        <v>87.085922241210938</v>
      </c>
      <c r="E7" s="72" t="str">
        <f>HLOOKUP(Introduction!$A$2,nametranslations,73,FALSE)</f>
        <v>Percentage</v>
      </c>
      <c r="F7" s="91" t="str">
        <f>'_Data inputs (all)'!H20</f>
        <v>R</v>
      </c>
      <c r="G7" s="92"/>
    </row>
    <row r="8" spans="1:7"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4" x14ac:dyDescent="0.2">
      <c r="A9" s="113"/>
      <c r="B9" s="177" t="str">
        <f>HLOOKUP(Introduction!$A$2,nametranslations,122,FALSE)</f>
        <v>Proportion of delivered that is safely treated (by technology) at treatment plants</v>
      </c>
      <c r="C9" s="103" t="s">
        <v>121</v>
      </c>
      <c r="D9" s="163">
        <f>_xlfn.SINGLE(IF(ISBLANK(_xlfn.SINGLE(v21_)),"",v21_))</f>
        <v>91.344207763671875</v>
      </c>
      <c r="E9" s="89" t="str">
        <f>HLOOKUP(Introduction!$A$2,nametranslations,73,FALSE)</f>
        <v>Percentage</v>
      </c>
      <c r="F9" s="91" t="str">
        <f>'_Data inputs (all)'!H22</f>
        <v>R</v>
      </c>
      <c r="G9" s="92"/>
    </row>
    <row r="10" spans="1:7" x14ac:dyDescent="0.2">
      <c r="A10" s="94" t="str">
        <f>HLOOKUP(Introduction!$A$2,nametranslations,123,FALSE)</f>
        <v>Stream 2: Septic tank wastewater flows</v>
      </c>
      <c r="B10" s="83"/>
      <c r="C10" s="84"/>
      <c r="D10" s="85"/>
      <c r="E10" s="85"/>
      <c r="F10" s="86"/>
      <c r="G10" s="87"/>
    </row>
    <row r="11" spans="1:7" ht="17" x14ac:dyDescent="0.2">
      <c r="A11" s="111"/>
      <c r="B11" s="177" t="str">
        <f>HLOOKUP(Introduction!$A$2,nametranslations,124,FALSE)</f>
        <v>Volume of septic tank wastewater generated</v>
      </c>
      <c r="C11" s="103" t="s">
        <v>28</v>
      </c>
      <c r="D11" s="161">
        <f>'B- Generated by facility type'!F6</f>
        <v>25.457822806559999</v>
      </c>
      <c r="E11" s="72" t="str">
        <f>HLOOKUP(Introduction!$A$2,nametranslations,74,FALSE)</f>
        <v>Million m3/year</v>
      </c>
      <c r="F11" s="86" t="str">
        <f>'_Data inputs (all)'!H16</f>
        <v>C</v>
      </c>
      <c r="G11" s="87" t="s">
        <v>96</v>
      </c>
    </row>
    <row r="12" spans="1:7" ht="34" x14ac:dyDescent="0.2">
      <c r="A12" s="112"/>
      <c r="B12" s="177" t="str">
        <f>HLOOKUP(Introduction!$A$2,nametranslations,125,FALSE)</f>
        <v>Septic tank wastewater as a proportion of total household wastewater generated</v>
      </c>
      <c r="C12" s="88" t="s">
        <v>93</v>
      </c>
      <c r="D12" s="162">
        <f>'B- Generated by facility type'!F6/'B- Generated by facility type'!F10*100</f>
        <v>10.666506928637034</v>
      </c>
      <c r="E12" s="72" t="str">
        <f>HLOOKUP(Introduction!$A$2,nametranslations,73,FALSE)</f>
        <v>Percentage</v>
      </c>
      <c r="F12" s="86" t="s">
        <v>5</v>
      </c>
      <c r="G12" s="90" t="s">
        <v>95</v>
      </c>
    </row>
    <row r="13" spans="1:7" ht="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x14ac:dyDescent="0.2">
      <c r="A14" s="94" t="str">
        <f>HLOOKUP(Introduction!$A$2,nametranslations,127,FALSE)</f>
        <v>Stream 2a: Septic tank wastewater treatment and off-site disposal</v>
      </c>
      <c r="B14" s="83"/>
      <c r="C14" s="84"/>
      <c r="D14" s="164"/>
      <c r="E14" s="85"/>
      <c r="F14" s="86"/>
      <c r="G14" s="87"/>
    </row>
    <row r="15" spans="1:7" ht="17" x14ac:dyDescent="0.2">
      <c r="A15" s="111"/>
      <c r="B15" s="177" t="str">
        <f>HLOOKUP(Introduction!$A$2,nametranslations,128,FALSE)</f>
        <v>Proportion of tanks with faecal sludge emptied and discharged locally</v>
      </c>
      <c r="C15" s="103" t="s">
        <v>31</v>
      </c>
      <c r="D15" s="163">
        <f>_xlfn.SINGLE(v24_)</f>
        <v>0.7732</v>
      </c>
      <c r="E15" s="72" t="str">
        <f>HLOOKUP(Introduction!$A$2,nametranslations,73,FALSE)</f>
        <v>Percentage</v>
      </c>
      <c r="F15" s="91" t="str">
        <f>'_Data inputs (all)'!H25</f>
        <v>R</v>
      </c>
      <c r="G15" s="92"/>
    </row>
    <row r="16" spans="1:7" ht="17" x14ac:dyDescent="0.2">
      <c r="A16" s="112"/>
      <c r="B16" s="177" t="str">
        <f>HLOOKUP(Introduction!$A$2,nametranslations,129,FALSE)</f>
        <v>Proportion of tanks with faecal sludge emptied and removed off-site</v>
      </c>
      <c r="C16" s="103" t="s">
        <v>32</v>
      </c>
      <c r="D16" s="163">
        <f>_xlfn.SINGLE(v25_)</f>
        <v>10.613960000000001</v>
      </c>
      <c r="E16" s="72" t="str">
        <f>HLOOKUP(Introduction!$A$2,nametranslations,73,FALSE)</f>
        <v>Percentage</v>
      </c>
      <c r="F16" s="91" t="str">
        <f>'_Data inputs (all)'!H26</f>
        <v>R</v>
      </c>
      <c r="G16" s="92"/>
    </row>
    <row r="17" spans="1:7" ht="34"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4" x14ac:dyDescent="0.2">
      <c r="A18" s="113"/>
      <c r="B18" s="177" t="str">
        <f>HLOOKUP(Introduction!$A$2,nametranslations,131,FALSE)</f>
        <v>Proportion of tanks with faecal sludge delivered to and safely treated at off-site treatment plants</v>
      </c>
      <c r="C18" s="103" t="s">
        <v>35</v>
      </c>
      <c r="D18" s="163">
        <f>_xlfn.SINGLE(v28_)</f>
        <v>91.344207763671875</v>
      </c>
      <c r="E18" s="72" t="str">
        <f>HLOOKUP(Introduction!$A$2,nametranslations,73,FALSE)</f>
        <v>Percentage</v>
      </c>
      <c r="F18" s="93" t="str">
        <f>'_Data inputs (all)'!H29</f>
        <v>A</v>
      </c>
      <c r="G18" s="92"/>
    </row>
    <row r="19" spans="1:7" x14ac:dyDescent="0.2">
      <c r="A19" s="94" t="str">
        <f>HLOOKUP(Introduction!$A$2,nametranslations,132,FALSE)</f>
        <v>Stream 2b: Septic tank wastewater treatment and on-site disposal</v>
      </c>
      <c r="B19" s="83"/>
      <c r="C19" s="84"/>
      <c r="D19" s="164"/>
      <c r="E19" s="85"/>
      <c r="F19" s="86"/>
      <c r="G19" s="87"/>
    </row>
    <row r="20" spans="1:7" ht="17" x14ac:dyDescent="0.2">
      <c r="A20" s="111"/>
      <c r="B20" s="177" t="str">
        <f>HLOOKUP(Introduction!$A$2,nametranslations,133,FALSE)</f>
        <v>Proportion of tanks with faecal sludge emptied and buried on-site</v>
      </c>
      <c r="C20" s="103" t="s">
        <v>30</v>
      </c>
      <c r="D20" s="163">
        <f>_xlfn.SINGLE(v23_)</f>
        <v>4.4580000000000002</v>
      </c>
      <c r="E20" s="89" t="str">
        <f>HLOOKUP(Introduction!$A$2,nametranslations,73,FALSE)</f>
        <v>Percentage</v>
      </c>
      <c r="F20" s="91" t="str">
        <f>'_Data inputs (all)'!H24</f>
        <v>R</v>
      </c>
      <c r="G20" s="92"/>
    </row>
    <row r="21" spans="1:7" ht="18" thickBot="1" x14ac:dyDescent="0.25">
      <c r="A21" s="114"/>
      <c r="B21" s="178" t="str">
        <f>HLOOKUP(Introduction!$A$2,nametranslations,134,FALSE)</f>
        <v>Proportion of tanks with faecal sludge not yet emptied</v>
      </c>
      <c r="C21" s="104" t="s">
        <v>33</v>
      </c>
      <c r="D21" s="165">
        <f>_xlfn.SINGLE(v26_)</f>
        <v>84.154839999999993</v>
      </c>
      <c r="E21" s="96" t="str">
        <f>HLOOKUP(Introduction!$A$2,nametranslations,73,FALSE)</f>
        <v>Percentage</v>
      </c>
      <c r="F21" s="97" t="str">
        <f>'_Data inputs (all)'!H27</f>
        <v>R</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37.85546875" customWidth="1"/>
    <col min="2" max="2" width="21" customWidth="1"/>
    <col min="3" max="3" width="2.7109375" customWidth="1"/>
    <col min="4" max="4" width="23.85546875" bestFit="1" customWidth="1"/>
    <col min="5" max="5" width="17" customWidth="1"/>
    <col min="6" max="6" width="2.5703125" customWidth="1"/>
    <col min="7" max="7" width="17.7109375" customWidth="1"/>
    <col min="8" max="8" width="13.7109375" customWidth="1"/>
    <col min="9" max="9" width="2.5703125" customWidth="1"/>
    <col min="10" max="10" width="17.7109375" customWidth="1"/>
    <col min="11" max="13" width="15.7109375" customWidth="1"/>
    <col min="14" max="14" width="10.7109375" customWidth="1"/>
  </cols>
  <sheetData>
    <row r="1" spans="1:27" ht="36" customHeight="1" x14ac:dyDescent="0.2">
      <c r="A1" s="33" t="e">
        <f>HLOOKUP(Introduction!$A$2,nametranslations,141,FALSE) &amp; " ("&amp;Introduction!C5 &amp;", " &amp;Introduction!C7 &amp; ")"</f>
        <v>#N/A</v>
      </c>
      <c r="B1" s="33"/>
      <c r="C1" s="33"/>
      <c r="D1" s="33"/>
      <c r="E1" s="33"/>
      <c r="F1" s="33"/>
      <c r="G1" s="33"/>
      <c r="H1" s="33"/>
      <c r="I1" s="33"/>
      <c r="J1" s="33"/>
    </row>
    <row r="2" spans="1:27" ht="5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129.43533634965388</v>
      </c>
      <c r="C4" s="34" t="str">
        <f>'_Data inputs (all)'!H30</f>
        <v>C</v>
      </c>
      <c r="D4" s="51" t="s">
        <v>49</v>
      </c>
      <c r="E4" s="35">
        <f>B4/'A- Generated'!D15</f>
        <v>0.54233940552294047</v>
      </c>
      <c r="F4" s="43" t="s">
        <v>5</v>
      </c>
      <c r="G4" s="38" t="s">
        <v>37</v>
      </c>
      <c r="H4" s="35">
        <f>IF(ISNUMBER(B4/'B- Generated by facility type'!F5),B4/'B- Generated by facility type'!F5,"N/A")</f>
        <v>0.87085922241210945</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1.3510415647795779</v>
      </c>
      <c r="C5" s="28" t="str">
        <f>'_Data inputs (all)'!H31</f>
        <v>C</v>
      </c>
      <c r="D5" s="50" t="s">
        <v>50</v>
      </c>
      <c r="E5" s="36">
        <f>B5/'A- Generated'!D15</f>
        <v>5.6609199600638959E-3</v>
      </c>
      <c r="F5" s="44" t="s">
        <v>5</v>
      </c>
      <c r="G5" s="39" t="s">
        <v>38</v>
      </c>
      <c r="H5" s="36">
        <f>IF(ISNUMBER(B5/'B- Generated by facility type'!F6),B5/'B- Generated by facility type'!F6,"N/A")</f>
        <v>5.30698E-2</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11.279449895530259</v>
      </c>
      <c r="C6" s="28" t="str">
        <f>'_Data inputs (all)'!H32</f>
        <v>C</v>
      </c>
      <c r="D6" s="50" t="s">
        <v>51</v>
      </c>
      <c r="E6" s="36">
        <f>B6/'A- Generated'!D15</f>
        <v>4.7261360950479211E-2</v>
      </c>
      <c r="F6" s="44" t="s">
        <v>5</v>
      </c>
      <c r="G6" s="40" t="s">
        <v>39</v>
      </c>
      <c r="H6" s="36">
        <f>IF(ISNUMBER(B6/'B- Generated by facility type'!F6),B6/'B- Generated by facility type'!F6,"N/A")</f>
        <v>0.44306419999999996</v>
      </c>
      <c r="I6" s="44" t="s">
        <v>5</v>
      </c>
      <c r="J6" s="40" t="s">
        <v>42</v>
      </c>
    </row>
    <row r="7" spans="1:27" ht="40" customHeight="1" thickBot="1" x14ac:dyDescent="0.25">
      <c r="A7" s="49" t="str">
        <f>HLOOKUP(Introduction!$A$2,nametranslations,148,FALSE)</f>
        <v>Total delivered to treatment</v>
      </c>
      <c r="B7" s="168">
        <f>SUM(B4:B6)</f>
        <v>142.06582780996371</v>
      </c>
      <c r="C7" s="129" t="str">
        <f>'_Data inputs (all)'!H33</f>
        <v>C</v>
      </c>
      <c r="D7" s="130" t="s">
        <v>52</v>
      </c>
      <c r="E7" s="131">
        <f>B7/'A- Generated'!D15</f>
        <v>0.59526168643348354</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53" customWidth="1"/>
    <col min="2" max="2" width="18.28515625" customWidth="1"/>
    <col min="3" max="3" width="2.7109375" customWidth="1"/>
    <col min="4" max="4" width="14.5703125" customWidth="1"/>
    <col min="5" max="5" width="19.42578125" customWidth="1"/>
    <col min="6" max="6" width="2.5703125" customWidth="1"/>
    <col min="7" max="7" width="17.7109375" customWidth="1"/>
    <col min="8" max="8" width="17" customWidth="1"/>
    <col min="9" max="9" width="2.5703125" customWidth="1"/>
    <col min="10" max="10" width="20.42578125" customWidth="1"/>
    <col min="11" max="13" width="15.7109375" customWidth="1"/>
    <col min="14" max="14" width="10.7109375" customWidth="1"/>
  </cols>
  <sheetData>
    <row r="1" spans="1:27" ht="36" customHeight="1" x14ac:dyDescent="0.2">
      <c r="A1" s="33" t="e">
        <f>HLOOKUP(Introduction!$A$2,nametranslations,149,FALSE) &amp; " ("&amp;Introduction!C5 &amp;", " &amp;Introduction!C7 &amp; ")"</f>
        <v>#N/A</v>
      </c>
      <c r="B1" s="33"/>
      <c r="C1" s="33"/>
      <c r="D1" s="33"/>
      <c r="E1" s="33"/>
      <c r="F1" s="33"/>
      <c r="G1" s="33"/>
      <c r="H1" s="33"/>
      <c r="I1" s="33"/>
      <c r="J1" s="33"/>
    </row>
    <row r="2" spans="1:27" ht="70"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118.23168255483534</v>
      </c>
      <c r="C4" s="23" t="str">
        <f>'_Data inputs (all)'!H34</f>
        <v>C</v>
      </c>
      <c r="D4" s="58" t="s">
        <v>159</v>
      </c>
      <c r="E4" s="24">
        <f>B4/'A- Generated'!D15</f>
        <v>0.4953956333651377</v>
      </c>
      <c r="F4" s="23" t="str">
        <f>'_Data inputs (all)'!H38</f>
        <v>C</v>
      </c>
      <c r="G4" s="13" t="s">
        <v>45</v>
      </c>
      <c r="H4" s="45">
        <f>IF(ISNUMBER(B4/'B- Generated by facility type'!F5),B4/'B- Generated by facility type'!F5,"N/A")</f>
        <v>0.79547945744921456</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1.2340982139058212</v>
      </c>
      <c r="C5" s="52" t="str">
        <f>'_Data inputs (all)'!H35</f>
        <v>C</v>
      </c>
      <c r="D5" s="59" t="s">
        <v>53</v>
      </c>
      <c r="E5" s="25">
        <f>B5/'A- Generated'!D15</f>
        <v>5.1709224896559361E-3</v>
      </c>
      <c r="F5" s="52" t="str">
        <f>'_Data inputs (all)'!H39</f>
        <v>C</v>
      </c>
      <c r="G5" s="60" t="s">
        <v>46</v>
      </c>
      <c r="H5" s="46">
        <f>IF(ISNUMBER(B5/'B- Generated by facility type'!F6), B5/'B- Generated by facility type'!F6, "N/A")</f>
        <v>4.8476188371765136E-2</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11.279449895530259</v>
      </c>
      <c r="C6" s="52" t="str">
        <f>'_Data inputs (all)'!H36</f>
        <v>C</v>
      </c>
      <c r="D6" s="59" t="s">
        <v>54</v>
      </c>
      <c r="E6" s="25">
        <f>B6/'A- Generated'!D15</f>
        <v>4.7261360950479211E-2</v>
      </c>
      <c r="F6" s="52" t="str">
        <f>'_Data inputs (all)'!H40</f>
        <v>C</v>
      </c>
      <c r="G6" s="60" t="s">
        <v>47</v>
      </c>
      <c r="H6" s="46">
        <f>IF(ISNUMBER(B6/'B- Generated by facility type'!F6),B6/'B- Generated by facility type'!F6,"N/A")</f>
        <v>0.44306419999999996</v>
      </c>
      <c r="I6" s="53" t="s">
        <v>5</v>
      </c>
      <c r="J6" s="40" t="s">
        <v>36</v>
      </c>
    </row>
    <row r="7" spans="1:27" ht="123" customHeight="1" x14ac:dyDescent="0.2">
      <c r="A7" s="61" t="str">
        <f>HLOOKUP(Introduction!$A$2,nametranslations,154,FALSE)</f>
        <v>Total safely treated</v>
      </c>
      <c r="B7" s="57">
        <f>SUM(B4:B6)</f>
        <v>130.74523066427142</v>
      </c>
      <c r="C7" s="54" t="str">
        <f>'_Data inputs (all)'!H37</f>
        <v>C</v>
      </c>
      <c r="D7" s="59" t="s">
        <v>56</v>
      </c>
      <c r="E7" s="63" t="str">
        <f>IF(LEFT(B8,2)="No",HLOOKUP(Introduction!$A$2,nametranslations,155,FALSE),HLOOKUP(Introduction!$A$2,nametranslations,156,FALSE) &amp; " "&amp; TEXT(SUM(E4:E6),"0.0%"))</f>
        <v>COUNTRY ESTIMATE (SDG 6.3.1):  54.8%</v>
      </c>
      <c r="F7" s="54" t="str">
        <f>'_Data inputs (all)'!H41</f>
        <v>C</v>
      </c>
      <c r="G7" s="60" t="s">
        <v>48</v>
      </c>
      <c r="H7" s="46" t="s">
        <v>8</v>
      </c>
      <c r="I7" s="53"/>
      <c r="J7" s="56" t="s">
        <v>8</v>
      </c>
    </row>
    <row r="8" spans="1:27" ht="61"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2023-10-20T03:47:29Z</dcterms:modified>
</cp:coreProperties>
</file>