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8"/>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5/National data and analysis/Input files/Country files - Data entry/"/>
    </mc:Choice>
  </mc:AlternateContent>
  <xr:revisionPtr revIDLastSave="0" documentId="13_ncr:1_{B6B2EE8C-CA16-D44B-93B4-0EB7950BF4FE}" xr6:coauthVersionLast="47" xr6:coauthVersionMax="47" xr10:uidLastSave="{00000000-0000-0000-0000-000000000000}"/>
  <bookViews>
    <workbookView xWindow="-35940" yWindow="1640" windowWidth="33600" windowHeight="20500" tabRatio="765" firstSheet="1" activeTab="10" xr2:uid="{00000000-000D-0000-FFFF-FFFF00000000}"/>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r:id="rId10"/>
    <sheet name="_Data inputs (reported)" sheetId="10" r:id="rId11"/>
    <sheet name="_Translation" sheetId="19" r:id="rId12"/>
    <sheet name="_QC" sheetId="16" r:id="rId13"/>
  </sheets>
  <definedNames>
    <definedName name="_xlnm._FilterDatabase" localSheetId="9">'_Data inputs (all)'!$A$1:$M$41</definedName>
    <definedName name="_xlnm._FilterDatabase" localSheetId="10" hidden="1">'_Data inputs (reported)'!#REF!</definedName>
    <definedName name="_xlnm._FilterDatabase" localSheetId="2">'Data inputs (all)'!$A$1:$M$41</definedName>
    <definedName name="_xlnm._FilterDatabase" localSheetId="3" hidden="1">'Data inputs (reported)'!$A$1:$N$1</definedName>
    <definedName name="_xlnm._FilterDatabase" localSheetId="0" hidden="1">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7" i="16" l="1"/>
  <c r="E16" i="16"/>
  <c r="E15" i="16"/>
  <c r="E14" i="16"/>
  <c r="E13" i="16"/>
  <c r="E12" i="16"/>
  <c r="E11" i="16"/>
  <c r="E10" i="16"/>
  <c r="E9" i="16"/>
  <c r="E8" i="16"/>
  <c r="E7" i="16"/>
  <c r="E6" i="16"/>
  <c r="E5" i="16"/>
  <c r="F4" i="16"/>
  <c r="E3" i="16"/>
  <c r="E2" i="16"/>
  <c r="B14" i="18"/>
  <c r="B13" i="18"/>
  <c r="B12" i="18"/>
  <c r="B11" i="18"/>
  <c r="B10" i="18"/>
  <c r="A10" i="18"/>
  <c r="A8" i="18"/>
  <c r="F7" i="18"/>
  <c r="C7" i="18"/>
  <c r="A7" i="18"/>
  <c r="F6" i="18"/>
  <c r="C6" i="18"/>
  <c r="A6" i="18"/>
  <c r="F5" i="18"/>
  <c r="C5" i="18"/>
  <c r="A5" i="18"/>
  <c r="F4" i="18"/>
  <c r="C4" i="18"/>
  <c r="A4" i="18"/>
  <c r="H3" i="18"/>
  <c r="E3" i="18"/>
  <c r="B3" i="18"/>
  <c r="A3" i="18"/>
  <c r="A2" i="18"/>
  <c r="B13" i="17"/>
  <c r="B12" i="17"/>
  <c r="B11" i="17"/>
  <c r="B10" i="17"/>
  <c r="B9" i="17"/>
  <c r="A9" i="17"/>
  <c r="C7" i="17"/>
  <c r="A7" i="17"/>
  <c r="C6" i="17"/>
  <c r="A6" i="17"/>
  <c r="C5" i="17"/>
  <c r="A5" i="17"/>
  <c r="C4" i="17"/>
  <c r="A4" i="17"/>
  <c r="H3" i="17"/>
  <c r="E3" i="17"/>
  <c r="B3" i="17"/>
  <c r="A3" i="17"/>
  <c r="A2" i="17"/>
  <c r="B30" i="15"/>
  <c r="B29" i="15"/>
  <c r="B28" i="15"/>
  <c r="B27" i="15"/>
  <c r="B26" i="15"/>
  <c r="A26" i="15"/>
  <c r="A23" i="15"/>
  <c r="F21" i="15"/>
  <c r="E21" i="15"/>
  <c r="B21" i="15"/>
  <c r="F20" i="15"/>
  <c r="E20" i="15"/>
  <c r="B20" i="15"/>
  <c r="A19" i="15"/>
  <c r="F18" i="15"/>
  <c r="E18" i="15"/>
  <c r="B18" i="15"/>
  <c r="F17" i="15"/>
  <c r="E17" i="15"/>
  <c r="B17" i="15"/>
  <c r="F16" i="15"/>
  <c r="E16" i="15"/>
  <c r="B16" i="15"/>
  <c r="F15" i="15"/>
  <c r="E15" i="15"/>
  <c r="B15" i="15"/>
  <c r="A14" i="15"/>
  <c r="F13" i="15"/>
  <c r="E13" i="15"/>
  <c r="B13" i="15"/>
  <c r="E12" i="15"/>
  <c r="B12" i="15"/>
  <c r="F11" i="15"/>
  <c r="E11" i="15"/>
  <c r="B11" i="15"/>
  <c r="A10" i="15"/>
  <c r="F9" i="15"/>
  <c r="E9" i="15"/>
  <c r="B9" i="15"/>
  <c r="F8" i="15"/>
  <c r="F22" i="15" s="1"/>
  <c r="E8" i="15"/>
  <c r="B8" i="15"/>
  <c r="F7" i="15"/>
  <c r="E7" i="15"/>
  <c r="B7" i="15"/>
  <c r="E6" i="15"/>
  <c r="B6" i="15"/>
  <c r="E5" i="15"/>
  <c r="B5" i="15"/>
  <c r="A4" i="15"/>
  <c r="G3" i="15"/>
  <c r="F3" i="15"/>
  <c r="E3" i="15"/>
  <c r="D3" i="15"/>
  <c r="C3" i="15"/>
  <c r="A3" i="15"/>
  <c r="A2" i="15"/>
  <c r="C21" i="9"/>
  <c r="C20" i="9"/>
  <c r="C19" i="9"/>
  <c r="C18" i="9"/>
  <c r="C17" i="9"/>
  <c r="A17" i="9"/>
  <c r="M14" i="9"/>
  <c r="L14" i="9"/>
  <c r="K14" i="9"/>
  <c r="J14" i="9"/>
  <c r="I14" i="9"/>
  <c r="H14" i="9"/>
  <c r="G14" i="9"/>
  <c r="F14" i="9"/>
  <c r="E14" i="9"/>
  <c r="D14" i="9"/>
  <c r="C14" i="9"/>
  <c r="B14" i="9"/>
  <c r="A14" i="9"/>
  <c r="M13" i="9"/>
  <c r="L13" i="9"/>
  <c r="K13" i="9"/>
  <c r="J13" i="9"/>
  <c r="I13" i="9"/>
  <c r="H13" i="9"/>
  <c r="G13" i="9"/>
  <c r="F13" i="9"/>
  <c r="E13" i="9"/>
  <c r="D13" i="9"/>
  <c r="C13" i="9"/>
  <c r="B13" i="9"/>
  <c r="A12" i="9"/>
  <c r="G10" i="9"/>
  <c r="D10" i="9"/>
  <c r="G9" i="9"/>
  <c r="D9" i="9"/>
  <c r="A9" i="9"/>
  <c r="G8" i="9"/>
  <c r="D8" i="9"/>
  <c r="A8" i="9"/>
  <c r="G7" i="9"/>
  <c r="D7" i="9"/>
  <c r="A7" i="9"/>
  <c r="G6" i="9"/>
  <c r="D6" i="9"/>
  <c r="A6" i="9"/>
  <c r="G5" i="9"/>
  <c r="D5" i="9"/>
  <c r="A5" i="9"/>
  <c r="H4" i="9"/>
  <c r="E4" i="9"/>
  <c r="D4" i="9"/>
  <c r="C4" i="9"/>
  <c r="B4" i="9"/>
  <c r="A4" i="9"/>
  <c r="E3" i="9"/>
  <c r="A3" i="9"/>
  <c r="M2" i="9"/>
  <c r="L2" i="9"/>
  <c r="K2" i="9"/>
  <c r="J2" i="9"/>
  <c r="I2" i="9"/>
  <c r="H2" i="9"/>
  <c r="G2" i="9"/>
  <c r="F2" i="9"/>
  <c r="E2" i="9"/>
  <c r="D2" i="9"/>
  <c r="C2" i="9"/>
  <c r="B2" i="9"/>
  <c r="A2" i="9"/>
  <c r="B22" i="14"/>
  <c r="B21" i="14"/>
  <c r="B20" i="14"/>
  <c r="B19" i="14"/>
  <c r="B18" i="14"/>
  <c r="B17" i="14"/>
  <c r="A17" i="14"/>
  <c r="G15" i="14"/>
  <c r="F15" i="14"/>
  <c r="E15" i="14"/>
  <c r="B15" i="14"/>
  <c r="F14" i="14"/>
  <c r="E14" i="14"/>
  <c r="B14" i="14"/>
  <c r="A13" i="14"/>
  <c r="F12" i="14"/>
  <c r="E12" i="14"/>
  <c r="B12" i="14"/>
  <c r="F11" i="14"/>
  <c r="E11" i="14"/>
  <c r="B11" i="14"/>
  <c r="F10" i="14"/>
  <c r="E10" i="14"/>
  <c r="B10" i="14"/>
  <c r="A9" i="14"/>
  <c r="F8" i="14"/>
  <c r="E8" i="14"/>
  <c r="B8" i="14"/>
  <c r="F7" i="14"/>
  <c r="E7" i="14"/>
  <c r="B7" i="14"/>
  <c r="A6" i="14"/>
  <c r="F5" i="14"/>
  <c r="E5" i="14"/>
  <c r="A5" i="14"/>
  <c r="G4" i="14"/>
  <c r="F4" i="14"/>
  <c r="E4" i="14"/>
  <c r="D4" i="14"/>
  <c r="C4" i="14"/>
  <c r="A4" i="14"/>
  <c r="A2" i="14"/>
  <c r="C250" i="20"/>
  <c r="C249" i="20"/>
  <c r="C248" i="20"/>
  <c r="C247" i="20"/>
  <c r="C246" i="20"/>
  <c r="C245" i="20"/>
  <c r="C244" i="20"/>
  <c r="C243" i="20"/>
  <c r="C242" i="20"/>
  <c r="C241" i="20"/>
  <c r="C240" i="20"/>
  <c r="C239" i="20"/>
  <c r="C238" i="20"/>
  <c r="C237" i="20"/>
  <c r="C236" i="20"/>
  <c r="C235" i="20"/>
  <c r="C234" i="20"/>
  <c r="C233" i="20"/>
  <c r="C232" i="20"/>
  <c r="C231" i="20"/>
  <c r="C230" i="20"/>
  <c r="C229" i="20"/>
  <c r="C228" i="20"/>
  <c r="C227" i="20"/>
  <c r="C226" i="20"/>
  <c r="C225" i="20"/>
  <c r="C224" i="20"/>
  <c r="C223" i="20"/>
  <c r="C222" i="20"/>
  <c r="C221" i="20"/>
  <c r="C220" i="20"/>
  <c r="C219" i="20"/>
  <c r="C218" i="20"/>
  <c r="C217" i="20"/>
  <c r="C216" i="20"/>
  <c r="C215" i="20"/>
  <c r="C214" i="20"/>
  <c r="C213" i="20"/>
  <c r="C212" i="20"/>
  <c r="C211" i="20"/>
  <c r="C210" i="20"/>
  <c r="C209" i="20"/>
  <c r="C208" i="20"/>
  <c r="C207" i="20"/>
  <c r="C206" i="20"/>
  <c r="C205" i="20"/>
  <c r="C204" i="20"/>
  <c r="C203" i="20"/>
  <c r="C202" i="20"/>
  <c r="C201" i="20"/>
  <c r="C200" i="20"/>
  <c r="C199" i="20"/>
  <c r="C198" i="20"/>
  <c r="C197" i="20"/>
  <c r="C196" i="20"/>
  <c r="C195" i="20"/>
  <c r="C194" i="20"/>
  <c r="C193" i="20"/>
  <c r="C192" i="20"/>
  <c r="C191" i="20"/>
  <c r="C190" i="20"/>
  <c r="C189" i="20"/>
  <c r="C188" i="20"/>
  <c r="C187" i="20"/>
  <c r="C186" i="20"/>
  <c r="C185" i="20"/>
  <c r="C184" i="20"/>
  <c r="C183" i="20"/>
  <c r="C182" i="20"/>
  <c r="C181" i="20"/>
  <c r="C180" i="20"/>
  <c r="C179" i="20"/>
  <c r="C178" i="20"/>
  <c r="C177" i="20"/>
  <c r="C176" i="20"/>
  <c r="C175" i="20"/>
  <c r="C174" i="20"/>
  <c r="C173" i="20"/>
  <c r="C172" i="20"/>
  <c r="C171" i="20"/>
  <c r="C170" i="20"/>
  <c r="C169" i="20"/>
  <c r="C168" i="20"/>
  <c r="C167" i="20"/>
  <c r="C166" i="20"/>
  <c r="C165" i="20"/>
  <c r="C164" i="20"/>
  <c r="C163" i="20"/>
  <c r="C162" i="20"/>
  <c r="C161" i="20"/>
  <c r="C160" i="20"/>
  <c r="C159" i="20"/>
  <c r="C158" i="20"/>
  <c r="C157" i="20"/>
  <c r="C156" i="20"/>
  <c r="C155" i="20"/>
  <c r="C154" i="20"/>
  <c r="C153" i="20"/>
  <c r="C152" i="20"/>
  <c r="C151" i="20"/>
  <c r="N150" i="20"/>
  <c r="M150" i="20"/>
  <c r="L150" i="20"/>
  <c r="K150" i="20"/>
  <c r="J150" i="20"/>
  <c r="I150" i="20"/>
  <c r="H150" i="20"/>
  <c r="G150" i="20"/>
  <c r="F150" i="20"/>
  <c r="E150" i="20"/>
  <c r="D150" i="20"/>
  <c r="C150" i="20"/>
  <c r="B150" i="20"/>
  <c r="A150" i="20"/>
  <c r="N149" i="20"/>
  <c r="M149" i="20"/>
  <c r="L149" i="20"/>
  <c r="K149" i="20"/>
  <c r="J149" i="20"/>
  <c r="I149" i="20"/>
  <c r="H149" i="20"/>
  <c r="G149" i="20"/>
  <c r="F149" i="20"/>
  <c r="E149" i="20"/>
  <c r="D149" i="20"/>
  <c r="C149" i="20"/>
  <c r="B149" i="20"/>
  <c r="A149" i="20"/>
  <c r="N148" i="20"/>
  <c r="M148" i="20"/>
  <c r="L148" i="20"/>
  <c r="K148" i="20"/>
  <c r="J148" i="20"/>
  <c r="I148" i="20"/>
  <c r="H148" i="20"/>
  <c r="G148" i="20"/>
  <c r="F148" i="20"/>
  <c r="E148" i="20"/>
  <c r="D148" i="20"/>
  <c r="C148" i="20"/>
  <c r="B148" i="20"/>
  <c r="A148" i="20"/>
  <c r="N147" i="20"/>
  <c r="M147" i="20"/>
  <c r="L147" i="20"/>
  <c r="K147" i="20"/>
  <c r="J147" i="20"/>
  <c r="I147" i="20"/>
  <c r="H147" i="20"/>
  <c r="G147" i="20"/>
  <c r="F147" i="20"/>
  <c r="E147" i="20"/>
  <c r="D147" i="20"/>
  <c r="C147" i="20"/>
  <c r="B147" i="20"/>
  <c r="A147" i="20"/>
  <c r="N146" i="20"/>
  <c r="M146" i="20"/>
  <c r="L146" i="20"/>
  <c r="K146" i="20"/>
  <c r="J146" i="20"/>
  <c r="I146" i="20"/>
  <c r="H146" i="20"/>
  <c r="G146" i="20"/>
  <c r="F146" i="20"/>
  <c r="E146" i="20"/>
  <c r="D146" i="20"/>
  <c r="C146" i="20"/>
  <c r="B146" i="20"/>
  <c r="A146" i="20"/>
  <c r="N145" i="20"/>
  <c r="M145" i="20"/>
  <c r="L145" i="20"/>
  <c r="K145" i="20"/>
  <c r="J145" i="20"/>
  <c r="I145" i="20"/>
  <c r="H145" i="20"/>
  <c r="G145" i="20"/>
  <c r="F145" i="20"/>
  <c r="E145" i="20"/>
  <c r="D145" i="20"/>
  <c r="C145" i="20"/>
  <c r="B145" i="20"/>
  <c r="A145" i="20"/>
  <c r="N144" i="20"/>
  <c r="M144" i="20"/>
  <c r="L144" i="20"/>
  <c r="K144" i="20"/>
  <c r="J144" i="20"/>
  <c r="I144" i="20"/>
  <c r="H144" i="20"/>
  <c r="G144" i="20"/>
  <c r="F144" i="20"/>
  <c r="E144" i="20"/>
  <c r="D144" i="20"/>
  <c r="C144" i="20"/>
  <c r="B144" i="20"/>
  <c r="A144" i="20"/>
  <c r="N143" i="20"/>
  <c r="M143" i="20"/>
  <c r="L143" i="20"/>
  <c r="K143" i="20"/>
  <c r="J143" i="20"/>
  <c r="I143" i="20"/>
  <c r="H143" i="20"/>
  <c r="G143" i="20"/>
  <c r="F143" i="20"/>
  <c r="E143" i="20"/>
  <c r="D143" i="20"/>
  <c r="C143" i="20"/>
  <c r="B143" i="20"/>
  <c r="A143" i="20"/>
  <c r="N142" i="20"/>
  <c r="M142" i="20"/>
  <c r="L142" i="20"/>
  <c r="K142" i="20"/>
  <c r="J142" i="20"/>
  <c r="I142" i="20"/>
  <c r="H142" i="20"/>
  <c r="G142" i="20"/>
  <c r="F142" i="20"/>
  <c r="E142" i="20"/>
  <c r="D142" i="20"/>
  <c r="C142" i="20"/>
  <c r="B142" i="20"/>
  <c r="A142" i="20"/>
  <c r="N141" i="20"/>
  <c r="M141" i="20"/>
  <c r="L141" i="20"/>
  <c r="K141" i="20"/>
  <c r="J141" i="20"/>
  <c r="I141" i="20"/>
  <c r="H141" i="20"/>
  <c r="G141" i="20"/>
  <c r="F141" i="20"/>
  <c r="E141" i="20"/>
  <c r="D141" i="20"/>
  <c r="C141" i="20"/>
  <c r="B141" i="20"/>
  <c r="A141" i="20"/>
  <c r="N140" i="20"/>
  <c r="M140" i="20"/>
  <c r="L140" i="20"/>
  <c r="K140" i="20"/>
  <c r="J140" i="20"/>
  <c r="I140" i="20"/>
  <c r="H140" i="20"/>
  <c r="G140" i="20"/>
  <c r="F140" i="20"/>
  <c r="E140" i="20"/>
  <c r="D140" i="20"/>
  <c r="C140" i="20"/>
  <c r="B140" i="20"/>
  <c r="A140" i="20"/>
  <c r="N139" i="20"/>
  <c r="M139" i="20"/>
  <c r="L139" i="20"/>
  <c r="K139" i="20"/>
  <c r="J139" i="20"/>
  <c r="I139" i="20"/>
  <c r="H139" i="20"/>
  <c r="G139" i="20"/>
  <c r="F139" i="20"/>
  <c r="E139" i="20"/>
  <c r="D139" i="20"/>
  <c r="C139" i="20"/>
  <c r="B139" i="20"/>
  <c r="A139" i="20"/>
  <c r="N138" i="20"/>
  <c r="M138" i="20"/>
  <c r="L138" i="20"/>
  <c r="K138" i="20"/>
  <c r="J138" i="20"/>
  <c r="I138" i="20"/>
  <c r="H138" i="20"/>
  <c r="G138" i="20"/>
  <c r="F138" i="20"/>
  <c r="E138" i="20"/>
  <c r="D138" i="20"/>
  <c r="C138" i="20"/>
  <c r="B138" i="20"/>
  <c r="A138" i="20"/>
  <c r="N137" i="20"/>
  <c r="M137" i="20"/>
  <c r="L137" i="20"/>
  <c r="K137" i="20"/>
  <c r="J137" i="20"/>
  <c r="I137" i="20"/>
  <c r="H137" i="20"/>
  <c r="G137" i="20"/>
  <c r="F137" i="20"/>
  <c r="E137" i="20"/>
  <c r="D137" i="20"/>
  <c r="C137" i="20"/>
  <c r="B137" i="20"/>
  <c r="A137" i="20"/>
  <c r="N136" i="20"/>
  <c r="M136" i="20"/>
  <c r="L136" i="20"/>
  <c r="K136" i="20"/>
  <c r="J136" i="20"/>
  <c r="I136" i="20"/>
  <c r="H136" i="20"/>
  <c r="G136" i="20"/>
  <c r="F136" i="20"/>
  <c r="E136" i="20"/>
  <c r="D136" i="20"/>
  <c r="C136" i="20"/>
  <c r="B136" i="20"/>
  <c r="A136" i="20"/>
  <c r="N135" i="20"/>
  <c r="M135" i="20"/>
  <c r="L135" i="20"/>
  <c r="K135" i="20"/>
  <c r="J135" i="20"/>
  <c r="I135" i="20"/>
  <c r="H135" i="20"/>
  <c r="G135" i="20"/>
  <c r="F135" i="20"/>
  <c r="E135" i="20"/>
  <c r="D135" i="20"/>
  <c r="C135" i="20"/>
  <c r="B135" i="20"/>
  <c r="A135" i="20"/>
  <c r="N134" i="20"/>
  <c r="M134" i="20"/>
  <c r="L134" i="20"/>
  <c r="K134" i="20"/>
  <c r="J134" i="20"/>
  <c r="I134" i="20"/>
  <c r="H134" i="20"/>
  <c r="G134" i="20"/>
  <c r="F134" i="20"/>
  <c r="E134" i="20"/>
  <c r="D134" i="20"/>
  <c r="C134" i="20"/>
  <c r="B134" i="20"/>
  <c r="A134" i="20"/>
  <c r="N133" i="20"/>
  <c r="M133" i="20"/>
  <c r="L133" i="20"/>
  <c r="K133" i="20"/>
  <c r="J133" i="20"/>
  <c r="I133" i="20"/>
  <c r="H133" i="20"/>
  <c r="G133" i="20"/>
  <c r="F133" i="20"/>
  <c r="E133" i="20"/>
  <c r="D133" i="20"/>
  <c r="C133" i="20"/>
  <c r="B133" i="20"/>
  <c r="A133" i="20"/>
  <c r="N132" i="20"/>
  <c r="M132" i="20"/>
  <c r="L132" i="20"/>
  <c r="K132" i="20"/>
  <c r="J132" i="20"/>
  <c r="I132" i="20"/>
  <c r="H132" i="20"/>
  <c r="G132" i="20"/>
  <c r="F132" i="20"/>
  <c r="E132" i="20"/>
  <c r="D132" i="20"/>
  <c r="C132" i="20"/>
  <c r="B132" i="20"/>
  <c r="A132" i="20"/>
  <c r="N131" i="20"/>
  <c r="M131" i="20"/>
  <c r="L131" i="20"/>
  <c r="K131" i="20"/>
  <c r="J131" i="20"/>
  <c r="I131" i="20"/>
  <c r="H131" i="20"/>
  <c r="G131" i="20"/>
  <c r="F131" i="20"/>
  <c r="E131" i="20"/>
  <c r="D131" i="20"/>
  <c r="C131" i="20"/>
  <c r="B131" i="20"/>
  <c r="A131" i="20"/>
  <c r="N130" i="20"/>
  <c r="M130" i="20"/>
  <c r="L130" i="20"/>
  <c r="K130" i="20"/>
  <c r="J130" i="20"/>
  <c r="I130" i="20"/>
  <c r="H130" i="20"/>
  <c r="G130" i="20"/>
  <c r="F130" i="20"/>
  <c r="E130" i="20"/>
  <c r="D130" i="20"/>
  <c r="C130" i="20"/>
  <c r="B130" i="20"/>
  <c r="A130" i="20"/>
  <c r="N129" i="20"/>
  <c r="M129" i="20"/>
  <c r="L129" i="20"/>
  <c r="K129" i="20"/>
  <c r="J129" i="20"/>
  <c r="I129" i="20"/>
  <c r="H129" i="20"/>
  <c r="G129" i="20"/>
  <c r="F129" i="20"/>
  <c r="E129" i="20"/>
  <c r="D129" i="20"/>
  <c r="C129" i="20"/>
  <c r="B129" i="20"/>
  <c r="A129" i="20"/>
  <c r="N128" i="20"/>
  <c r="M128" i="20"/>
  <c r="L128" i="20"/>
  <c r="K128" i="20"/>
  <c r="J128" i="20"/>
  <c r="I128" i="20"/>
  <c r="H128" i="20"/>
  <c r="G128" i="20"/>
  <c r="F128" i="20"/>
  <c r="E128" i="20"/>
  <c r="D128" i="20"/>
  <c r="C128" i="20"/>
  <c r="B128" i="20"/>
  <c r="A128" i="20"/>
  <c r="N127" i="20"/>
  <c r="M127" i="20"/>
  <c r="L127" i="20"/>
  <c r="K127" i="20"/>
  <c r="J127" i="20"/>
  <c r="I127" i="20"/>
  <c r="H127" i="20"/>
  <c r="G127" i="20"/>
  <c r="F127" i="20"/>
  <c r="E127" i="20"/>
  <c r="D127" i="20"/>
  <c r="C127" i="20"/>
  <c r="B127" i="20"/>
  <c r="A127" i="20"/>
  <c r="N126" i="20"/>
  <c r="M126" i="20"/>
  <c r="L126" i="20"/>
  <c r="K126" i="20"/>
  <c r="J126" i="20"/>
  <c r="I126" i="20"/>
  <c r="H126" i="20"/>
  <c r="G126" i="20"/>
  <c r="F126" i="20"/>
  <c r="E126" i="20"/>
  <c r="D126" i="20"/>
  <c r="C126" i="20"/>
  <c r="B126" i="20"/>
  <c r="A126" i="20"/>
  <c r="N125" i="20"/>
  <c r="M125" i="20"/>
  <c r="L125" i="20"/>
  <c r="K125" i="20"/>
  <c r="J125" i="20"/>
  <c r="I125" i="20"/>
  <c r="H125" i="20"/>
  <c r="G125" i="20"/>
  <c r="F125" i="20"/>
  <c r="E125" i="20"/>
  <c r="D125" i="20"/>
  <c r="C125" i="20"/>
  <c r="B125" i="20"/>
  <c r="A125" i="20"/>
  <c r="N124" i="20"/>
  <c r="M124" i="20"/>
  <c r="L124" i="20"/>
  <c r="K124" i="20"/>
  <c r="J124" i="20"/>
  <c r="I124" i="20"/>
  <c r="H124" i="20"/>
  <c r="G124" i="20"/>
  <c r="F124" i="20"/>
  <c r="E124" i="20"/>
  <c r="D124" i="20"/>
  <c r="C124" i="20"/>
  <c r="B124" i="20"/>
  <c r="A124" i="20"/>
  <c r="N123" i="20"/>
  <c r="M123" i="20"/>
  <c r="L123" i="20"/>
  <c r="K123" i="20"/>
  <c r="J123" i="20"/>
  <c r="I123" i="20"/>
  <c r="H123" i="20"/>
  <c r="G123" i="20"/>
  <c r="F123" i="20"/>
  <c r="E123" i="20"/>
  <c r="D123" i="20"/>
  <c r="C123" i="20"/>
  <c r="B123" i="20"/>
  <c r="A123" i="20"/>
  <c r="N122" i="20"/>
  <c r="M122" i="20"/>
  <c r="L122" i="20"/>
  <c r="K122" i="20"/>
  <c r="J122" i="20"/>
  <c r="I122" i="20"/>
  <c r="H122" i="20"/>
  <c r="G122" i="20"/>
  <c r="F122" i="20"/>
  <c r="E122" i="20"/>
  <c r="D122" i="20"/>
  <c r="C122" i="20"/>
  <c r="B122" i="20"/>
  <c r="A122" i="20"/>
  <c r="N121" i="20"/>
  <c r="M121" i="20"/>
  <c r="L121" i="20"/>
  <c r="K121" i="20"/>
  <c r="J121" i="20"/>
  <c r="I121" i="20"/>
  <c r="H121" i="20"/>
  <c r="G121" i="20"/>
  <c r="F121" i="20"/>
  <c r="E121" i="20"/>
  <c r="D121" i="20"/>
  <c r="C121" i="20"/>
  <c r="B121" i="20"/>
  <c r="A121" i="20"/>
  <c r="N120" i="20"/>
  <c r="M120" i="20"/>
  <c r="L120" i="20"/>
  <c r="K120" i="20"/>
  <c r="J120" i="20"/>
  <c r="I120" i="20"/>
  <c r="H120" i="20"/>
  <c r="G120" i="20"/>
  <c r="F120" i="20"/>
  <c r="E120" i="20"/>
  <c r="D120" i="20"/>
  <c r="C120" i="20"/>
  <c r="B120" i="20"/>
  <c r="A120" i="20"/>
  <c r="N119" i="20"/>
  <c r="M119" i="20"/>
  <c r="L119" i="20"/>
  <c r="K119" i="20"/>
  <c r="J119" i="20"/>
  <c r="I119" i="20"/>
  <c r="H119" i="20"/>
  <c r="G119" i="20"/>
  <c r="F119" i="20"/>
  <c r="E119" i="20"/>
  <c r="D119" i="20"/>
  <c r="C119" i="20"/>
  <c r="B119" i="20"/>
  <c r="A119" i="20"/>
  <c r="N118" i="20"/>
  <c r="M118" i="20"/>
  <c r="L118" i="20"/>
  <c r="K118" i="20"/>
  <c r="J118" i="20"/>
  <c r="I118" i="20"/>
  <c r="H118" i="20"/>
  <c r="G118" i="20"/>
  <c r="F118" i="20"/>
  <c r="E118" i="20"/>
  <c r="D118" i="20"/>
  <c r="C118" i="20"/>
  <c r="B118" i="20"/>
  <c r="A118" i="20"/>
  <c r="N117" i="20"/>
  <c r="M117" i="20"/>
  <c r="L117" i="20"/>
  <c r="K117" i="20"/>
  <c r="J117" i="20"/>
  <c r="I117" i="20"/>
  <c r="H117" i="20"/>
  <c r="G117" i="20"/>
  <c r="F117" i="20"/>
  <c r="E117" i="20"/>
  <c r="D117" i="20"/>
  <c r="C117" i="20"/>
  <c r="B117" i="20"/>
  <c r="A117" i="20"/>
  <c r="N116" i="20"/>
  <c r="M116" i="20"/>
  <c r="L116" i="20"/>
  <c r="K116" i="20"/>
  <c r="J116" i="20"/>
  <c r="I116" i="20"/>
  <c r="H116" i="20"/>
  <c r="G116" i="20"/>
  <c r="F116" i="20"/>
  <c r="E116" i="20"/>
  <c r="D116" i="20"/>
  <c r="C116" i="20"/>
  <c r="B116" i="20"/>
  <c r="A116" i="20"/>
  <c r="N115" i="20"/>
  <c r="M115" i="20"/>
  <c r="L115" i="20"/>
  <c r="K115" i="20"/>
  <c r="J115" i="20"/>
  <c r="I115" i="20"/>
  <c r="H115" i="20"/>
  <c r="G115" i="20"/>
  <c r="F115" i="20"/>
  <c r="E115" i="20"/>
  <c r="D115" i="20"/>
  <c r="C115" i="20"/>
  <c r="B115" i="20"/>
  <c r="A115" i="20"/>
  <c r="N114" i="20"/>
  <c r="M114" i="20"/>
  <c r="L114" i="20"/>
  <c r="K114" i="20"/>
  <c r="J114" i="20"/>
  <c r="I114" i="20"/>
  <c r="H114" i="20"/>
  <c r="G114" i="20"/>
  <c r="F114" i="20"/>
  <c r="E114" i="20"/>
  <c r="D114" i="20"/>
  <c r="C114" i="20"/>
  <c r="B114" i="20"/>
  <c r="A114" i="20"/>
  <c r="N113" i="20"/>
  <c r="M113" i="20"/>
  <c r="L113" i="20"/>
  <c r="K113" i="20"/>
  <c r="J113" i="20"/>
  <c r="I113" i="20"/>
  <c r="H113" i="20"/>
  <c r="G113" i="20"/>
  <c r="F113" i="20"/>
  <c r="E113" i="20"/>
  <c r="D113" i="20"/>
  <c r="C113" i="20"/>
  <c r="B113" i="20"/>
  <c r="A113" i="20"/>
  <c r="N112" i="20"/>
  <c r="M112" i="20"/>
  <c r="L112" i="20"/>
  <c r="K112" i="20"/>
  <c r="J112" i="20"/>
  <c r="I112" i="20"/>
  <c r="H112" i="20"/>
  <c r="G112" i="20"/>
  <c r="F112" i="20"/>
  <c r="E112" i="20"/>
  <c r="D112" i="20"/>
  <c r="C112" i="20"/>
  <c r="B112" i="20"/>
  <c r="A112" i="20"/>
  <c r="N111" i="20"/>
  <c r="M111" i="20"/>
  <c r="L111" i="20"/>
  <c r="K111" i="20"/>
  <c r="J111" i="20"/>
  <c r="I111" i="20"/>
  <c r="H111" i="20"/>
  <c r="G111" i="20"/>
  <c r="F111" i="20"/>
  <c r="E111" i="20"/>
  <c r="D111" i="20"/>
  <c r="C111" i="20"/>
  <c r="B111" i="20"/>
  <c r="A111" i="20"/>
  <c r="N110" i="20"/>
  <c r="M110" i="20"/>
  <c r="L110" i="20"/>
  <c r="K110" i="20"/>
  <c r="J110" i="20"/>
  <c r="I110" i="20"/>
  <c r="H110" i="20"/>
  <c r="G110" i="20"/>
  <c r="F110" i="20"/>
  <c r="E110" i="20"/>
  <c r="D110" i="20"/>
  <c r="C110" i="20"/>
  <c r="B110" i="20"/>
  <c r="A110" i="20"/>
  <c r="N109" i="20"/>
  <c r="M109" i="20"/>
  <c r="L109" i="20"/>
  <c r="K109" i="20"/>
  <c r="J109" i="20"/>
  <c r="I109" i="20"/>
  <c r="H109" i="20"/>
  <c r="G109" i="20"/>
  <c r="F109" i="20"/>
  <c r="E109" i="20"/>
  <c r="D109" i="20"/>
  <c r="C109" i="20"/>
  <c r="B109" i="20"/>
  <c r="A109" i="20"/>
  <c r="N108" i="20"/>
  <c r="M108" i="20"/>
  <c r="L108" i="20"/>
  <c r="K108" i="20"/>
  <c r="J108" i="20"/>
  <c r="I108" i="20"/>
  <c r="H108" i="20"/>
  <c r="G108" i="20"/>
  <c r="F108" i="20"/>
  <c r="E108" i="20"/>
  <c r="D108" i="20"/>
  <c r="C108" i="20"/>
  <c r="B108" i="20"/>
  <c r="A108" i="20"/>
  <c r="N107" i="20"/>
  <c r="M107" i="20"/>
  <c r="L107" i="20"/>
  <c r="K107" i="20"/>
  <c r="J107" i="20"/>
  <c r="I107" i="20"/>
  <c r="H107" i="20"/>
  <c r="G107" i="20"/>
  <c r="F107" i="20"/>
  <c r="E107" i="20"/>
  <c r="D107" i="20"/>
  <c r="C107" i="20"/>
  <c r="B107" i="20"/>
  <c r="A107" i="20"/>
  <c r="N106" i="20"/>
  <c r="M106" i="20"/>
  <c r="L106" i="20"/>
  <c r="K106" i="20"/>
  <c r="J106" i="20"/>
  <c r="I106" i="20"/>
  <c r="H106" i="20"/>
  <c r="G106" i="20"/>
  <c r="F106" i="20"/>
  <c r="E106" i="20"/>
  <c r="D106" i="20"/>
  <c r="C106" i="20"/>
  <c r="B106" i="20"/>
  <c r="A106" i="20"/>
  <c r="N105" i="20"/>
  <c r="M105" i="20"/>
  <c r="L105" i="20"/>
  <c r="K105" i="20"/>
  <c r="J105" i="20"/>
  <c r="I105" i="20"/>
  <c r="H105" i="20"/>
  <c r="G105" i="20"/>
  <c r="F105" i="20"/>
  <c r="E105" i="20"/>
  <c r="D105" i="20"/>
  <c r="C105" i="20"/>
  <c r="B105" i="20"/>
  <c r="A105" i="20"/>
  <c r="N104" i="20"/>
  <c r="M104" i="20"/>
  <c r="L104" i="20"/>
  <c r="K104" i="20"/>
  <c r="J104" i="20"/>
  <c r="I104" i="20"/>
  <c r="H104" i="20"/>
  <c r="G104" i="20"/>
  <c r="F104" i="20"/>
  <c r="E104" i="20"/>
  <c r="D104" i="20"/>
  <c r="C104" i="20"/>
  <c r="B104" i="20"/>
  <c r="A104" i="20"/>
  <c r="N103" i="20"/>
  <c r="M103" i="20"/>
  <c r="L103" i="20"/>
  <c r="K103" i="20"/>
  <c r="J103" i="20"/>
  <c r="I103" i="20"/>
  <c r="H103" i="20"/>
  <c r="G103" i="20"/>
  <c r="F103" i="20"/>
  <c r="E103" i="20"/>
  <c r="D103" i="20"/>
  <c r="C103" i="20"/>
  <c r="B103" i="20"/>
  <c r="A103" i="20"/>
  <c r="N102" i="20"/>
  <c r="M102" i="20"/>
  <c r="L102" i="20"/>
  <c r="K102" i="20"/>
  <c r="J102" i="20"/>
  <c r="I102" i="20"/>
  <c r="H102" i="20"/>
  <c r="G102" i="20"/>
  <c r="F102" i="20"/>
  <c r="E102" i="20"/>
  <c r="D102" i="20"/>
  <c r="C102" i="20"/>
  <c r="B102" i="20"/>
  <c r="A102" i="20"/>
  <c r="N101" i="20"/>
  <c r="M101" i="20"/>
  <c r="L101" i="20"/>
  <c r="K101" i="20"/>
  <c r="J101" i="20"/>
  <c r="I101" i="20"/>
  <c r="H101" i="20"/>
  <c r="G101" i="20"/>
  <c r="F101" i="20"/>
  <c r="E101" i="20"/>
  <c r="D101" i="20"/>
  <c r="C101" i="20"/>
  <c r="B101" i="20"/>
  <c r="A101" i="20"/>
  <c r="N100" i="20"/>
  <c r="M100" i="20"/>
  <c r="L100" i="20"/>
  <c r="K100" i="20"/>
  <c r="J100" i="20"/>
  <c r="I100" i="20"/>
  <c r="H100" i="20"/>
  <c r="G100" i="20"/>
  <c r="F100" i="20"/>
  <c r="E100" i="20"/>
  <c r="D100" i="20"/>
  <c r="C100" i="20"/>
  <c r="B100" i="20"/>
  <c r="A100" i="20"/>
  <c r="N99" i="20"/>
  <c r="M99" i="20"/>
  <c r="L99" i="20"/>
  <c r="K99" i="20"/>
  <c r="J99" i="20"/>
  <c r="I99" i="20"/>
  <c r="H99" i="20"/>
  <c r="G99" i="20"/>
  <c r="F99" i="20"/>
  <c r="E99" i="20"/>
  <c r="D99" i="20"/>
  <c r="C99" i="20"/>
  <c r="B99" i="20"/>
  <c r="A99" i="20"/>
  <c r="N98" i="20"/>
  <c r="M98" i="20"/>
  <c r="L98" i="20"/>
  <c r="K98" i="20"/>
  <c r="J98" i="20"/>
  <c r="I98" i="20"/>
  <c r="H98" i="20"/>
  <c r="G98" i="20"/>
  <c r="F98" i="20"/>
  <c r="E98" i="20"/>
  <c r="D98" i="20"/>
  <c r="C98" i="20"/>
  <c r="B98" i="20"/>
  <c r="A98" i="20"/>
  <c r="N97" i="20"/>
  <c r="M97" i="20"/>
  <c r="L97" i="20"/>
  <c r="K97" i="20"/>
  <c r="J97" i="20"/>
  <c r="I97" i="20"/>
  <c r="H97" i="20"/>
  <c r="G97" i="20"/>
  <c r="F97" i="20"/>
  <c r="E97" i="20"/>
  <c r="D97" i="20"/>
  <c r="C97" i="20"/>
  <c r="B97" i="20"/>
  <c r="A97" i="20"/>
  <c r="N96" i="20"/>
  <c r="M96" i="20"/>
  <c r="L96" i="20"/>
  <c r="K96" i="20"/>
  <c r="J96" i="20"/>
  <c r="I96" i="20"/>
  <c r="H96" i="20"/>
  <c r="G96" i="20"/>
  <c r="F96" i="20"/>
  <c r="E96" i="20"/>
  <c r="D96" i="20"/>
  <c r="C96" i="20"/>
  <c r="B96" i="20"/>
  <c r="A96" i="20"/>
  <c r="N95" i="20"/>
  <c r="M95" i="20"/>
  <c r="L95" i="20"/>
  <c r="K95" i="20"/>
  <c r="J95" i="20"/>
  <c r="I95" i="20"/>
  <c r="H95" i="20"/>
  <c r="G95" i="20"/>
  <c r="F95" i="20"/>
  <c r="E95" i="20"/>
  <c r="D95" i="20"/>
  <c r="C95" i="20"/>
  <c r="B95" i="20"/>
  <c r="A95" i="20"/>
  <c r="N94" i="20"/>
  <c r="M94" i="20"/>
  <c r="L94" i="20"/>
  <c r="K94" i="20"/>
  <c r="J94" i="20"/>
  <c r="I94" i="20"/>
  <c r="H94" i="20"/>
  <c r="G94" i="20"/>
  <c r="F94" i="20"/>
  <c r="E94" i="20"/>
  <c r="D94" i="20"/>
  <c r="C94" i="20"/>
  <c r="B94" i="20"/>
  <c r="A94" i="20"/>
  <c r="N93" i="20"/>
  <c r="M93" i="20"/>
  <c r="L93" i="20"/>
  <c r="K93" i="20"/>
  <c r="J93" i="20"/>
  <c r="I93" i="20"/>
  <c r="H93" i="20"/>
  <c r="G93" i="20"/>
  <c r="F93" i="20"/>
  <c r="E93" i="20"/>
  <c r="D93" i="20"/>
  <c r="C93" i="20"/>
  <c r="B93" i="20"/>
  <c r="A93" i="20"/>
  <c r="N92" i="20"/>
  <c r="M92" i="20"/>
  <c r="L92" i="20"/>
  <c r="K92" i="20"/>
  <c r="J92" i="20"/>
  <c r="I92" i="20"/>
  <c r="H92" i="20"/>
  <c r="G92" i="20"/>
  <c r="F92" i="20"/>
  <c r="E92" i="20"/>
  <c r="D92" i="20"/>
  <c r="C92" i="20"/>
  <c r="B92" i="20"/>
  <c r="A92" i="20"/>
  <c r="N91" i="20"/>
  <c r="M91" i="20"/>
  <c r="L91" i="20"/>
  <c r="K91" i="20"/>
  <c r="J91" i="20"/>
  <c r="I91" i="20"/>
  <c r="H91" i="20"/>
  <c r="G91" i="20"/>
  <c r="F91" i="20"/>
  <c r="E91" i="20"/>
  <c r="D91" i="20"/>
  <c r="C91" i="20"/>
  <c r="B91" i="20"/>
  <c r="A91" i="20"/>
  <c r="N90" i="20"/>
  <c r="M90" i="20"/>
  <c r="L90" i="20"/>
  <c r="K90" i="20"/>
  <c r="J90" i="20"/>
  <c r="I90" i="20"/>
  <c r="H90" i="20"/>
  <c r="G90" i="20"/>
  <c r="F90" i="20"/>
  <c r="E90" i="20"/>
  <c r="D90" i="20"/>
  <c r="C90" i="20"/>
  <c r="B90" i="20"/>
  <c r="A90" i="20"/>
  <c r="N89" i="20"/>
  <c r="M89" i="20"/>
  <c r="L89" i="20"/>
  <c r="K89" i="20"/>
  <c r="J89" i="20"/>
  <c r="I89" i="20"/>
  <c r="H89" i="20"/>
  <c r="G89" i="20"/>
  <c r="F89" i="20"/>
  <c r="E89" i="20"/>
  <c r="D89" i="20"/>
  <c r="C89" i="20"/>
  <c r="B89" i="20"/>
  <c r="A89" i="20"/>
  <c r="N88" i="20"/>
  <c r="M88" i="20"/>
  <c r="L88" i="20"/>
  <c r="K88" i="20"/>
  <c r="J88" i="20"/>
  <c r="I88" i="20"/>
  <c r="H88" i="20"/>
  <c r="G88" i="20"/>
  <c r="F88" i="20"/>
  <c r="E88" i="20"/>
  <c r="D88" i="20"/>
  <c r="C88" i="20"/>
  <c r="B88" i="20"/>
  <c r="A88" i="20"/>
  <c r="N87" i="20"/>
  <c r="M87" i="20"/>
  <c r="L87" i="20"/>
  <c r="K87" i="20"/>
  <c r="J87" i="20"/>
  <c r="I87" i="20"/>
  <c r="H87" i="20"/>
  <c r="G87" i="20"/>
  <c r="F87" i="20"/>
  <c r="E87" i="20"/>
  <c r="D87" i="20"/>
  <c r="C87" i="20"/>
  <c r="B87" i="20"/>
  <c r="A87" i="20"/>
  <c r="N86" i="20"/>
  <c r="M86" i="20"/>
  <c r="L86" i="20"/>
  <c r="K86" i="20"/>
  <c r="J86" i="20"/>
  <c r="I86" i="20"/>
  <c r="H86" i="20"/>
  <c r="G86" i="20"/>
  <c r="F86" i="20"/>
  <c r="E86" i="20"/>
  <c r="D86" i="20"/>
  <c r="C86" i="20"/>
  <c r="B86" i="20"/>
  <c r="A86" i="20"/>
  <c r="N85" i="20"/>
  <c r="M85" i="20"/>
  <c r="L85" i="20"/>
  <c r="K85" i="20"/>
  <c r="J85" i="20"/>
  <c r="I85" i="20"/>
  <c r="H85" i="20"/>
  <c r="G85" i="20"/>
  <c r="F85" i="20"/>
  <c r="E85" i="20"/>
  <c r="D85" i="20"/>
  <c r="C85" i="20"/>
  <c r="B85" i="20"/>
  <c r="A85" i="20"/>
  <c r="N84" i="20"/>
  <c r="M84" i="20"/>
  <c r="L84" i="20"/>
  <c r="K84" i="20"/>
  <c r="J84" i="20"/>
  <c r="I84" i="20"/>
  <c r="H84" i="20"/>
  <c r="G84" i="20"/>
  <c r="F84" i="20"/>
  <c r="E84" i="20"/>
  <c r="D84" i="20"/>
  <c r="C84" i="20"/>
  <c r="B84" i="20"/>
  <c r="A84" i="20"/>
  <c r="N83" i="20"/>
  <c r="M83" i="20"/>
  <c r="L83" i="20"/>
  <c r="K83" i="20"/>
  <c r="J83" i="20"/>
  <c r="I83" i="20"/>
  <c r="H83" i="20"/>
  <c r="G83" i="20"/>
  <c r="F83" i="20"/>
  <c r="E83" i="20"/>
  <c r="D83" i="20"/>
  <c r="C83" i="20"/>
  <c r="B83" i="20"/>
  <c r="A83" i="20"/>
  <c r="N82" i="20"/>
  <c r="M82" i="20"/>
  <c r="L82" i="20"/>
  <c r="K82" i="20"/>
  <c r="J82" i="20"/>
  <c r="I82" i="20"/>
  <c r="H82" i="20"/>
  <c r="G82" i="20"/>
  <c r="F82" i="20"/>
  <c r="E82" i="20"/>
  <c r="D82" i="20"/>
  <c r="C82" i="20"/>
  <c r="B82" i="20"/>
  <c r="A82" i="20"/>
  <c r="N81" i="20"/>
  <c r="M81" i="20"/>
  <c r="L81" i="20"/>
  <c r="K81" i="20"/>
  <c r="J81" i="20"/>
  <c r="I81" i="20"/>
  <c r="H81" i="20"/>
  <c r="G81" i="20"/>
  <c r="F81" i="20"/>
  <c r="E81" i="20"/>
  <c r="D81" i="20"/>
  <c r="C81" i="20"/>
  <c r="B81" i="20"/>
  <c r="A81" i="20"/>
  <c r="N80" i="20"/>
  <c r="M80" i="20"/>
  <c r="L80" i="20"/>
  <c r="K80" i="20"/>
  <c r="J80" i="20"/>
  <c r="I80" i="20"/>
  <c r="H80" i="20"/>
  <c r="G80" i="20"/>
  <c r="F80" i="20"/>
  <c r="E80" i="20"/>
  <c r="D80" i="20"/>
  <c r="C80" i="20"/>
  <c r="B80" i="20"/>
  <c r="A80" i="20"/>
  <c r="N79" i="20"/>
  <c r="M79" i="20"/>
  <c r="L79" i="20"/>
  <c r="K79" i="20"/>
  <c r="J79" i="20"/>
  <c r="I79" i="20"/>
  <c r="H79" i="20"/>
  <c r="G79" i="20"/>
  <c r="F79" i="20"/>
  <c r="E79" i="20"/>
  <c r="D79" i="20"/>
  <c r="C79" i="20"/>
  <c r="B79" i="20"/>
  <c r="A79" i="20"/>
  <c r="N78" i="20"/>
  <c r="M78" i="20"/>
  <c r="L78" i="20"/>
  <c r="K78" i="20"/>
  <c r="J78" i="20"/>
  <c r="I78" i="20"/>
  <c r="H78" i="20"/>
  <c r="G78" i="20"/>
  <c r="F78" i="20"/>
  <c r="E78" i="20"/>
  <c r="D78" i="20"/>
  <c r="C78" i="20"/>
  <c r="B78" i="20"/>
  <c r="A78" i="20"/>
  <c r="N77" i="20"/>
  <c r="M77" i="20"/>
  <c r="L77" i="20"/>
  <c r="K77" i="20"/>
  <c r="J77" i="20"/>
  <c r="I77" i="20"/>
  <c r="H77" i="20"/>
  <c r="G77" i="20"/>
  <c r="F77" i="20"/>
  <c r="E77" i="20"/>
  <c r="D77" i="20"/>
  <c r="C77" i="20"/>
  <c r="B77" i="20"/>
  <c r="A77" i="20"/>
  <c r="N76" i="20"/>
  <c r="M76" i="20"/>
  <c r="L76" i="20"/>
  <c r="K76" i="20"/>
  <c r="J76" i="20"/>
  <c r="I76" i="20"/>
  <c r="H76" i="20"/>
  <c r="G76" i="20"/>
  <c r="F76" i="20"/>
  <c r="E76" i="20"/>
  <c r="D76" i="20"/>
  <c r="C76" i="20"/>
  <c r="B76" i="20"/>
  <c r="A76" i="20"/>
  <c r="N75" i="20"/>
  <c r="M75" i="20"/>
  <c r="L75" i="20"/>
  <c r="K75" i="20"/>
  <c r="J75" i="20"/>
  <c r="I75" i="20"/>
  <c r="H75" i="20"/>
  <c r="G75" i="20"/>
  <c r="F75" i="20"/>
  <c r="E75" i="20"/>
  <c r="D75" i="20"/>
  <c r="C75" i="20"/>
  <c r="B75" i="20"/>
  <c r="A75" i="20"/>
  <c r="N74" i="20"/>
  <c r="M74" i="20"/>
  <c r="L74" i="20"/>
  <c r="K74" i="20"/>
  <c r="J74" i="20"/>
  <c r="I74" i="20"/>
  <c r="H74" i="20"/>
  <c r="G74" i="20"/>
  <c r="F74" i="20"/>
  <c r="E74" i="20"/>
  <c r="D74" i="20"/>
  <c r="C74" i="20"/>
  <c r="B74" i="20"/>
  <c r="A74" i="20"/>
  <c r="N73" i="20"/>
  <c r="M73" i="20"/>
  <c r="L73" i="20"/>
  <c r="K73" i="20"/>
  <c r="J73" i="20"/>
  <c r="I73" i="20"/>
  <c r="H73" i="20"/>
  <c r="G73" i="20"/>
  <c r="F73" i="20"/>
  <c r="E73" i="20"/>
  <c r="D73" i="20"/>
  <c r="C73" i="20"/>
  <c r="B73" i="20"/>
  <c r="A73" i="20"/>
  <c r="N72" i="20"/>
  <c r="M72" i="20"/>
  <c r="L72" i="20"/>
  <c r="K72" i="20"/>
  <c r="J72" i="20"/>
  <c r="I72" i="20"/>
  <c r="H72" i="20"/>
  <c r="G72" i="20"/>
  <c r="F72" i="20"/>
  <c r="E72" i="20"/>
  <c r="D72" i="20"/>
  <c r="C72" i="20"/>
  <c r="B72" i="20"/>
  <c r="A72" i="20"/>
  <c r="N71" i="20"/>
  <c r="M71" i="20"/>
  <c r="L71" i="20"/>
  <c r="K71" i="20"/>
  <c r="J71" i="20"/>
  <c r="I71" i="20"/>
  <c r="H71" i="20"/>
  <c r="G71" i="20"/>
  <c r="F71" i="20"/>
  <c r="E71" i="20"/>
  <c r="D71" i="20"/>
  <c r="C71" i="20"/>
  <c r="B71" i="20"/>
  <c r="A71" i="20"/>
  <c r="N70" i="20"/>
  <c r="M70" i="20"/>
  <c r="L70" i="20"/>
  <c r="K70" i="20"/>
  <c r="J70" i="20"/>
  <c r="I70" i="20"/>
  <c r="H70" i="20"/>
  <c r="G70" i="20"/>
  <c r="F70" i="20"/>
  <c r="E70" i="20"/>
  <c r="D70" i="20"/>
  <c r="C70" i="20"/>
  <c r="B70" i="20"/>
  <c r="A70" i="20"/>
  <c r="N69" i="20"/>
  <c r="M69" i="20"/>
  <c r="L69" i="20"/>
  <c r="K69" i="20"/>
  <c r="J69" i="20"/>
  <c r="I69" i="20"/>
  <c r="H69" i="20"/>
  <c r="G69" i="20"/>
  <c r="F69" i="20"/>
  <c r="E69" i="20"/>
  <c r="D69" i="20"/>
  <c r="C69" i="20"/>
  <c r="B69" i="20"/>
  <c r="A69" i="20"/>
  <c r="N68" i="20"/>
  <c r="M68" i="20"/>
  <c r="L68" i="20"/>
  <c r="K68" i="20"/>
  <c r="J68" i="20"/>
  <c r="I68" i="20"/>
  <c r="H68" i="20"/>
  <c r="G68" i="20"/>
  <c r="F68" i="20"/>
  <c r="E68" i="20"/>
  <c r="D68" i="20"/>
  <c r="C68" i="20"/>
  <c r="B68" i="20"/>
  <c r="A68" i="20"/>
  <c r="N67" i="20"/>
  <c r="M67" i="20"/>
  <c r="L67" i="20"/>
  <c r="K67" i="20"/>
  <c r="J67" i="20"/>
  <c r="I67" i="20"/>
  <c r="H67" i="20"/>
  <c r="G67" i="20"/>
  <c r="F67" i="20"/>
  <c r="E67" i="20"/>
  <c r="D67" i="20"/>
  <c r="C67" i="20"/>
  <c r="B67" i="20"/>
  <c r="A67" i="20"/>
  <c r="N66" i="20"/>
  <c r="M66" i="20"/>
  <c r="L66" i="20"/>
  <c r="K66" i="20"/>
  <c r="J66" i="20"/>
  <c r="I66" i="20"/>
  <c r="H66" i="20"/>
  <c r="G66" i="20"/>
  <c r="F66" i="20"/>
  <c r="E66" i="20"/>
  <c r="D66" i="20"/>
  <c r="C66" i="20"/>
  <c r="B66" i="20"/>
  <c r="A66" i="20"/>
  <c r="N65" i="20"/>
  <c r="M65" i="20"/>
  <c r="L65" i="20"/>
  <c r="K65" i="20"/>
  <c r="J65" i="20"/>
  <c r="I65" i="20"/>
  <c r="H65" i="20"/>
  <c r="G65" i="20"/>
  <c r="F65" i="20"/>
  <c r="E65" i="20"/>
  <c r="D65" i="20"/>
  <c r="C65" i="20"/>
  <c r="B65" i="20"/>
  <c r="A65" i="20"/>
  <c r="N64" i="20"/>
  <c r="M64" i="20"/>
  <c r="L64" i="20"/>
  <c r="K64" i="20"/>
  <c r="J64" i="20"/>
  <c r="I64" i="20"/>
  <c r="H64" i="20"/>
  <c r="G64" i="20"/>
  <c r="F64" i="20"/>
  <c r="E64" i="20"/>
  <c r="D64" i="20"/>
  <c r="C64" i="20"/>
  <c r="B64" i="20"/>
  <c r="A64" i="20"/>
  <c r="N63" i="20"/>
  <c r="M63" i="20"/>
  <c r="L63" i="20"/>
  <c r="K63" i="20"/>
  <c r="J63" i="20"/>
  <c r="I63" i="20"/>
  <c r="H63" i="20"/>
  <c r="G63" i="20"/>
  <c r="F63" i="20"/>
  <c r="E63" i="20"/>
  <c r="D63" i="20"/>
  <c r="C63" i="20"/>
  <c r="B63" i="20"/>
  <c r="A63" i="20"/>
  <c r="N62" i="20"/>
  <c r="M62" i="20"/>
  <c r="L62" i="20"/>
  <c r="K62" i="20"/>
  <c r="J62" i="20"/>
  <c r="I62" i="20"/>
  <c r="H62" i="20"/>
  <c r="G62" i="20"/>
  <c r="F62" i="20"/>
  <c r="E62" i="20"/>
  <c r="D62" i="20"/>
  <c r="C62" i="20"/>
  <c r="B62" i="20"/>
  <c r="A62" i="20"/>
  <c r="N61" i="20"/>
  <c r="M61" i="20"/>
  <c r="L61" i="20"/>
  <c r="K61" i="20"/>
  <c r="J61" i="20"/>
  <c r="I61" i="20"/>
  <c r="H61" i="20"/>
  <c r="G61" i="20"/>
  <c r="F61" i="20"/>
  <c r="E61" i="20"/>
  <c r="D61" i="20"/>
  <c r="C61" i="20"/>
  <c r="B61" i="20"/>
  <c r="A61" i="20"/>
  <c r="N60" i="20"/>
  <c r="M60" i="20"/>
  <c r="L60" i="20"/>
  <c r="K60" i="20"/>
  <c r="J60" i="20"/>
  <c r="I60" i="20"/>
  <c r="H60" i="20"/>
  <c r="G60" i="20"/>
  <c r="F60" i="20"/>
  <c r="E60" i="20"/>
  <c r="D60" i="20"/>
  <c r="C60" i="20"/>
  <c r="B60" i="20"/>
  <c r="A60" i="20"/>
  <c r="N59" i="20"/>
  <c r="M59" i="20"/>
  <c r="L59" i="20"/>
  <c r="K59" i="20"/>
  <c r="J59" i="20"/>
  <c r="I59" i="20"/>
  <c r="H59" i="20"/>
  <c r="G59" i="20"/>
  <c r="F59" i="20"/>
  <c r="E59" i="20"/>
  <c r="D59" i="20"/>
  <c r="C59" i="20"/>
  <c r="B59" i="20"/>
  <c r="A59" i="20"/>
  <c r="N58" i="20"/>
  <c r="M58" i="20"/>
  <c r="L58" i="20"/>
  <c r="K58" i="20"/>
  <c r="J58" i="20"/>
  <c r="I58" i="20"/>
  <c r="H58" i="20"/>
  <c r="G58" i="20"/>
  <c r="F58" i="20"/>
  <c r="E58" i="20"/>
  <c r="D58" i="20"/>
  <c r="C58" i="20"/>
  <c r="B58" i="20"/>
  <c r="A58" i="20"/>
  <c r="N57" i="20"/>
  <c r="M57" i="20"/>
  <c r="L57" i="20"/>
  <c r="K57" i="20"/>
  <c r="J57" i="20"/>
  <c r="I57" i="20"/>
  <c r="H57" i="20"/>
  <c r="G57" i="20"/>
  <c r="F57" i="20"/>
  <c r="E57" i="20"/>
  <c r="D57" i="20"/>
  <c r="C57" i="20"/>
  <c r="B57" i="20"/>
  <c r="A57" i="20"/>
  <c r="N56" i="20"/>
  <c r="M56" i="20"/>
  <c r="L56" i="20"/>
  <c r="K56" i="20"/>
  <c r="J56" i="20"/>
  <c r="I56" i="20"/>
  <c r="H56" i="20"/>
  <c r="G56" i="20"/>
  <c r="F56" i="20"/>
  <c r="E56" i="20"/>
  <c r="D56" i="20"/>
  <c r="C56" i="20"/>
  <c r="B56" i="20"/>
  <c r="A56" i="20"/>
  <c r="N55" i="20"/>
  <c r="M55" i="20"/>
  <c r="L55" i="20"/>
  <c r="K55" i="20"/>
  <c r="J55" i="20"/>
  <c r="I55" i="20"/>
  <c r="H55" i="20"/>
  <c r="G55" i="20"/>
  <c r="F55" i="20"/>
  <c r="E55" i="20"/>
  <c r="D55" i="20"/>
  <c r="C55" i="20"/>
  <c r="B55" i="20"/>
  <c r="A55" i="20"/>
  <c r="N54" i="20"/>
  <c r="M54" i="20"/>
  <c r="L54" i="20"/>
  <c r="K54" i="20"/>
  <c r="J54" i="20"/>
  <c r="I54" i="20"/>
  <c r="H54" i="20"/>
  <c r="G54" i="20"/>
  <c r="F54" i="20"/>
  <c r="E54" i="20"/>
  <c r="D54" i="20"/>
  <c r="C54" i="20"/>
  <c r="B54" i="20"/>
  <c r="A54" i="20"/>
  <c r="N53" i="20"/>
  <c r="M53" i="20"/>
  <c r="L53" i="20"/>
  <c r="K53" i="20"/>
  <c r="J53" i="20"/>
  <c r="I53" i="20"/>
  <c r="H53" i="20"/>
  <c r="G53" i="20"/>
  <c r="F53" i="20"/>
  <c r="E53" i="20"/>
  <c r="D53" i="20"/>
  <c r="C53" i="20"/>
  <c r="B53" i="20"/>
  <c r="A53" i="20"/>
  <c r="N52" i="20"/>
  <c r="M52" i="20"/>
  <c r="L52" i="20"/>
  <c r="K52" i="20"/>
  <c r="J52" i="20"/>
  <c r="I52" i="20"/>
  <c r="H52" i="20"/>
  <c r="G52" i="20"/>
  <c r="F52" i="20"/>
  <c r="E52" i="20"/>
  <c r="D52" i="20"/>
  <c r="C52" i="20"/>
  <c r="B52" i="20"/>
  <c r="A52" i="20"/>
  <c r="N51" i="20"/>
  <c r="M51" i="20"/>
  <c r="L51" i="20"/>
  <c r="K51" i="20"/>
  <c r="J51" i="20"/>
  <c r="I51" i="20"/>
  <c r="H51" i="20"/>
  <c r="G51" i="20"/>
  <c r="F51" i="20"/>
  <c r="E51" i="20"/>
  <c r="D51" i="20"/>
  <c r="C51" i="20"/>
  <c r="B51" i="20"/>
  <c r="A51" i="20"/>
  <c r="N50" i="20"/>
  <c r="M50" i="20"/>
  <c r="L50" i="20"/>
  <c r="K50" i="20"/>
  <c r="J50" i="20"/>
  <c r="I50" i="20"/>
  <c r="H50" i="20"/>
  <c r="G50" i="20"/>
  <c r="F50" i="20"/>
  <c r="E50" i="20"/>
  <c r="D50" i="20"/>
  <c r="C50" i="20"/>
  <c r="B50" i="20"/>
  <c r="A50" i="20"/>
  <c r="N49" i="20"/>
  <c r="M49" i="20"/>
  <c r="L49" i="20"/>
  <c r="K49" i="20"/>
  <c r="J49" i="20"/>
  <c r="I49" i="20"/>
  <c r="H49" i="20"/>
  <c r="G49" i="20"/>
  <c r="F49" i="20"/>
  <c r="E49" i="20"/>
  <c r="D49" i="20"/>
  <c r="C49" i="20"/>
  <c r="B49" i="20"/>
  <c r="A49" i="20"/>
  <c r="N48" i="20"/>
  <c r="M48" i="20"/>
  <c r="L48" i="20"/>
  <c r="K48" i="20"/>
  <c r="J48" i="20"/>
  <c r="I48" i="20"/>
  <c r="H48" i="20"/>
  <c r="G48" i="20"/>
  <c r="F48" i="20"/>
  <c r="E48" i="20"/>
  <c r="D48" i="20"/>
  <c r="C48" i="20"/>
  <c r="B48" i="20"/>
  <c r="A48" i="20"/>
  <c r="N47" i="20"/>
  <c r="M47" i="20"/>
  <c r="L47" i="20"/>
  <c r="K47" i="20"/>
  <c r="J47" i="20"/>
  <c r="I47" i="20"/>
  <c r="H47" i="20"/>
  <c r="G47" i="20"/>
  <c r="F47" i="20"/>
  <c r="E47" i="20"/>
  <c r="D47" i="20"/>
  <c r="C47" i="20"/>
  <c r="B47" i="20"/>
  <c r="A47" i="20"/>
  <c r="N46" i="20"/>
  <c r="M46" i="20"/>
  <c r="L46" i="20"/>
  <c r="K46" i="20"/>
  <c r="J46" i="20"/>
  <c r="I46" i="20"/>
  <c r="H46" i="20"/>
  <c r="G46" i="20"/>
  <c r="F46" i="20"/>
  <c r="E46" i="20"/>
  <c r="D46" i="20"/>
  <c r="C46" i="20"/>
  <c r="B46" i="20"/>
  <c r="A46" i="20"/>
  <c r="N45" i="20"/>
  <c r="M45" i="20"/>
  <c r="L45" i="20"/>
  <c r="K45" i="20"/>
  <c r="J45" i="20"/>
  <c r="I45" i="20"/>
  <c r="H45" i="20"/>
  <c r="G45" i="20"/>
  <c r="F45" i="20"/>
  <c r="E45" i="20"/>
  <c r="D45" i="20"/>
  <c r="C45" i="20"/>
  <c r="B45" i="20"/>
  <c r="A45" i="20"/>
  <c r="N44" i="20"/>
  <c r="M44" i="20"/>
  <c r="L44" i="20"/>
  <c r="K44" i="20"/>
  <c r="J44" i="20"/>
  <c r="I44" i="20"/>
  <c r="H44" i="20"/>
  <c r="G44" i="20"/>
  <c r="F44" i="20"/>
  <c r="E44" i="20"/>
  <c r="D44" i="20"/>
  <c r="C44" i="20"/>
  <c r="B44" i="20"/>
  <c r="A44" i="20"/>
  <c r="N43" i="20"/>
  <c r="M43" i="20"/>
  <c r="L43" i="20"/>
  <c r="K43" i="20"/>
  <c r="J43" i="20"/>
  <c r="I43" i="20"/>
  <c r="H43" i="20"/>
  <c r="G43" i="20"/>
  <c r="F43" i="20"/>
  <c r="E43" i="20"/>
  <c r="D43" i="20"/>
  <c r="C43" i="20"/>
  <c r="B43" i="20"/>
  <c r="A43" i="20"/>
  <c r="N42" i="20"/>
  <c r="M42" i="20"/>
  <c r="L42" i="20"/>
  <c r="K42" i="20"/>
  <c r="J42" i="20"/>
  <c r="I42" i="20"/>
  <c r="H42" i="20"/>
  <c r="G42" i="20"/>
  <c r="F42" i="20"/>
  <c r="E42" i="20"/>
  <c r="D42" i="20"/>
  <c r="C42" i="20"/>
  <c r="B42" i="20"/>
  <c r="A42" i="20"/>
  <c r="N41" i="20"/>
  <c r="M41" i="20"/>
  <c r="L41" i="20"/>
  <c r="K41" i="20"/>
  <c r="J41" i="20"/>
  <c r="I41" i="20"/>
  <c r="H41" i="20"/>
  <c r="G41" i="20"/>
  <c r="F41" i="20"/>
  <c r="E41" i="20"/>
  <c r="D41" i="20"/>
  <c r="C41" i="20"/>
  <c r="B41" i="20"/>
  <c r="A41" i="20"/>
  <c r="N40" i="20"/>
  <c r="M40" i="20"/>
  <c r="L40" i="20"/>
  <c r="K40" i="20"/>
  <c r="J40" i="20"/>
  <c r="I40" i="20"/>
  <c r="H40" i="20"/>
  <c r="G40" i="20"/>
  <c r="F40" i="20"/>
  <c r="E40" i="20"/>
  <c r="D40" i="20"/>
  <c r="C40" i="20"/>
  <c r="B40" i="20"/>
  <c r="A40" i="20"/>
  <c r="N39" i="20"/>
  <c r="M39" i="20"/>
  <c r="L39" i="20"/>
  <c r="K39" i="20"/>
  <c r="J39" i="20"/>
  <c r="I39" i="20"/>
  <c r="H39" i="20"/>
  <c r="G39" i="20"/>
  <c r="F39" i="20"/>
  <c r="E39" i="20"/>
  <c r="D39" i="20"/>
  <c r="C39" i="20"/>
  <c r="B39" i="20"/>
  <c r="A39" i="20"/>
  <c r="N38" i="20"/>
  <c r="M38" i="20"/>
  <c r="L38" i="20"/>
  <c r="K38" i="20"/>
  <c r="J38" i="20"/>
  <c r="I38" i="20"/>
  <c r="H38" i="20"/>
  <c r="G38" i="20"/>
  <c r="F38" i="20"/>
  <c r="E38" i="20"/>
  <c r="D38" i="20"/>
  <c r="C38" i="20"/>
  <c r="B38" i="20"/>
  <c r="A38" i="20"/>
  <c r="N37" i="20"/>
  <c r="M37" i="20"/>
  <c r="L37" i="20"/>
  <c r="K37" i="20"/>
  <c r="J37" i="20"/>
  <c r="I37" i="20"/>
  <c r="H37" i="20"/>
  <c r="G37" i="20"/>
  <c r="F37" i="20"/>
  <c r="E37" i="20"/>
  <c r="D37" i="20"/>
  <c r="C37" i="20"/>
  <c r="B37" i="20"/>
  <c r="A37" i="20"/>
  <c r="N36" i="20"/>
  <c r="M36" i="20"/>
  <c r="L36" i="20"/>
  <c r="K36" i="20"/>
  <c r="J36" i="20"/>
  <c r="I36" i="20"/>
  <c r="H36" i="20"/>
  <c r="G36" i="20"/>
  <c r="F36" i="20"/>
  <c r="E36" i="20"/>
  <c r="D36" i="20"/>
  <c r="C36" i="20"/>
  <c r="B36" i="20"/>
  <c r="A36" i="20"/>
  <c r="N35" i="20"/>
  <c r="M35" i="20"/>
  <c r="L35" i="20"/>
  <c r="K35" i="20"/>
  <c r="J35" i="20"/>
  <c r="I35" i="20"/>
  <c r="H35" i="20"/>
  <c r="G35" i="20"/>
  <c r="F35" i="20"/>
  <c r="E35" i="20"/>
  <c r="D35" i="20"/>
  <c r="C35" i="20"/>
  <c r="B35" i="20"/>
  <c r="A35" i="20"/>
  <c r="N34" i="20"/>
  <c r="M34" i="20"/>
  <c r="L34" i="20"/>
  <c r="K34" i="20"/>
  <c r="J34" i="20"/>
  <c r="I34" i="20"/>
  <c r="H34" i="20"/>
  <c r="G34" i="20"/>
  <c r="F34" i="20"/>
  <c r="E34" i="20"/>
  <c r="D34" i="20"/>
  <c r="C34" i="20"/>
  <c r="B34" i="20"/>
  <c r="A34" i="20"/>
  <c r="N33" i="20"/>
  <c r="M33" i="20"/>
  <c r="L33" i="20"/>
  <c r="K33" i="20"/>
  <c r="J33" i="20"/>
  <c r="I33" i="20"/>
  <c r="H33" i="20"/>
  <c r="G33" i="20"/>
  <c r="F33" i="20"/>
  <c r="E33" i="20"/>
  <c r="D33" i="20"/>
  <c r="C33" i="20"/>
  <c r="B33" i="20"/>
  <c r="A33" i="20"/>
  <c r="N32" i="20"/>
  <c r="M32" i="20"/>
  <c r="L32" i="20"/>
  <c r="K32" i="20"/>
  <c r="J32" i="20"/>
  <c r="I32" i="20"/>
  <c r="H32" i="20"/>
  <c r="G32" i="20"/>
  <c r="F32" i="20"/>
  <c r="E32" i="20"/>
  <c r="D32" i="20"/>
  <c r="C32" i="20"/>
  <c r="B32" i="20"/>
  <c r="A32" i="20"/>
  <c r="N31" i="20"/>
  <c r="M31" i="20"/>
  <c r="L31" i="20"/>
  <c r="K31" i="20"/>
  <c r="J31" i="20"/>
  <c r="I31" i="20"/>
  <c r="H31" i="20"/>
  <c r="G31" i="20"/>
  <c r="F31" i="20"/>
  <c r="E31" i="20"/>
  <c r="D31" i="20"/>
  <c r="C31" i="20"/>
  <c r="B31" i="20"/>
  <c r="A31" i="20"/>
  <c r="N30" i="20"/>
  <c r="M30" i="20"/>
  <c r="L30" i="20"/>
  <c r="K30" i="20"/>
  <c r="J30" i="20"/>
  <c r="I30" i="20"/>
  <c r="H30" i="20"/>
  <c r="G30" i="20"/>
  <c r="F30" i="20"/>
  <c r="E30" i="20"/>
  <c r="D30" i="20"/>
  <c r="C30" i="20"/>
  <c r="B30" i="20"/>
  <c r="A30" i="20"/>
  <c r="N29" i="20"/>
  <c r="M29" i="20"/>
  <c r="L29" i="20"/>
  <c r="K29" i="20"/>
  <c r="J29" i="20"/>
  <c r="I29" i="20"/>
  <c r="H29" i="20"/>
  <c r="G29" i="20"/>
  <c r="F29" i="20"/>
  <c r="E29" i="20"/>
  <c r="D29" i="20"/>
  <c r="C29" i="20"/>
  <c r="B29" i="20"/>
  <c r="A29" i="20"/>
  <c r="N28" i="20"/>
  <c r="M28" i="20"/>
  <c r="L28" i="20"/>
  <c r="K28" i="20"/>
  <c r="J28" i="20"/>
  <c r="I28" i="20"/>
  <c r="H28" i="20"/>
  <c r="G28" i="20"/>
  <c r="F28" i="20"/>
  <c r="E28" i="20"/>
  <c r="D28" i="20"/>
  <c r="C28" i="20"/>
  <c r="B28" i="20"/>
  <c r="A28" i="20"/>
  <c r="N27" i="20"/>
  <c r="M27" i="20"/>
  <c r="L27" i="20"/>
  <c r="K27" i="20"/>
  <c r="J27" i="20"/>
  <c r="I27" i="20"/>
  <c r="H27" i="20"/>
  <c r="G27" i="20"/>
  <c r="F27" i="20"/>
  <c r="E27" i="20"/>
  <c r="D27" i="20"/>
  <c r="C27" i="20"/>
  <c r="B27" i="20"/>
  <c r="A27" i="20"/>
  <c r="N26" i="20"/>
  <c r="M26" i="20"/>
  <c r="L26" i="20"/>
  <c r="K26" i="20"/>
  <c r="J26" i="20"/>
  <c r="I26" i="20"/>
  <c r="H26" i="20"/>
  <c r="G26" i="20"/>
  <c r="F26" i="20"/>
  <c r="E26" i="20"/>
  <c r="D26" i="20"/>
  <c r="C26" i="20"/>
  <c r="B26" i="20"/>
  <c r="A26" i="20"/>
  <c r="N25" i="20"/>
  <c r="M25" i="20"/>
  <c r="L25" i="20"/>
  <c r="K25" i="20"/>
  <c r="J25" i="20"/>
  <c r="I25" i="20"/>
  <c r="H25" i="20"/>
  <c r="G25" i="20"/>
  <c r="F25" i="20"/>
  <c r="E25" i="20"/>
  <c r="D25" i="20"/>
  <c r="C25" i="20"/>
  <c r="B25" i="20"/>
  <c r="A25" i="20"/>
  <c r="N24" i="20"/>
  <c r="M24" i="20"/>
  <c r="L24" i="20"/>
  <c r="K24" i="20"/>
  <c r="J24" i="20"/>
  <c r="I24" i="20"/>
  <c r="H24" i="20"/>
  <c r="G24" i="20"/>
  <c r="F24" i="20"/>
  <c r="E24" i="20"/>
  <c r="D24" i="20"/>
  <c r="C24" i="20"/>
  <c r="B24" i="20"/>
  <c r="A24" i="20"/>
  <c r="N23" i="20"/>
  <c r="M23" i="20"/>
  <c r="L23" i="20"/>
  <c r="K23" i="20"/>
  <c r="J23" i="20"/>
  <c r="I23" i="20"/>
  <c r="H23" i="20"/>
  <c r="G23" i="20"/>
  <c r="F23" i="20"/>
  <c r="E23" i="20"/>
  <c r="D23" i="20"/>
  <c r="C23" i="20"/>
  <c r="B23" i="20"/>
  <c r="A23" i="20"/>
  <c r="N22" i="20"/>
  <c r="M22" i="20"/>
  <c r="L22" i="20"/>
  <c r="K22" i="20"/>
  <c r="J22" i="20"/>
  <c r="I22" i="20"/>
  <c r="H22" i="20"/>
  <c r="G22" i="20"/>
  <c r="F22" i="20"/>
  <c r="E22" i="20"/>
  <c r="D22" i="20"/>
  <c r="C22" i="20"/>
  <c r="B22" i="20"/>
  <c r="A22" i="20"/>
  <c r="N21" i="20"/>
  <c r="M21" i="20"/>
  <c r="L21" i="20"/>
  <c r="K21" i="20"/>
  <c r="J21" i="20"/>
  <c r="I21" i="20"/>
  <c r="H21" i="20"/>
  <c r="G21" i="20"/>
  <c r="F21" i="20"/>
  <c r="E21" i="20"/>
  <c r="D21" i="20"/>
  <c r="C21" i="20"/>
  <c r="B21" i="20"/>
  <c r="A21" i="20"/>
  <c r="N20" i="20"/>
  <c r="M20" i="20"/>
  <c r="L20" i="20"/>
  <c r="K20" i="20"/>
  <c r="J20" i="20"/>
  <c r="I20" i="20"/>
  <c r="H20" i="20"/>
  <c r="G20" i="20"/>
  <c r="F20" i="20"/>
  <c r="E20" i="20"/>
  <c r="D20" i="20"/>
  <c r="C20" i="20"/>
  <c r="B20" i="20"/>
  <c r="A20" i="20"/>
  <c r="N19" i="20"/>
  <c r="M19" i="20"/>
  <c r="L19" i="20"/>
  <c r="K19" i="20"/>
  <c r="J19" i="20"/>
  <c r="I19" i="20"/>
  <c r="H19" i="20"/>
  <c r="G19" i="20"/>
  <c r="F19" i="20"/>
  <c r="E19" i="20"/>
  <c r="D19" i="20"/>
  <c r="C19" i="20"/>
  <c r="B19" i="20"/>
  <c r="A19" i="20"/>
  <c r="N18" i="20"/>
  <c r="M18" i="20"/>
  <c r="L18" i="20"/>
  <c r="K18" i="20"/>
  <c r="J18" i="20"/>
  <c r="I18" i="20"/>
  <c r="H18" i="20"/>
  <c r="G18" i="20"/>
  <c r="F18" i="20"/>
  <c r="E18" i="20"/>
  <c r="D18" i="20"/>
  <c r="C18" i="20"/>
  <c r="B18" i="20"/>
  <c r="A18" i="20"/>
  <c r="N17" i="20"/>
  <c r="M17" i="20"/>
  <c r="L17" i="20"/>
  <c r="K17" i="20"/>
  <c r="J17" i="20"/>
  <c r="I17" i="20"/>
  <c r="H17" i="20"/>
  <c r="G17" i="20"/>
  <c r="F17" i="20"/>
  <c r="E17" i="20"/>
  <c r="D17" i="20"/>
  <c r="C17" i="20"/>
  <c r="B17" i="20"/>
  <c r="A17" i="20"/>
  <c r="N16" i="20"/>
  <c r="M16" i="20"/>
  <c r="L16" i="20"/>
  <c r="K16" i="20"/>
  <c r="J16" i="20"/>
  <c r="I16" i="20"/>
  <c r="H16" i="20"/>
  <c r="G16" i="20"/>
  <c r="F16" i="20"/>
  <c r="E16" i="20"/>
  <c r="D16" i="20"/>
  <c r="C16" i="20"/>
  <c r="B16" i="20"/>
  <c r="A16" i="20"/>
  <c r="N15" i="20"/>
  <c r="M15" i="20"/>
  <c r="L15" i="20"/>
  <c r="K15" i="20"/>
  <c r="J15" i="20"/>
  <c r="I15" i="20"/>
  <c r="H15" i="20"/>
  <c r="G15" i="20"/>
  <c r="F15" i="20"/>
  <c r="E15" i="20"/>
  <c r="D15" i="20"/>
  <c r="C15" i="20"/>
  <c r="B15" i="20"/>
  <c r="A15" i="20"/>
  <c r="N14" i="20"/>
  <c r="M14" i="20"/>
  <c r="L14" i="20"/>
  <c r="K14" i="20"/>
  <c r="J14" i="20"/>
  <c r="I14" i="20"/>
  <c r="H14" i="20"/>
  <c r="G14" i="20"/>
  <c r="F14" i="20"/>
  <c r="E14" i="20"/>
  <c r="D14" i="20"/>
  <c r="C14" i="20"/>
  <c r="B14" i="20"/>
  <c r="A14" i="20"/>
  <c r="N13" i="20"/>
  <c r="M13" i="20"/>
  <c r="L13" i="20"/>
  <c r="K13" i="20"/>
  <c r="J13" i="20"/>
  <c r="I13" i="20"/>
  <c r="H13" i="20"/>
  <c r="G13" i="20"/>
  <c r="F13" i="20"/>
  <c r="E13" i="20"/>
  <c r="D13" i="20"/>
  <c r="C13" i="20"/>
  <c r="B13" i="20"/>
  <c r="A13" i="20"/>
  <c r="N12" i="20"/>
  <c r="M12" i="20"/>
  <c r="L12" i="20"/>
  <c r="K12" i="20"/>
  <c r="J12" i="20"/>
  <c r="I12" i="20"/>
  <c r="H12" i="20"/>
  <c r="G12" i="20"/>
  <c r="F12" i="20"/>
  <c r="E12" i="20"/>
  <c r="D12" i="20"/>
  <c r="C12" i="20"/>
  <c r="B12" i="20"/>
  <c r="A12" i="20"/>
  <c r="N11" i="20"/>
  <c r="M11" i="20"/>
  <c r="L11" i="20"/>
  <c r="K11" i="20"/>
  <c r="J11" i="20"/>
  <c r="I11" i="20"/>
  <c r="H11" i="20"/>
  <c r="G11" i="20"/>
  <c r="F11" i="20"/>
  <c r="E11" i="20"/>
  <c r="D11" i="20"/>
  <c r="C11" i="20"/>
  <c r="B11" i="20"/>
  <c r="A11" i="20"/>
  <c r="N10" i="20"/>
  <c r="M10" i="20"/>
  <c r="L10" i="20"/>
  <c r="K10" i="20"/>
  <c r="J10" i="20"/>
  <c r="I10" i="20"/>
  <c r="H10" i="20"/>
  <c r="G10" i="20"/>
  <c r="F10" i="20"/>
  <c r="E10" i="20"/>
  <c r="D10" i="20"/>
  <c r="C10" i="20"/>
  <c r="B10" i="20"/>
  <c r="A10" i="20"/>
  <c r="N9" i="20"/>
  <c r="M9" i="20"/>
  <c r="L9" i="20"/>
  <c r="K9" i="20"/>
  <c r="J9" i="20"/>
  <c r="I9" i="20"/>
  <c r="H9" i="20"/>
  <c r="G9" i="20"/>
  <c r="F9" i="20"/>
  <c r="E9" i="20"/>
  <c r="D9" i="20"/>
  <c r="C9" i="20"/>
  <c r="B9" i="20"/>
  <c r="A9" i="20"/>
  <c r="N8" i="20"/>
  <c r="M8" i="20"/>
  <c r="L8" i="20"/>
  <c r="K8" i="20"/>
  <c r="J8" i="20"/>
  <c r="I8" i="20"/>
  <c r="H8" i="20"/>
  <c r="G8" i="20"/>
  <c r="F8" i="20"/>
  <c r="E8" i="20"/>
  <c r="D8" i="20"/>
  <c r="C8" i="20"/>
  <c r="B8" i="20"/>
  <c r="A8" i="20"/>
  <c r="N7" i="20"/>
  <c r="M7" i="20"/>
  <c r="L7" i="20"/>
  <c r="K7" i="20"/>
  <c r="J7" i="20"/>
  <c r="I7" i="20"/>
  <c r="H7" i="20"/>
  <c r="G7" i="20"/>
  <c r="F7" i="20"/>
  <c r="E7" i="20"/>
  <c r="D7" i="20"/>
  <c r="C7" i="20"/>
  <c r="B7" i="20"/>
  <c r="A7" i="20"/>
  <c r="N6" i="20"/>
  <c r="M6" i="20"/>
  <c r="L6" i="20"/>
  <c r="K6" i="20"/>
  <c r="J6" i="20"/>
  <c r="I6" i="20"/>
  <c r="H6" i="20"/>
  <c r="G6" i="20"/>
  <c r="F6" i="20"/>
  <c r="E6" i="20"/>
  <c r="D6" i="20"/>
  <c r="C6" i="20"/>
  <c r="B6" i="20"/>
  <c r="A6" i="20"/>
  <c r="N5" i="20"/>
  <c r="M5" i="20"/>
  <c r="L5" i="20"/>
  <c r="K5" i="20"/>
  <c r="J5" i="20"/>
  <c r="I5" i="20"/>
  <c r="H5" i="20"/>
  <c r="G5" i="20"/>
  <c r="F5" i="20"/>
  <c r="E5" i="20"/>
  <c r="D5" i="20"/>
  <c r="C5" i="20"/>
  <c r="B5" i="20"/>
  <c r="A5" i="20"/>
  <c r="N4" i="20"/>
  <c r="M4" i="20"/>
  <c r="L4" i="20"/>
  <c r="K4" i="20"/>
  <c r="J4" i="20"/>
  <c r="I4" i="20"/>
  <c r="H4" i="20"/>
  <c r="G4" i="20"/>
  <c r="F4" i="20"/>
  <c r="E4" i="20"/>
  <c r="D4" i="20"/>
  <c r="C4" i="20"/>
  <c r="B4" i="20"/>
  <c r="A4" i="20"/>
  <c r="N3" i="20"/>
  <c r="M3" i="20"/>
  <c r="L3" i="20"/>
  <c r="K3" i="20"/>
  <c r="J3" i="20"/>
  <c r="I3" i="20"/>
  <c r="H3" i="20"/>
  <c r="G3" i="20"/>
  <c r="F3" i="20"/>
  <c r="E3" i="20"/>
  <c r="D3" i="20"/>
  <c r="C3" i="20"/>
  <c r="B3" i="20"/>
  <c r="A3" i="20"/>
  <c r="N2" i="20"/>
  <c r="M2" i="20"/>
  <c r="L2" i="20"/>
  <c r="K2" i="20"/>
  <c r="J2" i="20"/>
  <c r="I2" i="20"/>
  <c r="H2" i="20"/>
  <c r="G2" i="20"/>
  <c r="F2" i="20"/>
  <c r="E2" i="20"/>
  <c r="D2" i="20"/>
  <c r="C2" i="20"/>
  <c r="B2" i="20"/>
  <c r="C5" i="1" s="1"/>
  <c r="A2" i="20"/>
  <c r="N1" i="20"/>
  <c r="M1" i="20"/>
  <c r="L1" i="20"/>
  <c r="K1" i="20"/>
  <c r="J1" i="20"/>
  <c r="I1" i="20"/>
  <c r="H1" i="20"/>
  <c r="G1" i="20"/>
  <c r="F1" i="20"/>
  <c r="E1" i="20"/>
  <c r="D1" i="20"/>
  <c r="C1" i="20"/>
  <c r="B1" i="20"/>
  <c r="A1" i="20"/>
  <c r="M41" i="21"/>
  <c r="L41" i="21"/>
  <c r="K41" i="21"/>
  <c r="J41" i="21"/>
  <c r="I41" i="21"/>
  <c r="H41" i="21"/>
  <c r="G41" i="21"/>
  <c r="E41" i="21"/>
  <c r="D41" i="21"/>
  <c r="C41" i="21"/>
  <c r="B41" i="21"/>
  <c r="A41" i="21"/>
  <c r="M40" i="21"/>
  <c r="L40" i="21"/>
  <c r="K40" i="21"/>
  <c r="J40" i="21"/>
  <c r="I40" i="21"/>
  <c r="H40" i="21"/>
  <c r="G40" i="21"/>
  <c r="E40" i="21"/>
  <c r="D40" i="21"/>
  <c r="C40" i="21"/>
  <c r="B40" i="21"/>
  <c r="A40" i="21"/>
  <c r="M39" i="21"/>
  <c r="L39" i="21"/>
  <c r="K39" i="21"/>
  <c r="J39" i="21"/>
  <c r="I39" i="21"/>
  <c r="H39" i="21"/>
  <c r="G39" i="21"/>
  <c r="E39" i="21"/>
  <c r="D39" i="21"/>
  <c r="C39" i="21"/>
  <c r="B39" i="21"/>
  <c r="A39" i="21"/>
  <c r="M38" i="21"/>
  <c r="L38" i="21"/>
  <c r="K38" i="21"/>
  <c r="J38" i="21"/>
  <c r="I38" i="21"/>
  <c r="H38" i="21"/>
  <c r="G38" i="21"/>
  <c r="E38" i="21"/>
  <c r="D38" i="21"/>
  <c r="C38" i="21"/>
  <c r="B38" i="21"/>
  <c r="A38" i="21"/>
  <c r="M37" i="21"/>
  <c r="L37" i="21"/>
  <c r="K37" i="21"/>
  <c r="J37" i="21"/>
  <c r="I37" i="21"/>
  <c r="H37" i="21"/>
  <c r="G37" i="21"/>
  <c r="E37" i="21"/>
  <c r="D37" i="21"/>
  <c r="C37" i="21"/>
  <c r="B37" i="21"/>
  <c r="A37" i="21"/>
  <c r="M36" i="21"/>
  <c r="L36" i="21"/>
  <c r="K36" i="21"/>
  <c r="J36" i="21"/>
  <c r="I36" i="21"/>
  <c r="H36" i="21"/>
  <c r="G36" i="21"/>
  <c r="E36" i="21"/>
  <c r="D36" i="21"/>
  <c r="C36" i="21"/>
  <c r="B36" i="21"/>
  <c r="A36" i="21"/>
  <c r="M35" i="21"/>
  <c r="L35" i="21"/>
  <c r="K35" i="21"/>
  <c r="J35" i="21"/>
  <c r="I35" i="21"/>
  <c r="H35" i="21"/>
  <c r="G35" i="21"/>
  <c r="E35" i="21"/>
  <c r="D35" i="21"/>
  <c r="C35" i="21"/>
  <c r="B35" i="21"/>
  <c r="A35" i="21"/>
  <c r="M34" i="21"/>
  <c r="L34" i="21"/>
  <c r="K34" i="21"/>
  <c r="J34" i="21"/>
  <c r="I34" i="21"/>
  <c r="H34" i="21"/>
  <c r="G34" i="21"/>
  <c r="E34" i="21"/>
  <c r="D34" i="21"/>
  <c r="C34" i="21"/>
  <c r="B34" i="21"/>
  <c r="A34" i="21"/>
  <c r="M33" i="21"/>
  <c r="L33" i="21"/>
  <c r="K33" i="21"/>
  <c r="J33" i="21"/>
  <c r="I33" i="21"/>
  <c r="H33" i="21"/>
  <c r="G33" i="21"/>
  <c r="E33" i="21"/>
  <c r="D33" i="21"/>
  <c r="C33" i="21"/>
  <c r="B33" i="21"/>
  <c r="A33" i="21"/>
  <c r="M32" i="21"/>
  <c r="L32" i="21"/>
  <c r="K32" i="21"/>
  <c r="J32" i="21"/>
  <c r="I32" i="21"/>
  <c r="H32" i="21"/>
  <c r="G32" i="21"/>
  <c r="E32" i="21"/>
  <c r="D32" i="21"/>
  <c r="C32" i="21"/>
  <c r="B32" i="21"/>
  <c r="A32" i="21"/>
  <c r="M31" i="21"/>
  <c r="L31" i="21"/>
  <c r="K31" i="21"/>
  <c r="J31" i="21"/>
  <c r="I31" i="21"/>
  <c r="H31" i="21"/>
  <c r="G31" i="21"/>
  <c r="E31" i="21"/>
  <c r="D31" i="21"/>
  <c r="C31" i="21"/>
  <c r="B31" i="21"/>
  <c r="A31" i="21"/>
  <c r="M30" i="21"/>
  <c r="L30" i="21"/>
  <c r="K30" i="21"/>
  <c r="J30" i="21"/>
  <c r="I30" i="21"/>
  <c r="H30" i="21"/>
  <c r="G30" i="21"/>
  <c r="E30" i="21"/>
  <c r="D30" i="21"/>
  <c r="C30" i="21"/>
  <c r="B30" i="21"/>
  <c r="A30" i="21"/>
  <c r="M29" i="21"/>
  <c r="L29" i="21"/>
  <c r="K29" i="21"/>
  <c r="J29" i="21"/>
  <c r="I29" i="21"/>
  <c r="H29" i="21"/>
  <c r="G29" i="21"/>
  <c r="F29" i="21"/>
  <c r="D18" i="15" s="1"/>
  <c r="E29" i="21"/>
  <c r="D29" i="21"/>
  <c r="C29" i="21"/>
  <c r="B29" i="21"/>
  <c r="A29" i="21"/>
  <c r="M28" i="21"/>
  <c r="L28" i="21"/>
  <c r="K28" i="21"/>
  <c r="J28" i="21"/>
  <c r="I28" i="21"/>
  <c r="H28" i="21"/>
  <c r="G28" i="21"/>
  <c r="F28" i="21"/>
  <c r="D17" i="15" s="1"/>
  <c r="E28" i="21"/>
  <c r="D28" i="21"/>
  <c r="C28" i="21"/>
  <c r="B28" i="21"/>
  <c r="A28" i="21"/>
  <c r="M27" i="21"/>
  <c r="L27" i="21"/>
  <c r="K27" i="21"/>
  <c r="J27" i="21"/>
  <c r="I27" i="21"/>
  <c r="H27" i="21"/>
  <c r="G27" i="21"/>
  <c r="F27" i="21"/>
  <c r="D21" i="15" s="1"/>
  <c r="E27" i="21"/>
  <c r="D27" i="21"/>
  <c r="C27" i="21"/>
  <c r="B27" i="21"/>
  <c r="A27" i="21"/>
  <c r="M26" i="21"/>
  <c r="L26" i="21"/>
  <c r="K26" i="21"/>
  <c r="J26" i="21"/>
  <c r="I26" i="21"/>
  <c r="H26" i="21"/>
  <c r="G26" i="21"/>
  <c r="F26" i="21"/>
  <c r="D16" i="15" s="1"/>
  <c r="E26" i="21"/>
  <c r="D26" i="21"/>
  <c r="C26" i="21"/>
  <c r="B26" i="21"/>
  <c r="A26" i="21"/>
  <c r="M25" i="21"/>
  <c r="L25" i="21"/>
  <c r="K25" i="21"/>
  <c r="J25" i="21"/>
  <c r="I25" i="21"/>
  <c r="H25" i="21"/>
  <c r="G25" i="21"/>
  <c r="F25" i="21"/>
  <c r="D15" i="15" s="1"/>
  <c r="E25" i="21"/>
  <c r="D25" i="21"/>
  <c r="C25" i="21"/>
  <c r="B25" i="21"/>
  <c r="A25" i="21"/>
  <c r="M24" i="21"/>
  <c r="L24" i="21"/>
  <c r="K24" i="21"/>
  <c r="J24" i="21"/>
  <c r="I24" i="21"/>
  <c r="H24" i="21"/>
  <c r="G24" i="21"/>
  <c r="F24" i="21"/>
  <c r="D20" i="15" s="1"/>
  <c r="E24" i="21"/>
  <c r="D24" i="21"/>
  <c r="C24" i="21"/>
  <c r="B24" i="21"/>
  <c r="A24" i="21"/>
  <c r="M23" i="21"/>
  <c r="L23" i="21"/>
  <c r="K23" i="21"/>
  <c r="J23" i="21"/>
  <c r="I23" i="21"/>
  <c r="H23" i="21"/>
  <c r="G23" i="21"/>
  <c r="F23" i="21"/>
  <c r="D13" i="15" s="1"/>
  <c r="E23" i="21"/>
  <c r="D23" i="21"/>
  <c r="C23" i="21"/>
  <c r="B23" i="21"/>
  <c r="A23" i="21"/>
  <c r="M22" i="21"/>
  <c r="L22" i="21"/>
  <c r="K22" i="21"/>
  <c r="J22" i="21"/>
  <c r="I22" i="21"/>
  <c r="H22" i="21"/>
  <c r="G22" i="21"/>
  <c r="F22" i="21"/>
  <c r="D9" i="15" s="1"/>
  <c r="E22" i="21"/>
  <c r="D22" i="21"/>
  <c r="C22" i="21"/>
  <c r="B22" i="21"/>
  <c r="A22" i="21"/>
  <c r="M21" i="21"/>
  <c r="L21" i="21"/>
  <c r="K21" i="21"/>
  <c r="J21" i="21"/>
  <c r="I21" i="21"/>
  <c r="H21" i="21"/>
  <c r="G21" i="21"/>
  <c r="F21" i="21"/>
  <c r="D8" i="15" s="1"/>
  <c r="E21" i="21"/>
  <c r="D21" i="21"/>
  <c r="C21" i="21"/>
  <c r="B21" i="21"/>
  <c r="A21" i="21"/>
  <c r="M20" i="21"/>
  <c r="L20" i="21"/>
  <c r="K20" i="21"/>
  <c r="J20" i="21"/>
  <c r="I20" i="21"/>
  <c r="H20" i="21"/>
  <c r="G20" i="21"/>
  <c r="F20" i="21"/>
  <c r="D7" i="15" s="1"/>
  <c r="E20" i="21"/>
  <c r="D20" i="21"/>
  <c r="C20" i="21"/>
  <c r="B20" i="21"/>
  <c r="A20" i="21"/>
  <c r="M19" i="21"/>
  <c r="L19" i="21"/>
  <c r="K19" i="21"/>
  <c r="J19" i="21"/>
  <c r="I19" i="21"/>
  <c r="H19" i="21"/>
  <c r="G19" i="21"/>
  <c r="E19" i="21"/>
  <c r="D19" i="21"/>
  <c r="C19" i="21"/>
  <c r="B19" i="21"/>
  <c r="A19" i="21"/>
  <c r="M18" i="21"/>
  <c r="L18" i="21"/>
  <c r="K18" i="21"/>
  <c r="J18" i="21"/>
  <c r="I18" i="21"/>
  <c r="H18" i="21"/>
  <c r="G18" i="21"/>
  <c r="E18" i="21"/>
  <c r="D18" i="21"/>
  <c r="C18" i="21"/>
  <c r="B18" i="21"/>
  <c r="A18" i="21"/>
  <c r="M17" i="21"/>
  <c r="L17" i="21"/>
  <c r="K17" i="21"/>
  <c r="J17" i="21"/>
  <c r="I17" i="21"/>
  <c r="H17" i="21"/>
  <c r="G17" i="21"/>
  <c r="E17" i="21"/>
  <c r="D17" i="21"/>
  <c r="C17" i="21"/>
  <c r="B17" i="21"/>
  <c r="A17" i="21"/>
  <c r="M16" i="21"/>
  <c r="L16" i="21"/>
  <c r="K16" i="21"/>
  <c r="J16" i="21"/>
  <c r="I16" i="21"/>
  <c r="H16" i="21"/>
  <c r="G16" i="21"/>
  <c r="E16" i="21"/>
  <c r="D16" i="21"/>
  <c r="C16" i="21"/>
  <c r="B16" i="21"/>
  <c r="A16" i="21"/>
  <c r="M15" i="21"/>
  <c r="L15" i="21"/>
  <c r="K15" i="21"/>
  <c r="J15" i="21"/>
  <c r="I15" i="21"/>
  <c r="H15" i="21"/>
  <c r="F5" i="15" s="1"/>
  <c r="G15" i="21"/>
  <c r="E15" i="21"/>
  <c r="D15" i="21"/>
  <c r="C15" i="21"/>
  <c r="B15" i="21"/>
  <c r="A15" i="21"/>
  <c r="M14" i="21"/>
  <c r="L14" i="21"/>
  <c r="K14" i="21"/>
  <c r="J14" i="21"/>
  <c r="I14" i="21"/>
  <c r="H14" i="21"/>
  <c r="G14" i="21"/>
  <c r="F14" i="21"/>
  <c r="C9" i="9" s="1"/>
  <c r="E14" i="21"/>
  <c r="D14" i="21"/>
  <c r="C14" i="21"/>
  <c r="B14" i="21"/>
  <c r="A14" i="21"/>
  <c r="M13" i="21"/>
  <c r="L13" i="21"/>
  <c r="K13" i="21"/>
  <c r="J13" i="21"/>
  <c r="I13" i="21"/>
  <c r="H13" i="21"/>
  <c r="G13" i="21"/>
  <c r="F13" i="21"/>
  <c r="C8" i="9" s="1"/>
  <c r="E13" i="21"/>
  <c r="D13" i="21"/>
  <c r="C13" i="21"/>
  <c r="B13" i="21"/>
  <c r="A13" i="21"/>
  <c r="M12" i="21"/>
  <c r="L12" i="21"/>
  <c r="K12" i="21"/>
  <c r="J12" i="21"/>
  <c r="I12" i="21"/>
  <c r="H12" i="21"/>
  <c r="G12" i="21"/>
  <c r="F12" i="21"/>
  <c r="C7" i="9" s="1"/>
  <c r="E12" i="21"/>
  <c r="D12" i="21"/>
  <c r="C12" i="21"/>
  <c r="B12" i="21"/>
  <c r="A12" i="21"/>
  <c r="M11" i="21"/>
  <c r="L11" i="21"/>
  <c r="K11" i="21"/>
  <c r="J11" i="21"/>
  <c r="I11" i="21"/>
  <c r="H11" i="21"/>
  <c r="G11" i="21"/>
  <c r="F11" i="21"/>
  <c r="C6" i="9" s="1"/>
  <c r="E11" i="21"/>
  <c r="D11" i="21"/>
  <c r="C11" i="21"/>
  <c r="B11" i="21"/>
  <c r="A11" i="21"/>
  <c r="M10" i="21"/>
  <c r="L10" i="21"/>
  <c r="K10" i="21"/>
  <c r="J10" i="21"/>
  <c r="I10" i="21"/>
  <c r="H10" i="21"/>
  <c r="G10" i="21"/>
  <c r="F10" i="21"/>
  <c r="C5" i="9" s="1"/>
  <c r="E10" i="21"/>
  <c r="D10" i="21"/>
  <c r="C10" i="21"/>
  <c r="B10" i="21"/>
  <c r="A10" i="21"/>
  <c r="M9" i="21"/>
  <c r="L9" i="21"/>
  <c r="K9" i="21"/>
  <c r="J9" i="21"/>
  <c r="I9" i="21"/>
  <c r="H9" i="21"/>
  <c r="G9" i="21"/>
  <c r="E9" i="21"/>
  <c r="D9" i="21"/>
  <c r="C9" i="21"/>
  <c r="B9" i="21"/>
  <c r="A9" i="21"/>
  <c r="M8" i="21"/>
  <c r="L8" i="21"/>
  <c r="K8" i="21"/>
  <c r="J8" i="21"/>
  <c r="I8" i="21"/>
  <c r="H8" i="21"/>
  <c r="G8" i="21"/>
  <c r="F8" i="21"/>
  <c r="D14" i="14" s="1"/>
  <c r="E8" i="21"/>
  <c r="D8" i="21"/>
  <c r="C8" i="21"/>
  <c r="B8" i="21"/>
  <c r="A8" i="21"/>
  <c r="M7" i="21"/>
  <c r="L7" i="21"/>
  <c r="K7" i="21"/>
  <c r="J7" i="21"/>
  <c r="I7" i="21"/>
  <c r="H7" i="21"/>
  <c r="G7" i="21"/>
  <c r="E7" i="21"/>
  <c r="D7" i="21"/>
  <c r="C7" i="21"/>
  <c r="B7" i="21"/>
  <c r="A7" i="21"/>
  <c r="M6" i="21"/>
  <c r="L6" i="21"/>
  <c r="K6" i="21"/>
  <c r="J6" i="21"/>
  <c r="I6" i="21"/>
  <c r="H6" i="21"/>
  <c r="G6" i="21"/>
  <c r="F6" i="21"/>
  <c r="D11" i="14" s="1"/>
  <c r="E6" i="21"/>
  <c r="D6" i="21"/>
  <c r="C6" i="21"/>
  <c r="B6" i="21"/>
  <c r="A6" i="21"/>
  <c r="M5" i="21"/>
  <c r="L5" i="21"/>
  <c r="K5" i="21"/>
  <c r="J5" i="21"/>
  <c r="I5" i="21"/>
  <c r="H5" i="21"/>
  <c r="G5" i="21"/>
  <c r="F5" i="21"/>
  <c r="D10" i="14" s="1"/>
  <c r="E5" i="21"/>
  <c r="D5" i="21"/>
  <c r="C5" i="21"/>
  <c r="B5" i="21"/>
  <c r="A5" i="21"/>
  <c r="M4" i="21"/>
  <c r="L4" i="21"/>
  <c r="K4" i="21"/>
  <c r="J4" i="21"/>
  <c r="I4" i="21"/>
  <c r="H4" i="21"/>
  <c r="G4" i="21"/>
  <c r="F4" i="21"/>
  <c r="D8" i="14" s="1"/>
  <c r="E4" i="21"/>
  <c r="D4" i="21"/>
  <c r="C4" i="21"/>
  <c r="B4" i="21"/>
  <c r="A4" i="21"/>
  <c r="M3" i="21"/>
  <c r="L3" i="21"/>
  <c r="K3" i="21"/>
  <c r="J3" i="21"/>
  <c r="I3" i="21"/>
  <c r="H3" i="21"/>
  <c r="G3" i="21"/>
  <c r="F3" i="21"/>
  <c r="D7" i="14" s="1"/>
  <c r="E3" i="21"/>
  <c r="D3" i="21"/>
  <c r="C3" i="21"/>
  <c r="B3" i="21"/>
  <c r="A3" i="21"/>
  <c r="M2" i="21"/>
  <c r="L2" i="21"/>
  <c r="K2" i="21"/>
  <c r="J2" i="21"/>
  <c r="I2" i="21"/>
  <c r="H2" i="21"/>
  <c r="G2" i="21"/>
  <c r="F2" i="21"/>
  <c r="D5" i="14" s="1" a="1"/>
  <c r="D5" i="14" s="1"/>
  <c r="E2" i="21"/>
  <c r="D2" i="21"/>
  <c r="C2" i="21"/>
  <c r="B2" i="21"/>
  <c r="A2" i="21"/>
  <c r="M1" i="21"/>
  <c r="L1" i="21"/>
  <c r="K1" i="21"/>
  <c r="J1" i="21"/>
  <c r="I1" i="21"/>
  <c r="H1" i="21"/>
  <c r="G1" i="21"/>
  <c r="F1" i="21"/>
  <c r="E1" i="21"/>
  <c r="D1" i="21"/>
  <c r="C1" i="21"/>
  <c r="B1" i="21"/>
  <c r="A1" i="21"/>
  <c r="A2" i="2" a="1"/>
  <c r="A2" i="2" s="1"/>
  <c r="C24" i="1"/>
  <c r="C23" i="1"/>
  <c r="C22" i="1"/>
  <c r="C21" i="1"/>
  <c r="C20" i="1"/>
  <c r="C18" i="1"/>
  <c r="C16" i="1"/>
  <c r="C15" i="1"/>
  <c r="C13" i="1"/>
  <c r="C11" i="1"/>
  <c r="C9" i="1"/>
  <c r="C6" i="1"/>
  <c r="C4" i="1"/>
  <c r="C3" i="1"/>
  <c r="A1" i="17" l="1"/>
  <c r="A1" i="14"/>
  <c r="A1" i="18"/>
  <c r="A1" i="15"/>
  <c r="A1" i="9"/>
  <c r="D12" i="14"/>
  <c r="F6" i="9"/>
  <c r="F7" i="9"/>
  <c r="F5" i="9"/>
  <c r="F9" i="9"/>
  <c r="F8" i="9"/>
  <c r="F17" i="21" l="1"/>
  <c r="C7" i="16" s="1"/>
  <c r="D7" i="16"/>
  <c r="B6" i="17"/>
  <c r="D6" i="16"/>
  <c r="H6" i="9"/>
  <c r="B5" i="17"/>
  <c r="D11" i="15"/>
  <c r="F16" i="21"/>
  <c r="C6" i="16" s="1"/>
  <c r="F19" i="21"/>
  <c r="C9" i="16" s="1"/>
  <c r="D9" i="16"/>
  <c r="F15" i="21"/>
  <c r="C5" i="16" s="1"/>
  <c r="F10" i="9"/>
  <c r="D4" i="16" s="1"/>
  <c r="B4" i="17"/>
  <c r="D5" i="15"/>
  <c r="A25" i="15" s="1"/>
  <c r="A13" i="9"/>
  <c r="D5" i="16"/>
  <c r="F7" i="21"/>
  <c r="C2" i="16" s="1"/>
  <c r="D2" i="16"/>
  <c r="D8" i="16"/>
  <c r="H8" i="9"/>
  <c r="F18" i="21"/>
  <c r="C8" i="16" s="1"/>
  <c r="D15" i="14"/>
  <c r="G8" i="16" l="1"/>
  <c r="F8" i="16"/>
  <c r="H4" i="17"/>
  <c r="E4" i="17"/>
  <c r="F30" i="21"/>
  <c r="C10" i="16" s="1"/>
  <c r="B7" i="17"/>
  <c r="D10" i="16"/>
  <c r="B4" i="18"/>
  <c r="D11" i="16"/>
  <c r="F31" i="21"/>
  <c r="C11" i="16" s="1"/>
  <c r="H5" i="17"/>
  <c r="E5" i="17"/>
  <c r="B5" i="18"/>
  <c r="G2" i="16"/>
  <c r="F2" i="16"/>
  <c r="D12" i="15"/>
  <c r="H9" i="9"/>
  <c r="G6" i="16"/>
  <c r="F6" i="16"/>
  <c r="D6" i="15"/>
  <c r="G5" i="16"/>
  <c r="F5" i="16"/>
  <c r="G9" i="16"/>
  <c r="F9" i="16"/>
  <c r="B6" i="18"/>
  <c r="D12" i="16"/>
  <c r="H6" i="17"/>
  <c r="E6" i="17"/>
  <c r="F32" i="21"/>
  <c r="C12" i="16" s="1"/>
  <c r="H7" i="9"/>
  <c r="D3" i="16"/>
  <c r="F9" i="21"/>
  <c r="H5" i="9"/>
  <c r="G7" i="16"/>
  <c r="F7" i="16"/>
  <c r="B8" i="18"/>
  <c r="H4" i="18" l="1"/>
  <c r="D14" i="16"/>
  <c r="B7" i="18"/>
  <c r="E4" i="18"/>
  <c r="F34" i="21"/>
  <c r="G10" i="16"/>
  <c r="F10" i="16"/>
  <c r="F33" i="21"/>
  <c r="C13" i="16" s="1"/>
  <c r="E7" i="17"/>
  <c r="D13" i="16"/>
  <c r="F3" i="16"/>
  <c r="H10" i="9"/>
  <c r="G12" i="16"/>
  <c r="F12" i="16"/>
  <c r="F35" i="21"/>
  <c r="H5" i="18"/>
  <c r="E5" i="18"/>
  <c r="E7" i="18" s="1"/>
  <c r="D15" i="16"/>
  <c r="C3" i="16"/>
  <c r="G3" i="16" s="1"/>
  <c r="C4" i="16"/>
  <c r="G4" i="16" s="1"/>
  <c r="D16" i="16"/>
  <c r="F36" i="21"/>
  <c r="H6" i="18"/>
  <c r="E6" i="18"/>
  <c r="G11" i="16"/>
  <c r="F11" i="16"/>
  <c r="F16" i="16" l="1"/>
  <c r="C16" i="16"/>
  <c r="G16" i="16" s="1"/>
  <c r="F40" i="21"/>
  <c r="F39" i="21"/>
  <c r="C15" i="16"/>
  <c r="G15" i="16" s="1"/>
  <c r="F38" i="21"/>
  <c r="F41" i="21" s="1"/>
  <c r="C8" i="1" s="1"/>
  <c r="C14" i="16"/>
  <c r="G14" i="16" s="1"/>
  <c r="F15" i="16"/>
  <c r="F37" i="21"/>
  <c r="C17" i="16" s="1"/>
  <c r="D17" i="16"/>
  <c r="G13" i="16"/>
  <c r="F13" i="16"/>
  <c r="F14" i="16"/>
  <c r="G17" i="16" l="1"/>
  <c r="F17" i="1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<sst xmlns="http://schemas.openxmlformats.org/spreadsheetml/2006/main" count="4563" uniqueCount="2321">
  <si>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</si>
  <si>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</si>
  <si>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</si>
  <si>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</si>
  <si>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</si>
  <si>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</si>
  <si>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</si>
  <si>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</si>
  <si>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</si>
  <si>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</si>
  <si>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</si>
  <si>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</si>
  <si>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</si>
  <si>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</si>
  <si>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</si>
  <si>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</si>
  <si>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</si>
  <si>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</si>
  <si>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</si>
  <si>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</si>
  <si>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</si>
  <si>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</si>
  <si>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</si>
  <si>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</si>
  <si>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</si>
  <si>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</si>
  <si>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</si>
  <si>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</si>
  <si>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</si>
  <si>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</si>
  <si>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</si>
  <si>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</si>
  <si>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</si>
  <si>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</si>
  <si>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</si>
  <si>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</si>
  <si>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</si>
  <si>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</si>
  <si>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</si>
  <si>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</si>
  <si>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</si>
  <si>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</si>
  <si>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</si>
  <si>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</si>
  <si>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</si>
  <si>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</si>
  <si>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</si>
  <si>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</si>
  <si>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</si>
  <si>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</si>
  <si>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</si>
  <si>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</si>
  <si>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</si>
  <si>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</si>
  <si>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</si>
  <si>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</si>
  <si>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</si>
  <si>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</si>
  <si>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</si>
  <si>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</si>
  <si>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</si>
  <si>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</si>
  <si>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</si>
  <si>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</si>
  <si>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</si>
  <si>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</si>
  <si>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</si>
  <si>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</si>
  <si>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</si>
  <si>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</si>
  <si>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</si>
  <si>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</si>
  <si>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</si>
  <si>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</si>
  <si>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</si>
  <si>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</si>
  <si>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</si>
  <si>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</si>
  <si>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</si>
  <si>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</si>
  <si>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</si>
  <si>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</si>
  <si>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</si>
  <si>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</si>
  <si>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</si>
  <si>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</si>
  <si>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</si>
  <si>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</si>
  <si>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</si>
  <si>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</si>
  <si>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</si>
  <si>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</si>
  <si>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</si>
  <si>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</si>
  <si>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</si>
  <si>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</si>
  <si>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</si>
  <si>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</si>
  <si>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</si>
  <si>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</si>
  <si>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</si>
  <si>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</si>
  <si>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</si>
  <si>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</si>
  <si>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</si>
  <si>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</si>
  <si>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</si>
  <si>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</si>
  <si>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</si>
  <si>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</si>
  <si>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</si>
  <si>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</si>
  <si>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</si>
  <si>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</si>
  <si>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</si>
  <si>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</si>
  <si>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</si>
  <si>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</si>
  <si>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</si>
  <si>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</si>
  <si>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</si>
  <si>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</si>
  <si>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</si>
  <si>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</si>
  <si>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</si>
  <si>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</si>
  <si>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</si>
  <si>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</si>
  <si>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</si>
  <si>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</si>
  <si>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</si>
  <si>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</si>
  <si>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</si>
  <si>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</si>
  <si>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</si>
  <si>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</si>
  <si>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</si>
  <si>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</si>
  <si>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</si>
  <si>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</si>
  <si>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</si>
  <si>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</si>
  <si>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</si>
  <si>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</si>
  <si>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</si>
  <si>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</si>
  <si>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</si>
  <si>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</si>
  <si>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</si>
  <si>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</si>
  <si>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</si>
  <si>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</si>
  <si>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</si>
  <si>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</si>
  <si>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</si>
  <si>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</si>
  <si>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</si>
  <si>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</si>
  <si>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</si>
  <si>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</si>
  <si>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</si>
  <si>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</si>
  <si>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</si>
  <si>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</si>
  <si>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</si>
  <si>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</si>
  <si>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</si>
  <si>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</si>
  <si>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</si>
  <si>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</si>
  <si>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</si>
  <si>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</si>
  <si>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</si>
  <si>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</si>
  <si>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</si>
  <si>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</si>
  <si>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</si>
  <si>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</si>
  <si>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</si>
  <si>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</si>
  <si>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</si>
  <si>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</si>
  <si>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</si>
  <si>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</si>
  <si>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</si>
  <si>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</si>
  <si>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</si>
  <si>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</si>
  <si>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</si>
  <si>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</si>
  <si>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</si>
  <si>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</si>
  <si>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</si>
  <si>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</si>
  <si>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</si>
  <si>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</si>
  <si>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</si>
  <si>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</si>
  <si>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</si>
  <si>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</si>
  <si>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</si>
  <si>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</si>
  <si>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</si>
  <si>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</si>
  <si>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</si>
  <si>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</si>
  <si>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</si>
  <si>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</si>
  <si>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</si>
  <si>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</si>
  <si>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</si>
  <si>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</si>
  <si>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</si>
  <si>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</si>
  <si>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</si>
  <si>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</si>
  <si>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</si>
  <si>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</si>
  <si>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</si>
  <si>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</si>
  <si>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</si>
  <si>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</si>
  <si>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</si>
  <si>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</si>
  <si>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</si>
  <si>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</si>
  <si>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</si>
  <si>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</si>
  <si>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</si>
  <si>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</si>
  <si>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</si>
  <si>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</si>
  <si>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</si>
  <si>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</si>
  <si>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</si>
  <si>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</si>
  <si>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</si>
  <si>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</si>
  <si>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</si>
  <si>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</si>
  <si>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</si>
  <si>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</si>
  <si>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</si>
  <si>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</si>
  <si>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</si>
  <si>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</si>
  <si>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</si>
  <si>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</si>
  <si>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</si>
  <si>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</si>
  <si>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</si>
  <si>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</si>
  <si>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</si>
  <si>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</si>
  <si>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</si>
  <si>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</si>
  <si>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</si>
  <si>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</si>
  <si>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</si>
  <si>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</si>
  <si>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</si>
  <si>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</si>
  <si>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</si>
  <si>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</si>
  <si>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</si>
  <si>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</si>
  <si>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</si>
  <si>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</si>
  <si>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</si>
  <si>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</si>
  <si>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</si>
  <si>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</si>
  <si>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</si>
  <si>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</si>
  <si>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</si>
  <si>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</si>
  <si>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</si>
  <si>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</si>
  <si>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</si>
  <si>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</si>
  <si>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</si>
  <si>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</si>
  <si>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</si>
  <si>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</si>
  <si>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</si>
  <si>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</si>
  <si>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</si>
  <si>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</si>
  <si>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</si>
  <si>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</si>
  <si>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</si>
  <si>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</si>
  <si>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</si>
  <si>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</si>
  <si>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</si>
  <si>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</si>
  <si>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</si>
  <si>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</si>
  <si>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</si>
  <si>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</si>
  <si>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</si>
  <si>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</si>
  <si>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</si>
  <si>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</si>
  <si>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</si>
  <si>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</si>
  <si>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</si>
  <si>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</si>
  <si>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</si>
  <si>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</si>
  <si>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</si>
  <si>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</si>
  <si>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</si>
  <si>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</si>
  <si>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</si>
  <si>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</si>
  <si>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</si>
  <si>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</si>
  <si>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</si>
  <si>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</si>
  <si>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</si>
  <si>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</si>
  <si>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</si>
  <si>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</si>
  <si>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</si>
  <si>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</si>
  <si>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</si>
  <si>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</si>
  <si>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</si>
  <si>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</si>
  <si>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</si>
  <si>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</si>
  <si>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</si>
  <si>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</si>
  <si>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</si>
  <si>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</si>
  <si>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</si>
  <si>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</si>
  <si>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</si>
  <si>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</si>
  <si>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</si>
  <si>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</si>
  <si>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</si>
  <si>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</si>
  <si>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</si>
  <si>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</si>
  <si>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</si>
  <si>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</si>
  <si>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</si>
  <si>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</si>
  <si>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</si>
  <si>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</si>
  <si>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</si>
  <si>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</si>
  <si>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</si>
  <si>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</si>
  <si>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</si>
  <si>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</si>
  <si>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</si>
  <si>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</si>
  <si>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</si>
  <si>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</si>
  <si>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</si>
  <si>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</si>
  <si>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</si>
  <si>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</si>
  <si>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</si>
  <si>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</si>
  <si>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</si>
  <si>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</si>
  <si>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</si>
  <si>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</si>
  <si>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</si>
  <si>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</si>
  <si>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</si>
  <si>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</si>
  <si>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</si>
  <si>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</si>
  <si>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</si>
  <si>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</si>
  <si>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</si>
  <si>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</si>
  <si>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</si>
  <si>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</si>
  <si>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</si>
  <si>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</si>
  <si>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</si>
  <si>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</si>
  <si>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</si>
  <si>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</si>
  <si>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</si>
  <si>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</si>
  <si>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</si>
  <si>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</si>
  <si>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</si>
  <si>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</si>
  <si>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</si>
  <si>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</si>
  <si>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</si>
  <si>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</si>
  <si>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</si>
  <si>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</si>
  <si>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</si>
  <si>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</si>
  <si>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</si>
  <si>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</si>
  <si>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</si>
  <si>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</si>
  <si>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</si>
  <si>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</si>
  <si>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</si>
  <si>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</si>
  <si>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</si>
  <si>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</si>
  <si>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</si>
  <si>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</si>
  <si>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</si>
  <si>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</si>
  <si>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</si>
  <si>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</si>
  <si>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</si>
  <si>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</si>
  <si>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</si>
  <si>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</si>
  <si>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</si>
  <si>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</si>
  <si>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</si>
  <si>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</si>
  <si>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</si>
  <si>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</si>
  <si>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</si>
  <si>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</si>
  <si>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</si>
  <si>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</si>
  <si>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</si>
  <si>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</si>
  <si>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</si>
  <si>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</si>
  <si>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</si>
  <si>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</si>
  <si>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</si>
  <si>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</si>
  <si>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</si>
  <si>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</si>
  <si>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</si>
  <si>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</si>
  <si>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</si>
  <si>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</si>
  <si>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</si>
  <si>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</si>
  <si>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</si>
  <si>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</si>
  <si>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</si>
  <si>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</si>
  <si>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</si>
  <si>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</si>
  <si>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</si>
  <si>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</si>
  <si>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</si>
  <si>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</si>
  <si>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</si>
  <si>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</si>
  <si>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</si>
  <si>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</si>
  <si>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</si>
  <si>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</si>
  <si>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</si>
  <si>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</si>
  <si>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</si>
  <si>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</si>
  <si>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</si>
  <si>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</si>
  <si>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</si>
  <si>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</si>
  <si>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</si>
  <si>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</si>
  <si>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</si>
  <si>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</si>
  <si>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</si>
  <si>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</si>
  <si>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</si>
  <si>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</si>
  <si>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</si>
  <si>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</si>
  <si>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</si>
  <si>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</si>
  <si>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</si>
  <si>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</si>
  <si>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</si>
  <si>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</si>
  <si>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</si>
  <si>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</si>
  <si>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</si>
  <si>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</si>
  <si>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</si>
  <si>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</si>
  <si>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</si>
  <si>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</si>
  <si>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</si>
  <si>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</si>
  <si>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</si>
  <si>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</si>
  <si>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</si>
  <si>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</si>
  <si>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</si>
  <si>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</si>
  <si>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</si>
  <si>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</si>
  <si>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</si>
  <si>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</si>
  <si>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</si>
  <si>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</si>
  <si>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</si>
  <si>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</si>
  <si>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</si>
  <si>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</si>
  <si>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</si>
  <si>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</si>
  <si>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</si>
  <si>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</si>
  <si>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</si>
  <si>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</si>
  <si>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</si>
  <si>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</si>
  <si>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</si>
  <si>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</si>
  <si>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</si>
  <si>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</si>
  <si>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</si>
  <si>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</si>
  <si>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</si>
  <si>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</si>
  <si>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</si>
  <si>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</si>
  <si>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</si>
  <si>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</si>
  <si>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</si>
  <si>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</si>
  <si>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</si>
  <si>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</si>
  <si>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</si>
  <si>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</si>
  <si>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</si>
  <si>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</si>
  <si>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</si>
  <si>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</si>
  <si>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</si>
  <si>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</si>
  <si>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</si>
  <si>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</si>
  <si>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</si>
  <si>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</si>
  <si>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</si>
  <si>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</si>
  <si>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</si>
  <si>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</si>
  <si>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</si>
  <si>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</si>
  <si>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</si>
  <si>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</si>
  <si>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</si>
  <si>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</si>
  <si>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</si>
  <si>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</si>
  <si>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</si>
  <si>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</si>
  <si>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</si>
  <si>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</si>
  <si>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</si>
  <si>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</si>
  <si>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</si>
  <si>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</si>
  <si>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</si>
  <si>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</si>
  <si>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</si>
  <si>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</si>
  <si>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</si>
  <si>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</si>
  <si>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</si>
  <si>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</si>
  <si>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</si>
  <si>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</si>
  <si>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</si>
  <si>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</si>
  <si>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</si>
  <si>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</si>
  <si>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</si>
  <si>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</si>
  <si>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</si>
  <si>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</si>
  <si>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</si>
  <si>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</si>
  <si>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</si>
  <si>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</si>
  <si>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</si>
  <si>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</si>
  <si>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</si>
  <si>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</si>
  <si>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</si>
  <si>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</si>
  <si>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</si>
  <si>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</si>
  <si>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</si>
  <si>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</si>
  <si>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</si>
  <si>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</si>
  <si>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</si>
  <si>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</si>
  <si>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</si>
  <si>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</si>
  <si>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</si>
  <si>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</si>
  <si>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</si>
  <si>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</si>
  <si>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</si>
  <si>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</si>
  <si>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</si>
  <si>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</si>
  <si>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</si>
  <si>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</si>
  <si>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</si>
  <si>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</si>
  <si>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</si>
  <si>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</si>
  <si>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</si>
  <si>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</si>
  <si>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</si>
  <si>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</si>
  <si>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</si>
  <si>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</si>
  <si>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</si>
  <si>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</si>
  <si>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</si>
  <si>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</si>
  <si>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</si>
  <si>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</si>
  <si>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</si>
  <si>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</si>
  <si>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</si>
  <si>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</si>
  <si>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</si>
  <si>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</si>
  <si>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</si>
  <si>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</si>
  <si>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</si>
  <si>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</si>
  <si>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</si>
  <si>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</si>
  <si>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</si>
  <si>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</si>
  <si>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</si>
  <si>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</si>
  <si>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</si>
  <si>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</si>
  <si>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</si>
  <si>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</si>
  <si>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</si>
  <si>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</si>
  <si>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</si>
  <si>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</si>
  <si>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</si>
  <si>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</si>
  <si>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</si>
  <si>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</si>
  <si>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</si>
  <si>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</si>
  <si>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</si>
  <si>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</si>
  <si>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</si>
  <si>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</si>
  <si>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</si>
  <si>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</si>
  <si>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</si>
  <si>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</si>
  <si>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</si>
  <si>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</si>
  <si>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</si>
  <si>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</si>
  <si>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</si>
  <si>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</si>
  <si>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</si>
  <si>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</si>
  <si>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</si>
  <si>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</si>
  <si>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</si>
  <si>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</si>
  <si>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</si>
  <si>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</si>
  <si>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</si>
  <si>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</si>
  <si>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</si>
  <si>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</si>
  <si>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</si>
  <si>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</si>
  <si>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</si>
  <si>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</si>
  <si>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</si>
  <si>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</si>
  <si>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</si>
  <si>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</si>
  <si>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</si>
  <si>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</si>
  <si>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</si>
  <si>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</si>
  <si>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</si>
  <si>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</si>
  <si>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</si>
  <si>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</si>
  <si>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</si>
  <si>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</si>
  <si>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</si>
  <si>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</si>
  <si>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</si>
  <si>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</si>
  <si>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</si>
  <si>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</si>
  <si>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</si>
  <si>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</si>
  <si>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</si>
  <si>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</si>
  <si>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</si>
  <si>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</si>
  <si>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</si>
  <si>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</si>
  <si>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</si>
  <si>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</si>
  <si>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</si>
  <si>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</si>
  <si>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</si>
  <si>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</si>
  <si>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</si>
  <si>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</si>
  <si>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</si>
  <si>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</si>
  <si>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</si>
  <si>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</si>
  <si>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</si>
  <si>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</si>
  <si>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</si>
  <si>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</si>
  <si>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</si>
  <si>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</si>
  <si>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</si>
  <si>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</si>
  <si>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</si>
  <si>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</si>
  <si>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</si>
  <si>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</si>
  <si>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</si>
  <si>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</si>
  <si>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</si>
  <si>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</si>
  <si>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</si>
  <si>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</si>
  <si>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</si>
  <si>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</si>
  <si>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</si>
  <si>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</si>
  <si>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</si>
  <si>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</si>
  <si>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</si>
  <si>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</si>
  <si>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</si>
  <si>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</si>
  <si>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</si>
  <si>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</si>
  <si>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</si>
  <si>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</si>
  <si>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</si>
  <si>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</si>
  <si>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</si>
  <si>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</si>
  <si>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</si>
  <si>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</si>
  <si>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</si>
  <si>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</si>
  <si>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</si>
  <si>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</si>
  <si>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</si>
  <si>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</si>
  <si>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</si>
  <si>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</si>
  <si>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</si>
  <si>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</si>
  <si>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</si>
  <si>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</si>
  <si>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</si>
  <si>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</si>
  <si>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</si>
  <si>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</si>
  <si>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</si>
  <si>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</si>
  <si>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</si>
  <si>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</si>
  <si>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</si>
  <si>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</si>
  <si>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</si>
  <si>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</si>
  <si>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</si>
  <si>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</si>
  <si>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</si>
  <si>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</si>
  <si>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</si>
  <si>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</si>
  <si>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</si>
  <si>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</si>
  <si>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</si>
  <si>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</si>
  <si>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</si>
  <si>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</si>
  <si>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</si>
  <si>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</si>
  <si>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</si>
  <si>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</si>
  <si>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</si>
  <si>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</si>
  <si>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</si>
  <si>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</si>
  <si>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</si>
  <si>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</si>
  <si>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</si>
  <si>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</si>
  <si>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</si>
  <si>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</si>
  <si>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</si>
  <si>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</si>
  <si>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</si>
  <si>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</si>
  <si>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</si>
  <si>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</si>
  <si>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</si>
  <si>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</si>
  <si>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</si>
  <si>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</si>
  <si>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</si>
  <si>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</si>
  <si>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</si>
  <si>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</si>
  <si>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</si>
  <si>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</si>
  <si>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</si>
  <si>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</si>
  <si>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</si>
  <si>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</si>
  <si>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</si>
  <si>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</si>
  <si>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</si>
  <si>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</si>
  <si>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</si>
  <si>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</si>
  <si>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</si>
  <si>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</si>
  <si>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</si>
  <si>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</si>
  <si>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</si>
  <si>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</si>
  <si>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</si>
  <si>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</si>
  <si>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</si>
  <si>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</si>
  <si>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</si>
  <si>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</si>
  <si>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</si>
  <si>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</si>
  <si>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</si>
  <si>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</si>
  <si>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</si>
  <si>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</si>
  <si>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</si>
  <si>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</si>
  <si>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</si>
  <si>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</si>
  <si>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</si>
  <si>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</si>
  <si>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</si>
  <si>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</si>
  <si>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</si>
  <si>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</si>
  <si>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</si>
  <si>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</si>
  <si>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</si>
  <si>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</si>
  <si>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</si>
  <si>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</si>
  <si>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</si>
  <si>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</si>
  <si>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</si>
  <si>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</si>
  <si>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</si>
  <si>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</si>
  <si>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</si>
  <si>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</si>
  <si>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</si>
  <si>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</si>
  <si>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</si>
  <si>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</si>
  <si>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</si>
  <si>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</si>
  <si>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</si>
  <si>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</si>
  <si>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</si>
  <si>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</si>
  <si>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</si>
  <si>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</si>
  <si>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</si>
  <si>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</si>
  <si>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</si>
  <si>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</si>
  <si>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</si>
  <si>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</si>
  <si>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</si>
  <si>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</si>
  <si>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</si>
  <si>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</si>
  <si>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</si>
  <si>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</si>
  <si>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</si>
  <si>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</si>
  <si>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</si>
  <si>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</si>
  <si>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</si>
  <si>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</si>
  <si>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</si>
  <si>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</si>
  <si>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</si>
  <si>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</si>
  <si>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</si>
  <si>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</si>
  <si>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</si>
  <si>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</si>
  <si>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</si>
  <si>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</si>
  <si>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</si>
  <si>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</si>
  <si>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</si>
  <si>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</si>
  <si>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</si>
  <si>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</si>
  <si>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</si>
  <si>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</si>
  <si>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</si>
  <si>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</si>
  <si>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</si>
  <si>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</si>
  <si>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</si>
  <si>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</si>
  <si>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</si>
  <si>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</si>
  <si>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</si>
  <si>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</si>
  <si>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</si>
  <si>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</si>
  <si>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</si>
  <si>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</si>
  <si>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</si>
  <si>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</si>
  <si>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</si>
  <si>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</si>
  <si>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</si>
  <si>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</si>
  <si>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</si>
  <si>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</si>
  <si>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</si>
  <si>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</si>
  <si>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</si>
  <si>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</si>
  <si>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</si>
  <si>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</si>
  <si>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</si>
  <si>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</si>
  <si>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</si>
  <si>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</si>
  <si>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</si>
  <si>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</si>
  <si>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</si>
  <si>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</si>
  <si>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</si>
  <si>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</si>
  <si>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</si>
  <si>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</si>
  <si>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</si>
  <si>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</si>
  <si>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</si>
  <si>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</si>
  <si>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</si>
  <si>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</si>
  <si>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</si>
  <si>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</si>
  <si>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</si>
  <si>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</si>
  <si>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</si>
  <si>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</si>
  <si>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</si>
  <si>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</si>
  <si>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</si>
  <si>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</si>
  <si>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</si>
  <si>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</si>
  <si>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</si>
  <si>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</si>
  <si>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</si>
  <si>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</si>
  <si>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</si>
  <si>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</si>
  <si>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</si>
  <si>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</si>
  <si>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</si>
  <si>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</si>
  <si>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</si>
  <si>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</si>
  <si>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</si>
  <si>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</si>
  <si>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</si>
  <si>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</si>
  <si>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</si>
  <si>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</si>
  <si>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</si>
  <si>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</si>
  <si>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</si>
  <si>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</si>
  <si>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</si>
  <si>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</si>
  <si>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</si>
  <si>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</si>
  <si>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</si>
  <si>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</si>
  <si>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</si>
  <si>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</si>
  <si>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</si>
  <si>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</si>
  <si>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</si>
  <si>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</si>
  <si>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</si>
  <si>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</si>
  <si>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</si>
  <si>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</si>
  <si>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</si>
  <si>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</si>
  <si>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</si>
  <si>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</si>
  <si>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</si>
  <si>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</si>
  <si>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</si>
  <si>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</si>
  <si>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</si>
  <si>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</si>
  <si>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</si>
  <si>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</si>
  <si>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</si>
  <si>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</si>
  <si>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</si>
  <si>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</si>
  <si>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</si>
  <si>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</si>
  <si>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</si>
  <si>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</si>
  <si>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</si>
  <si>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</si>
  <si>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</si>
  <si>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</si>
  <si>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</si>
  <si>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</si>
  <si>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</si>
  <si>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</si>
  <si>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</si>
  <si>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</si>
  <si>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</si>
  <si>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</si>
  <si>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</si>
  <si>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</si>
  <si>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</si>
  <si>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</si>
  <si>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</si>
  <si>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</si>
  <si>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</si>
  <si>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</si>
  <si>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</si>
  <si>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</si>
  <si>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</si>
  <si>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</si>
  <si>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</si>
  <si>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</si>
  <si>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</si>
  <si>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</si>
  <si>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</si>
  <si>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</si>
  <si>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</si>
  <si>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</si>
  <si>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</si>
  <si>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</si>
  <si>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</si>
  <si>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</si>
  <si>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</si>
  <si>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</si>
  <si>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</si>
  <si>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</si>
  <si>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</si>
  <si>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</si>
  <si>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</si>
  <si>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</si>
  <si>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</si>
  <si>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</si>
  <si>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</si>
  <si>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</si>
  <si>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</si>
  <si>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</si>
  <si>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</si>
  <si>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</si>
  <si>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</si>
  <si>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</si>
  <si>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</si>
  <si>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</si>
  <si>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</si>
  <si>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</si>
  <si>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</si>
  <si>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</si>
  <si>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</si>
  <si>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</si>
  <si>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</si>
  <si>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</si>
  <si>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</si>
  <si>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</si>
  <si>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</si>
  <si>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</si>
  <si>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</si>
  <si>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</si>
  <si>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</si>
  <si>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</si>
  <si>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</si>
  <si>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</si>
  <si>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</si>
  <si>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</si>
  <si>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</si>
  <si>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</si>
  <si>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</si>
  <si>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</si>
  <si>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</si>
  <si>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</si>
  <si>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</si>
  <si>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</si>
  <si>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</si>
  <si>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</si>
  <si>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</si>
  <si>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</si>
  <si>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</si>
  <si>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</si>
  <si>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</si>
  <si>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</si>
  <si>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</si>
  <si>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</si>
  <si>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</si>
  <si>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</si>
  <si>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</si>
  <si>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</si>
  <si>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</si>
  <si>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</si>
  <si>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</si>
  <si>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</si>
  <si>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</si>
  <si>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</si>
  <si>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</si>
  <si>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</si>
  <si>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</si>
  <si>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</si>
  <si>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</si>
  <si>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</si>
  <si>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</si>
  <si>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</si>
  <si>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</si>
  <si>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</si>
  <si>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</si>
  <si>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</si>
  <si>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</si>
  <si>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</si>
  <si>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</si>
  <si>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</si>
  <si>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</si>
  <si>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</si>
  <si>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</si>
  <si>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</si>
  <si>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</si>
  <si>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</si>
  <si>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</si>
  <si>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</si>
  <si>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</si>
  <si>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</si>
  <si>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</si>
  <si>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</si>
  <si>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</si>
  <si>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</si>
  <si>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</si>
  <si>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</si>
  <si>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</si>
  <si>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</si>
  <si>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</si>
  <si>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</si>
  <si>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</si>
  <si>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</si>
  <si>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</si>
  <si>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</si>
  <si>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</si>
  <si>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</si>
  <si>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</si>
  <si>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</si>
  <si>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</si>
  <si>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</si>
  <si>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</si>
  <si>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</si>
  <si>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</si>
  <si>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</si>
  <si>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</si>
  <si>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</si>
  <si>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</si>
  <si>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</si>
  <si>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</si>
  <si>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</si>
  <si>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</si>
  <si>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</si>
  <si>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</si>
  <si>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</si>
  <si>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</si>
  <si>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</si>
  <si>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</si>
  <si>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</si>
  <si>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</si>
  <si>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</si>
  <si>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</si>
  <si>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</si>
  <si>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</si>
  <si>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</si>
  <si>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</si>
  <si>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</si>
  <si>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</si>
  <si>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</si>
  <si>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</si>
  <si>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</si>
  <si>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</si>
  <si>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</si>
  <si>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</si>
  <si>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</si>
  <si>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</si>
  <si>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</si>
  <si>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</si>
  <si>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</si>
  <si>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</si>
  <si>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</si>
  <si>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</si>
  <si>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</si>
  <si>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</si>
  <si>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</si>
  <si>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</si>
  <si>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</si>
  <si>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</si>
  <si>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</si>
  <si>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</si>
  <si>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</si>
  <si>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</si>
  <si>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</si>
  <si>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</si>
  <si>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</si>
  <si>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</si>
  <si>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</si>
  <si>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</si>
  <si>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</si>
  <si>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</si>
  <si>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</si>
  <si>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</si>
  <si>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</si>
  <si>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</si>
  <si>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</si>
  <si>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</si>
  <si>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</si>
  <si>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</si>
  <si>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</si>
  <si>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</si>
  <si>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</si>
  <si>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</si>
  <si>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</si>
  <si>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</si>
  <si>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</si>
  <si>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</si>
  <si>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</si>
  <si>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</si>
  <si>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</si>
  <si>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</si>
  <si>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</si>
  <si>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</si>
  <si>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</si>
  <si>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</si>
  <si>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</si>
  <si>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</si>
  <si>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</si>
  <si>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</si>
  <si>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</si>
  <si>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</si>
  <si>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</si>
  <si>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</si>
  <si>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</si>
  <si>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</si>
  <si>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</si>
  <si>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</si>
  <si>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</si>
  <si>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</si>
  <si>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</si>
  <si>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</si>
  <si>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</si>
  <si>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</si>
  <si>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</si>
  <si>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</si>
  <si>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</si>
  <si>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</si>
  <si>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</si>
  <si>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</si>
  <si>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</si>
  <si>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</si>
  <si>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</si>
  <si>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</si>
  <si>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</si>
  <si>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</si>
  <si>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</si>
  <si>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</si>
  <si>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</si>
  <si>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</si>
  <si>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</si>
  <si>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</si>
  <si>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</si>
  <si>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</si>
  <si>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</si>
  <si>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</si>
  <si>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</si>
  <si>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</si>
  <si>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</si>
  <si>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</si>
  <si>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</si>
  <si>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</si>
  <si>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</si>
  <si>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</si>
  <si>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</si>
  <si>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</si>
  <si>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</si>
  <si>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</si>
  <si>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</si>
  <si>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</si>
  <si>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</si>
  <si>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</si>
  <si>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</si>
  <si>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</si>
  <si>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</si>
  <si>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</si>
  <si>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</si>
  <si>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</si>
  <si>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</si>
  <si>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</si>
  <si>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</si>
  <si>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</si>
  <si>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</si>
  <si>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</si>
  <si>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</si>
  <si>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</si>
  <si>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</si>
  <si>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</si>
  <si>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</si>
  <si>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</si>
  <si>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</si>
  <si>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</si>
  <si>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</si>
  <si>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</si>
  <si>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</si>
  <si>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</si>
  <si>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</si>
  <si>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</si>
  <si>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</si>
  <si>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</si>
  <si>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</si>
  <si>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</si>
  <si>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</si>
  <si>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</si>
  <si>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</si>
  <si>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</si>
  <si>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</si>
  <si>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</si>
  <si>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</si>
  <si>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</si>
  <si>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</si>
  <si>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</si>
  <si>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</si>
  <si>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</si>
  <si>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</si>
  <si>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</si>
  <si>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</si>
  <si>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</si>
  <si>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</si>
  <si>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</si>
  <si>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</si>
  <si>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</si>
  <si>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</si>
  <si>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</si>
  <si>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</si>
  <si>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</si>
  <si>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</si>
  <si>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</si>
  <si>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</si>
  <si>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</si>
  <si>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</si>
  <si>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</si>
  <si>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</si>
  <si>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</si>
  <si>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</si>
  <si>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</si>
  <si>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</si>
  <si>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</si>
  <si>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</si>
  <si>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</si>
  <si>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</si>
  <si>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</si>
  <si>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</si>
  <si>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</si>
  <si>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</si>
  <si>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</si>
  <si>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</si>
  <si>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</si>
  <si>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</si>
  <si>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</si>
  <si>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</si>
  <si>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</si>
  <si>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</si>
  <si>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</si>
  <si>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</si>
  <si>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</si>
  <si>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</si>
  <si>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</si>
  <si>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</si>
  <si>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</si>
  <si>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</si>
  <si>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</si>
  <si>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</si>
  <si>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</si>
  <si>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</si>
  <si>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</si>
  <si>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</si>
  <si>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</si>
  <si>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</si>
  <si>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</si>
  <si>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</si>
  <si>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</si>
  <si>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</si>
  <si>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</si>
  <si>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</si>
  <si>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</si>
  <si>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</si>
  <si>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</si>
  <si>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</si>
  <si>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</si>
  <si>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</si>
  <si>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</si>
  <si>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</si>
  <si>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</si>
  <si>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</si>
  <si>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</si>
  <si>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</si>
  <si>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</si>
  <si>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</si>
  <si>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</si>
  <si>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</si>
  <si>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</si>
  <si>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</si>
  <si>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</si>
  <si>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</si>
  <si>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</si>
  <si>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</si>
  <si>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</si>
  <si>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</si>
  <si>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</si>
  <si>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</si>
  <si>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</si>
  <si>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</si>
  <si>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</si>
  <si>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</si>
  <si>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</si>
  <si>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</si>
  <si>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</si>
  <si>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</si>
  <si>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</si>
  <si>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</si>
  <si>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</si>
  <si>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</si>
  <si>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</si>
  <si>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</si>
  <si>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</si>
  <si>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</si>
  <si>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</si>
  <si>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</si>
  <si>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</si>
  <si>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</si>
  <si>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</si>
  <si>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</si>
  <si>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</si>
  <si>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</si>
  <si>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</si>
  <si>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</si>
  <si>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</si>
  <si>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</si>
  <si>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</si>
  <si>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</si>
  <si>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</si>
  <si>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</si>
  <si>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</si>
  <si>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</si>
  <si>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</si>
  <si>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</si>
  <si>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</si>
  <si>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</si>
  <si>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</si>
  <si>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</si>
  <si>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</si>
  <si>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</si>
  <si>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</si>
  <si>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</si>
  <si>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</si>
  <si>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</si>
  <si>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</si>
  <si>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</si>
  <si>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</si>
  <si>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</si>
  <si>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</si>
  <si>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</si>
  <si>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</si>
  <si>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</si>
  <si>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</si>
  <si>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</si>
  <si>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</si>
  <si>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</si>
  <si>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</si>
  <si>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</si>
  <si>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</si>
  <si>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</si>
  <si>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</si>
  <si>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</si>
  <si>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</si>
  <si>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</si>
  <si>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</si>
  <si>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</si>
  <si>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</si>
  <si>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</si>
  <si>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</si>
  <si>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</si>
  <si>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</si>
  <si>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</si>
  <si>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</si>
  <si>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</si>
  <si>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</si>
  <si>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</si>
  <si>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</si>
  <si>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</si>
  <si>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</si>
  <si>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</si>
  <si>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</si>
  <si>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</si>
  <si>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</si>
  <si>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</si>
  <si>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</si>
  <si>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</si>
  <si>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</si>
  <si>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</si>
  <si>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</si>
  <si>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</si>
  <si>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</si>
  <si>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</si>
  <si>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</si>
  <si>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</si>
  <si>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</si>
  <si>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</si>
  <si>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</si>
  <si>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</si>
  <si>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</si>
  <si>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</si>
  <si>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</si>
  <si>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</si>
  <si>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</si>
  <si>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</si>
  <si>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</si>
  <si>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</si>
  <si>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</si>
  <si>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</si>
  <si>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</si>
  <si>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</si>
  <si>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</si>
  <si>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</si>
  <si>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</si>
  <si>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</si>
  <si>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</si>
  <si>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</si>
  <si>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</si>
  <si>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</si>
  <si>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</si>
  <si>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</si>
  <si>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</si>
  <si>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</si>
  <si>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</si>
  <si>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</si>
  <si>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</si>
  <si>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</si>
  <si>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</si>
  <si>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</si>
  <si>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</si>
  <si>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</si>
  <si>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</si>
  <si>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</si>
  <si>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</si>
  <si>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</si>
  <si>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</si>
  <si>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</si>
  <si>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</si>
  <si>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</si>
  <si>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</si>
  <si>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</si>
  <si>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</si>
  <si>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</si>
  <si>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</si>
  <si>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</si>
  <si>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</si>
  <si>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</si>
  <si>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</si>
  <si>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</si>
  <si>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</si>
  <si>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</si>
  <si>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</si>
  <si>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</si>
  <si>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</si>
  <si>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</si>
  <si>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</si>
  <si>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</si>
  <si>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</si>
  <si>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</si>
  <si>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</si>
  <si>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</si>
  <si>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</si>
  <si>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</si>
  <si>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</si>
  <si>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</si>
  <si>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</si>
  <si>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</si>
  <si>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</si>
  <si>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</si>
  <si>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</si>
  <si>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</si>
  <si>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</si>
  <si>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</si>
  <si>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</si>
  <si>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</si>
  <si>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</si>
  <si>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</si>
  <si>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</si>
  <si>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</si>
  <si>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</si>
  <si>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</si>
  <si>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</si>
  <si>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</si>
  <si>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</si>
  <si>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</si>
  <si>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</si>
  <si>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</si>
  <si>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</si>
  <si>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</si>
  <si>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</si>
  <si>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</si>
  <si>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</si>
  <si>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</si>
  <si>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</si>
  <si>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</si>
  <si>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</si>
  <si>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</si>
  <si>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</si>
  <si>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</si>
  <si>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</si>
  <si>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</si>
  <si>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</si>
  <si>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</si>
  <si>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</si>
  <si>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</si>
  <si>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</si>
  <si>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</si>
  <si>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</si>
  <si>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</si>
  <si>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</si>
  <si>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</si>
  <si>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</si>
  <si>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</si>
  <si>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</si>
  <si>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</si>
  <si>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</si>
  <si>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</si>
  <si>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</si>
  <si>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</si>
  <si>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</si>
  <si>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</si>
  <si>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</si>
  <si>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</si>
  <si>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</si>
  <si>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</si>
  <si>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</si>
  <si>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</si>
  <si>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</si>
  <si>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</si>
  <si>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</si>
  <si>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</si>
  <si>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</si>
  <si>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</si>
  <si>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</si>
  <si>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</si>
  <si>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</si>
  <si>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</si>
  <si>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</si>
  <si>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</si>
  <si>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</si>
  <si>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</si>
  <si>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</si>
  <si>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</si>
  <si>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</si>
  <si>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</si>
  <si>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</si>
  <si>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</si>
  <si>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</si>
  <si>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</si>
  <si>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</si>
  <si>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</si>
  <si>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</si>
  <si>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</si>
  <si>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</si>
  <si>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</si>
  <si>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</si>
  <si>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</si>
  <si>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</si>
  <si>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</si>
  <si>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</si>
  <si>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</si>
  <si>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</si>
  <si>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</si>
  <si>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</si>
  <si>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</si>
  <si>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</si>
  <si>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</si>
  <si>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</si>
  <si>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</si>
  <si>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</si>
  <si>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</si>
  <si>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</si>
  <si>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</si>
  <si>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</si>
  <si>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</si>
  <si>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</si>
  <si>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</si>
  <si>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</si>
  <si>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</si>
  <si>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</si>
  <si>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</si>
  <si>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</si>
  <si>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</si>
  <si>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</si>
  <si>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</si>
  <si>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</si>
  <si>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</si>
  <si>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</si>
  <si>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</si>
  <si>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</si>
  <si>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</si>
  <si>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</si>
  <si>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</si>
  <si>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</si>
  <si>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</si>
  <si>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</si>
  <si>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</si>
  <si>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</si>
  <si>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</si>
  <si>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</si>
  <si>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</si>
  <si>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</si>
  <si>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</si>
  <si>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</si>
  <si>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</si>
  <si>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</si>
  <si>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</si>
  <si>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</si>
  <si>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</si>
  <si>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</si>
  <si>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</si>
  <si>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</si>
  <si>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</si>
  <si>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</si>
  <si>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</si>
  <si>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</si>
  <si>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</si>
  <si>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</si>
  <si>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</si>
  <si>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</si>
  <si>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</si>
  <si>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</si>
  <si>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</si>
  <si>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</si>
  <si>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</si>
  <si>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</si>
  <si>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</si>
  <si>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</si>
  <si>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</si>
  <si>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</si>
  <si>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</si>
  <si>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</si>
  <si>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</si>
  <si>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</si>
  <si>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</si>
  <si>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</si>
  <si>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</si>
  <si>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</si>
  <si>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</si>
  <si>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</si>
  <si>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</si>
  <si>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</si>
  <si>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</si>
  <si>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</si>
  <si>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</si>
  <si>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</si>
  <si>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</si>
  <si>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</si>
  <si>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</si>
  <si>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</si>
  <si>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</si>
  <si>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</si>
  <si>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</si>
  <si>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</si>
  <si>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</si>
  <si>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</si>
  <si>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</si>
  <si>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</si>
  <si>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</si>
  <si>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</si>
  <si>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</si>
  <si>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</si>
  <si>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</si>
  <si>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</si>
  <si>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</si>
  <si>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</si>
  <si>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</si>
  <si>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</si>
  <si>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</si>
  <si>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</si>
  <si>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</si>
  <si>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</si>
  <si>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</si>
  <si>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</si>
  <si>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</si>
  <si>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</si>
  <si>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</si>
  <si>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</si>
  <si>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</si>
  <si>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</si>
  <si>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</si>
  <si>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</si>
  <si>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</si>
  <si>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</si>
  <si>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</si>
  <si>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</si>
  <si>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</si>
  <si>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</si>
  <si>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</si>
  <si>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</si>
  <si>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</si>
  <si>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</si>
  <si>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</si>
  <si>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</si>
  <si>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</si>
  <si>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</si>
  <si>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</si>
  <si>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</si>
  <si>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</si>
  <si>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</si>
  <si>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</si>
  <si>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</si>
  <si>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</si>
  <si>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</si>
  <si>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</si>
  <si>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</si>
  <si>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</si>
  <si>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</si>
  <si>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</si>
  <si>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</si>
  <si>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</si>
  <si>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</si>
  <si>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</si>
  <si>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</si>
  <si>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</si>
  <si>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</si>
  <si>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</si>
  <si>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</si>
  <si>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</si>
  <si>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</si>
  <si>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</si>
  <si>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</si>
  <si>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</si>
  <si>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</si>
  <si>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</si>
  <si>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</si>
  <si>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</si>
  <si>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</si>
  <si>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</si>
  <si>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</si>
  <si>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</si>
  <si>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</si>
  <si>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</si>
  <si>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</si>
  <si>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</si>
  <si>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</si>
  <si>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</si>
  <si>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</si>
  <si>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</si>
  <si>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</si>
  <si>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</si>
  <si>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</si>
  <si>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</si>
  <si>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</si>
  <si>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</si>
  <si>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</si>
  <si>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</si>
  <si>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</si>
  <si>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</si>
  <si>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</si>
  <si>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</si>
  <si>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</si>
  <si>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</si>
  <si>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</si>
  <si>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</si>
  <si>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</si>
  <si>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</si>
  <si>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</si>
  <si>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</si>
  <si>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</si>
  <si>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</si>
  <si>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</si>
  <si>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</si>
  <si>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</si>
  <si>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</si>
  <si>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</si>
  <si>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</si>
  <si>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</si>
  <si>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</si>
  <si>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</si>
  <si>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</si>
  <si>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</si>
  <si>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</si>
  <si>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</si>
  <si>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</si>
  <si>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</si>
  <si>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</si>
  <si>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</si>
  <si>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</si>
  <si>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</si>
  <si>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</si>
  <si>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</si>
  <si>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</si>
  <si>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</si>
  <si>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</si>
  <si>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</si>
  <si>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</si>
  <si>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</si>
  <si>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</si>
  <si>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</si>
  <si>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</si>
  <si>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</si>
  <si>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</si>
  <si>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</si>
  <si>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</si>
  <si>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</si>
  <si>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</si>
  <si>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</si>
  <si>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</si>
  <si>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</si>
  <si>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</si>
  <si>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</si>
  <si>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</si>
  <si>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</si>
  <si>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</si>
  <si>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</si>
  <si>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</si>
  <si>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</si>
  <si>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</si>
  <si>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</si>
  <si>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</si>
  <si>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</si>
  <si>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</si>
  <si>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</si>
  <si>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</si>
  <si>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</si>
  <si>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</si>
  <si>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</si>
  <si>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</si>
  <si>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</si>
  <si>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</si>
  <si>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</si>
  <si>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</si>
  <si>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</si>
  <si>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</si>
  <si>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</si>
  <si>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</si>
  <si>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</si>
  <si>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</si>
  <si>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</si>
  <si>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</si>
  <si>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</si>
  <si>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</si>
  <si>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</si>
  <si>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</si>
  <si>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</si>
  <si>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</si>
  <si>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</si>
  <si>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</si>
  <si>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</si>
  <si>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</si>
  <si>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</si>
  <si>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</si>
  <si>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</si>
  <si>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</si>
  <si>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</si>
  <si>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</si>
  <si>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</si>
  <si>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</si>
  <si>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</si>
  <si>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</si>
  <si>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</si>
  <si>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</si>
  <si>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</si>
  <si>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</si>
  <si>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</si>
  <si>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</si>
  <si>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</si>
  <si>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</si>
  <si>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</si>
  <si>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</si>
  <si>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</si>
  <si>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</si>
  <si>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</si>
  <si>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</si>
  <si>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</si>
  <si>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</si>
  <si>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</si>
  <si>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</si>
  <si>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</si>
  <si>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</si>
  <si>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</si>
  <si>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</si>
  <si>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</si>
  <si>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</si>
  <si>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</si>
  <si>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</si>
  <si>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</si>
  <si>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</si>
  <si>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</si>
  <si>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</si>
  <si>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</si>
  <si>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</si>
  <si>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</si>
  <si>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</si>
  <si>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</si>
  <si>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</si>
  <si>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</si>
  <si>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</si>
  <si>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</si>
  <si>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</si>
  <si>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</si>
  <si>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</si>
  <si>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</si>
  <si>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</si>
  <si>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</si>
  <si>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</si>
  <si>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</si>
  <si>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</si>
  <si>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</si>
  <si>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</si>
  <si>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</si>
  <si>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</si>
  <si>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</si>
  <si>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</si>
  <si>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</si>
  <si>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</si>
  <si>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</si>
  <si>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</si>
  <si>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</si>
  <si>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</si>
  <si>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</si>
  <si>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</si>
  <si>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</si>
  <si>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</si>
  <si>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</si>
  <si>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</si>
  <si>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</si>
  <si>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</si>
  <si>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</si>
  <si>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</si>
  <si>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</si>
  <si>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</si>
  <si>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</si>
  <si>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</si>
  <si>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</si>
  <si>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</si>
  <si>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</si>
  <si>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</si>
  <si>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</si>
  <si>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</si>
  <si>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</si>
  <si>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</si>
  <si>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</si>
  <si>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</si>
  <si>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</si>
  <si>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</si>
  <si>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</si>
  <si>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</si>
  <si>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</si>
  <si>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</si>
  <si>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</si>
  <si>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</si>
  <si>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</si>
  <si>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</si>
  <si>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</si>
  <si>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</si>
  <si>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</si>
  <si>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</si>
  <si>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</si>
  <si>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</si>
  <si>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</si>
  <si>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</si>
  <si>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</si>
  <si>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</si>
  <si>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</si>
  <si>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</si>
  <si>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</si>
  <si>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</si>
  <si>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</si>
  <si>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</si>
  <si>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</si>
  <si>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</si>
  <si>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</si>
  <si>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</si>
  <si>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</si>
  <si>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</si>
  <si>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</si>
  <si>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</si>
  <si>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</si>
  <si>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</si>
  <si>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</si>
  <si>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</si>
  <si>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</si>
  <si>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</si>
  <si>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</si>
  <si>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</si>
  <si>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</si>
  <si>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</si>
  <si>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</si>
  <si>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</si>
  <si>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</si>
  <si>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</si>
  <si>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</si>
  <si>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</si>
  <si>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</si>
  <si>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</si>
  <si>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</si>
  <si>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</si>
  <si>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</si>
  <si>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</si>
  <si>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</si>
  <si>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</si>
  <si>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</si>
  <si>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</si>
  <si>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</si>
  <si>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</si>
  <si>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</si>
  <si>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</si>
  <si>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</si>
  <si>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</si>
  <si>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</si>
  <si>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</si>
  <si>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</si>
  <si>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</si>
  <si>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</si>
  <si>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</si>
  <si>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</si>
  <si>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</si>
  <si>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</si>
  <si>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</si>
  <si>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</si>
  <si>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</si>
  <si>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</si>
  <si>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</si>
  <si>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</si>
  <si>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</si>
  <si>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</si>
  <si>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</si>
  <si>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</si>
  <si>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</si>
  <si>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</si>
  <si>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</si>
  <si>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</si>
  <si>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</si>
  <si>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</si>
  <si>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</si>
  <si>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</si>
  <si>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</si>
  <si>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</si>
  <si>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</si>
  <si>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</si>
  <si>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</si>
  <si>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</si>
  <si>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</si>
  <si>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</si>
  <si>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</si>
  <si>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</si>
  <si>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</si>
  <si>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</si>
  <si>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</si>
  <si>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</si>
  <si>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</si>
  <si>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</si>
  <si>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</si>
  <si>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</si>
  <si>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</si>
  <si>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</si>
  <si>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</si>
  <si>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</si>
  <si>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</si>
  <si>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</si>
  <si>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</si>
  <si>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</si>
  <si>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</si>
  <si>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</si>
  <si>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</si>
  <si>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</si>
  <si>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</si>
  <si>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</si>
  <si>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</si>
  <si>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</si>
  <si>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</si>
  <si>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</si>
  <si>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</si>
  <si>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</si>
  <si>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</si>
  <si>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</si>
  <si>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</si>
  <si>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</si>
  <si>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</si>
  <si>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</si>
  <si>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</si>
  <si>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</si>
  <si>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</si>
  <si>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</si>
  <si>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</si>
  <si>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</si>
  <si>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</si>
  <si>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</si>
  <si>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</si>
  <si>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</si>
  <si>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</si>
  <si>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</si>
  <si>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</si>
  <si>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</si>
  <si>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</si>
  <si>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</si>
  <si>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</si>
  <si>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</si>
  <si>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</si>
  <si>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</si>
  <si>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</si>
  <si>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</si>
  <si>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</si>
  <si>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</si>
  <si>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</si>
  <si>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</si>
  <si>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</si>
  <si>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</si>
  <si>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</si>
  <si>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</si>
  <si>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</si>
  <si>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</si>
  <si>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</si>
  <si>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</si>
  <si>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</si>
  <si>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</si>
  <si>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</si>
  <si>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</si>
  <si>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</si>
  <si>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</si>
  <si>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</si>
  <si>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</si>
  <si>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</si>
  <si>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</si>
  <si>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</si>
  <si>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</si>
  <si>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</si>
  <si>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</si>
  <si>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</si>
  <si>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</si>
  <si>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</si>
  <si>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</si>
  <si>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</si>
  <si>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Office National de L'assainissement; Rapport Anuuel 2020</t>
  </si>
  <si>
    <t>Statistiques Tunisie; Annuaire Statistique</t>
  </si>
  <si>
    <t>Multiple Indicator Cluster Survey</t>
  </si>
  <si>
    <t>TUN_2020_RA</t>
  </si>
  <si>
    <t>TUN_2020_AS</t>
  </si>
  <si>
    <t>TUN_2018_MICS</t>
  </si>
  <si>
    <t>pg. 7; Derived by the volume (million m3/year) of wastewater treated in treatment plants (287) divided by the volume of wastewater collected (in sewers; 289.4)</t>
  </si>
  <si>
    <t>Assumes that performance of faecal sludge treatment at centralised treatment facilities is the same as that for sewer wastewater treatment</t>
  </si>
  <si>
    <t>UNSD, Country Files from the UNSD/UNEP data collection on Environment Statistics, 2012 (date accessed: September 2022)</t>
  </si>
  <si>
    <t>UNSD, Country Files from the UNSD/UNEP data collection on Environment Statistics, 2013 (date accessed: September 2022)</t>
  </si>
  <si>
    <t>UNSD, Country Files from the UNSD/UNEP data collection on Environment Statistics, 2014 (date accessed: September 2022)</t>
  </si>
  <si>
    <t>TUN_2012_UNSD</t>
  </si>
  <si>
    <t>TUN_2013_UNSD</t>
  </si>
  <si>
    <t>TUN_2014_UNSD</t>
  </si>
  <si>
    <t>TUN_2012_AS</t>
  </si>
  <si>
    <t>TUN_2013_AS</t>
  </si>
  <si>
    <t>TUN_2014_AS</t>
  </si>
  <si>
    <t>TUN_2015_AS</t>
  </si>
  <si>
    <t>TUN_2017_AS</t>
  </si>
  <si>
    <t>Table W4, Line 9, Total wastewater generated by households</t>
  </si>
  <si>
    <t>pg. 302; "Tous les traitements de l’ONAS sont biologiques. Il n’y a pas de traitement mécanique"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</si>
</sst>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x14ac:knownFonts="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1921"/>
        <bgColor indexed="64"/>
      </patternFill>
    </fill>
    <fill>
      <patternFill patternType="solid">
        <fgColor theme="6" tint="0.79995117038483843"/>
        <bgColor indexed="64"/>
      </patternFill>
    </fill>
    <fill>
      <patternFill patternType="solid">
        <fgColor theme="6" tint="0.79995117038483843"/>
        <bgColor indexed="64"/>
      </patternFill>
    </fill>
    <fill>
      <patternFill patternType="solid">
        <fgColor theme="5" tint="-0.24994659260841701"/>
        <bgColor indexed="64"/>
      </patternFill>
    </fill>
    <fill>
      <patternFill patternType="solid">
        <fgColor theme="6" tint="0.39991454817346722"/>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0" applyFill="0" applyBorder="0" applyAlignment="0" applyProtection="0"/>
    <xf numFmtId="9" fontId="9" fillId="0" borderId="0" applyFont="0" applyFill="0" applyBorder="0" applyAlignment="0" applyProtection="0"/>
    <xf numFmtId="43" fontId="11" fillId="0" borderId="0" applyFont="0" applyFill="0" applyBorder="0" applyAlignment="0" applyProtection="0"/>
    <xf numFmtId="0" fontId="6" fillId="0" borderId="0"/>
    <xf numFmtId="0" fontId="17" fillId="0" borderId="0"/>
    <xf numFmtId="0" fontId="17" fillId="0" borderId="0"/>
  </cellStyleXfs>
  <cellXfs count="208">
    <xf numFmtId="0" fontId="0" fillId="0" borderId="0" xfId="0"/>
    <xf numFmtId="0" fontId="0" fillId="0" borderId="0" xfId="0" applyAlignment="1">
      <alignment horizontal="center"/>
    </xf>
    <xf numFmtId="0" fontId="1" fillId="0" borderId="0" xfId="0" applyFont="1" applyAlignment="1">
      <alignment horizontal="center"/>
    </xf>
    <xf numFmtId="0" fontId="3" fillId="0" borderId="0" xfId="0" applyFont="1" applyAlignment="1">
      <alignment horizontal="center"/>
    </xf>
    <xf numFmtId="0" fontId="4" fillId="0" borderId="0" xfId="0" applyFont="1" applyAlignment="1">
      <alignment horizontal="center"/>
    </xf>
    <xf numFmtId="0" fontId="8" fillId="0" borderId="0" xfId="1" applyAlignment="1">
      <alignment horizontal="center"/>
    </xf>
    <xf numFmtId="0" fontId="6" fillId="0" borderId="0" xfId="0" applyFont="1"/>
    <xf numFmtId="0" fontId="6" fillId="0" borderId="0" xfId="0" applyFont="1" applyAlignment="1">
      <alignment horizontal="left" vertical="top"/>
    </xf>
    <xf numFmtId="0" fontId="6" fillId="0" borderId="0" xfId="0" applyFont="1" applyAlignment="1">
      <alignment horizontal="right"/>
    </xf>
    <xf numFmtId="0" fontId="0" fillId="0" borderId="0" xfId="0" applyAlignment="1">
      <alignment horizontal="center" vertical="center"/>
    </xf>
    <xf numFmtId="0" fontId="5" fillId="0" borderId="0" xfId="0" applyFont="1" applyAlignment="1">
      <alignment horizontal="right" vertical="center"/>
    </xf>
    <xf numFmtId="0" fontId="6" fillId="0" borderId="0" xfId="0" applyFont="1" applyAlignment="1">
      <alignment horizontal="left"/>
    </xf>
    <xf numFmtId="0" fontId="0" fillId="2" borderId="0" xfId="0" applyFill="1"/>
    <xf numFmtId="164" fontId="6" fillId="4" borderId="3" xfId="0" applyNumberFormat="1" applyFont="1" applyFill="1" applyBorder="1" applyAlignment="1">
      <alignment horizontal="center" vertical="center"/>
    </xf>
    <xf numFmtId="0" fontId="10" fillId="0" borderId="0" xfId="0" applyFont="1" applyAlignment="1">
      <alignment horizontal="left" vertical="top" wrapText="1"/>
    </xf>
    <xf numFmtId="0" fontId="6" fillId="0" borderId="0" xfId="0" applyFont="1" applyAlignment="1">
      <alignment vertical="center"/>
    </xf>
    <xf numFmtId="0" fontId="0" fillId="0" borderId="0" xfId="0" applyAlignment="1">
      <alignment vertical="center"/>
    </xf>
    <xf numFmtId="0" fontId="0" fillId="4" borderId="20" xfId="0" applyFill="1" applyBorder="1" applyAlignment="1">
      <alignment horizontal="center" vertical="center"/>
    </xf>
    <xf numFmtId="0" fontId="0" fillId="4" borderId="21" xfId="0" applyFill="1" applyBorder="1" applyAlignment="1">
      <alignment horizontal="center" vertical="center"/>
    </xf>
    <xf numFmtId="0" fontId="6" fillId="4" borderId="20" xfId="0" applyFont="1" applyFill="1" applyBorder="1" applyAlignment="1">
      <alignment horizontal="center" vertical="center"/>
    </xf>
    <xf numFmtId="9" fontId="12" fillId="0" borderId="0" xfId="0" applyNumberFormat="1" applyFont="1" applyAlignment="1">
      <alignment horizontal="center" vertical="center"/>
    </xf>
    <xf numFmtId="0" fontId="2" fillId="0" borderId="0" xfId="0" applyFont="1" applyAlignment="1">
      <alignment horizontal="center" vertical="center"/>
    </xf>
    <xf numFmtId="0" fontId="6" fillId="2" borderId="0" xfId="0" applyFont="1" applyFill="1"/>
    <xf numFmtId="3" fontId="6" fillId="4" borderId="8" xfId="0" applyNumberFormat="1" applyFont="1" applyFill="1" applyBorder="1" applyAlignment="1">
      <alignment horizontal="center" vertical="center"/>
    </xf>
    <xf numFmtId="165" fontId="6" fillId="4" borderId="2" xfId="2" applyNumberFormat="1" applyFont="1" applyFill="1" applyBorder="1" applyAlignment="1">
      <alignment horizontal="center" vertical="center"/>
    </xf>
    <xf numFmtId="165" fontId="6" fillId="4" borderId="4" xfId="2" applyNumberFormat="1" applyFont="1" applyFill="1" applyBorder="1" applyAlignment="1">
      <alignment horizontal="center" vertical="center"/>
    </xf>
    <xf numFmtId="0" fontId="6" fillId="0" borderId="0" xfId="0" quotePrefix="1" applyFont="1"/>
    <xf numFmtId="0" fontId="10" fillId="0" borderId="0" xfId="0" applyFont="1" applyAlignment="1">
      <alignment horizontal="left" vertical="top"/>
    </xf>
    <xf numFmtId="3" fontId="6" fillId="5" borderId="1" xfId="0" applyNumberFormat="1" applyFont="1" applyFill="1" applyBorder="1" applyAlignment="1">
      <alignment horizontal="center" vertical="center"/>
    </xf>
    <xf numFmtId="3" fontId="6" fillId="5" borderId="5" xfId="0" applyNumberFormat="1" applyFont="1" applyFill="1" applyBorder="1" applyAlignment="1">
      <alignment horizontal="center" vertical="center"/>
    </xf>
    <xf numFmtId="3" fontId="6" fillId="5" borderId="7" xfId="0" applyNumberFormat="1" applyFont="1" applyFill="1" applyBorder="1" applyAlignment="1">
      <alignment horizontal="center" vertical="center"/>
    </xf>
    <xf numFmtId="3" fontId="6" fillId="5" borderId="24" xfId="0" applyNumberFormat="1" applyFont="1" applyFill="1" applyBorder="1" applyAlignment="1">
      <alignment horizontal="center" vertical="center"/>
    </xf>
    <xf numFmtId="3" fontId="6" fillId="5" borderId="23" xfId="0" applyNumberFormat="1" applyFont="1" applyFill="1" applyBorder="1" applyAlignment="1">
      <alignment horizontal="center" vertical="center"/>
    </xf>
    <xf numFmtId="0" fontId="10" fillId="0" borderId="0" xfId="0" applyFont="1" applyAlignment="1">
      <alignment vertical="top"/>
    </xf>
    <xf numFmtId="3" fontId="6" fillId="5" borderId="8" xfId="0" applyNumberFormat="1" applyFont="1" applyFill="1" applyBorder="1" applyAlignment="1">
      <alignment horizontal="center" vertical="center"/>
    </xf>
    <xf numFmtId="165" fontId="6" fillId="5" borderId="2" xfId="2" applyNumberFormat="1" applyFont="1" applyFill="1" applyBorder="1" applyAlignment="1">
      <alignment horizontal="center" vertical="center"/>
    </xf>
    <xf numFmtId="165" fontId="6" fillId="5" borderId="4" xfId="2" applyNumberFormat="1" applyFont="1" applyFill="1" applyBorder="1" applyAlignment="1">
      <alignment horizontal="center" vertical="center"/>
    </xf>
    <xf numFmtId="3" fontId="6" fillId="4" borderId="3" xfId="0" applyNumberFormat="1" applyFont="1" applyFill="1" applyBorder="1" applyAlignment="1">
      <alignment horizontal="center" vertical="center"/>
    </xf>
    <xf numFmtId="3" fontId="6" fillId="5" borderId="3" xfId="0" applyNumberFormat="1" applyFont="1" applyFill="1" applyBorder="1" applyAlignment="1">
      <alignment horizontal="center" vertical="center"/>
    </xf>
    <xf numFmtId="0" fontId="6" fillId="5" borderId="5" xfId="0" applyFont="1" applyFill="1" applyBorder="1" applyAlignment="1">
      <alignment horizontal="center" vertical="center"/>
    </xf>
    <xf numFmtId="0" fontId="6" fillId="5" borderId="5" xfId="0" applyFont="1" applyFill="1" applyBorder="1" applyAlignment="1">
      <alignment horizontal="center" vertical="center" wrapText="1"/>
    </xf>
    <xf numFmtId="0" fontId="10" fillId="0" borderId="0" xfId="0" applyFont="1" applyAlignment="1">
      <alignment vertical="top" wrapText="1"/>
    </xf>
    <xf numFmtId="0" fontId="6" fillId="0" borderId="0" xfId="0" applyFont="1" applyAlignment="1">
      <alignment horizontal="center"/>
    </xf>
    <xf numFmtId="165" fontId="6" fillId="5" borderId="16" xfId="2" applyNumberFormat="1" applyFont="1" applyFill="1" applyBorder="1" applyAlignment="1">
      <alignment horizontal="center" vertical="center"/>
    </xf>
    <xf numFmtId="165" fontId="6" fillId="5" borderId="17" xfId="2" applyNumberFormat="1" applyFont="1" applyFill="1" applyBorder="1" applyAlignment="1">
      <alignment horizontal="center" vertical="center"/>
    </xf>
    <xf numFmtId="165" fontId="6" fillId="4" borderId="18" xfId="2" applyNumberFormat="1" applyFont="1" applyFill="1" applyBorder="1" applyAlignment="1">
      <alignment horizontal="center" vertical="center"/>
    </xf>
    <xf numFmtId="165" fontId="6" fillId="4" borderId="25" xfId="2" applyNumberFormat="1" applyFont="1" applyFill="1" applyBorder="1" applyAlignment="1">
      <alignment horizontal="center" vertical="center"/>
    </xf>
    <xf numFmtId="0" fontId="6" fillId="5" borderId="10" xfId="0" applyFont="1" applyFill="1" applyBorder="1" applyAlignment="1">
      <alignment horizontal="center" vertical="center" wrapText="1"/>
    </xf>
    <xf numFmtId="0" fontId="6" fillId="5" borderId="20" xfId="0" applyFont="1" applyFill="1" applyBorder="1" applyAlignment="1">
      <alignment horizontal="center" vertical="center" wrapText="1"/>
    </xf>
    <xf numFmtId="0" fontId="5" fillId="5" borderId="21" xfId="0" applyFont="1" applyFill="1" applyBorder="1" applyAlignment="1">
      <alignment horizontal="center" vertical="center" wrapText="1"/>
    </xf>
    <xf numFmtId="164" fontId="6" fillId="5" borderId="5" xfId="0" applyNumberFormat="1" applyFont="1" applyFill="1" applyBorder="1" applyAlignment="1">
      <alignment horizontal="center" vertical="center" wrapText="1"/>
    </xf>
    <xf numFmtId="164" fontId="6" fillId="5" borderId="3" xfId="0" applyNumberFormat="1" applyFont="1" applyFill="1" applyBorder="1" applyAlignment="1">
      <alignment horizontal="center" vertical="center" wrapText="1"/>
    </xf>
    <xf numFmtId="3" fontId="6" fillId="4" borderId="1" xfId="0" applyNumberFormat="1" applyFont="1" applyFill="1" applyBorder="1" applyAlignment="1">
      <alignment horizontal="center" vertical="center"/>
    </xf>
    <xf numFmtId="165" fontId="6" fillId="4" borderId="1" xfId="2" applyNumberFormat="1" applyFont="1" applyFill="1" applyBorder="1" applyAlignment="1">
      <alignment horizontal="center" vertical="center"/>
    </xf>
    <xf numFmtId="0" fontId="6" fillId="4" borderId="1" xfId="0" applyFont="1" applyFill="1" applyBorder="1" applyAlignment="1">
      <alignment horizontal="center" vertical="center"/>
    </xf>
    <xf numFmtId="165" fontId="6" fillId="4" borderId="8" xfId="2" applyNumberFormat="1" applyFont="1" applyFill="1" applyBorder="1" applyAlignment="1">
      <alignment horizontal="center" vertical="center"/>
    </xf>
    <xf numFmtId="0" fontId="6" fillId="4" borderId="5" xfId="0" applyFont="1" applyFill="1" applyBorder="1" applyAlignment="1">
      <alignment horizontal="center" vertical="center"/>
    </xf>
    <xf numFmtId="166" fontId="5" fillId="4" borderId="4" xfId="0" applyNumberFormat="1" applyFont="1" applyFill="1" applyBorder="1" applyAlignment="1">
      <alignment horizontal="center" vertical="center"/>
    </xf>
    <xf numFmtId="164" fontId="6" fillId="4" borderId="15" xfId="0" applyNumberFormat="1" applyFont="1" applyFill="1" applyBorder="1" applyAlignment="1">
      <alignment horizontal="center" vertical="center" wrapText="1"/>
    </xf>
    <xf numFmtId="164" fontId="6" fillId="4" borderId="11" xfId="0" applyNumberFormat="1" applyFont="1" applyFill="1" applyBorder="1" applyAlignment="1">
      <alignment horizontal="center" vertical="center" wrapText="1"/>
    </xf>
    <xf numFmtId="164" fontId="6" fillId="4" borderId="5" xfId="0" applyNumberFormat="1" applyFont="1" applyFill="1" applyBorder="1" applyAlignment="1">
      <alignment horizontal="center" vertical="center"/>
    </xf>
    <xf numFmtId="0" fontId="5" fillId="5" borderId="34" xfId="0" applyFont="1" applyFill="1" applyBorder="1" applyAlignment="1">
      <alignment horizontal="center" vertical="center" wrapText="1"/>
    </xf>
    <xf numFmtId="0" fontId="5" fillId="5" borderId="32" xfId="0" applyFont="1" applyFill="1" applyBorder="1" applyAlignment="1">
      <alignment horizontal="center" vertical="center" wrapText="1"/>
    </xf>
    <xf numFmtId="165" fontId="13" fillId="6" borderId="4" xfId="2" applyNumberFormat="1" applyFont="1" applyFill="1" applyBorder="1" applyAlignment="1">
      <alignment horizontal="center" vertical="center" wrapText="1"/>
    </xf>
    <xf numFmtId="0" fontId="6" fillId="0" borderId="0" xfId="0" applyFont="1" applyAlignment="1">
      <alignment vertical="center" wrapText="1"/>
    </xf>
    <xf numFmtId="0" fontId="5" fillId="4" borderId="0" xfId="0" applyFont="1" applyFill="1" applyAlignment="1">
      <alignment horizontal="left" vertical="center"/>
    </xf>
    <xf numFmtId="3" fontId="5" fillId="4" borderId="10" xfId="0" applyNumberFormat="1" applyFont="1" applyFill="1" applyBorder="1" applyAlignment="1">
      <alignment horizontal="left" vertical="center"/>
    </xf>
    <xf numFmtId="3" fontId="6" fillId="4" borderId="16" xfId="0" applyNumberFormat="1" applyFont="1" applyFill="1" applyBorder="1" applyAlignment="1">
      <alignment horizontal="left" vertical="center"/>
    </xf>
    <xf numFmtId="3" fontId="6" fillId="4" borderId="30" xfId="0" applyNumberFormat="1" applyFont="1" applyFill="1" applyBorder="1" applyAlignment="1">
      <alignment horizontal="center" vertical="center"/>
    </xf>
    <xf numFmtId="3" fontId="6" fillId="4" borderId="30" xfId="0" applyNumberFormat="1" applyFont="1" applyFill="1" applyBorder="1" applyAlignment="1">
      <alignment horizontal="left" vertical="center"/>
    </xf>
    <xf numFmtId="3" fontId="5" fillId="4" borderId="20" xfId="0" applyNumberFormat="1" applyFont="1" applyFill="1" applyBorder="1" applyAlignment="1">
      <alignment horizontal="left" vertical="center"/>
    </xf>
    <xf numFmtId="3" fontId="6" fillId="4" borderId="17" xfId="0" applyNumberFormat="1" applyFont="1" applyFill="1" applyBorder="1" applyAlignment="1">
      <alignment horizontal="left" vertical="center"/>
    </xf>
    <xf numFmtId="3" fontId="6" fillId="4" borderId="31" xfId="0" applyNumberFormat="1" applyFont="1" applyFill="1" applyBorder="1" applyAlignment="1">
      <alignment horizontal="center" vertical="center"/>
    </xf>
    <xf numFmtId="3" fontId="6" fillId="4" borderId="31" xfId="0" applyNumberFormat="1" applyFont="1" applyFill="1" applyBorder="1" applyAlignment="1">
      <alignment horizontal="left" vertical="center"/>
    </xf>
    <xf numFmtId="3" fontId="6" fillId="4" borderId="31" xfId="0" quotePrefix="1" applyNumberFormat="1" applyFont="1" applyFill="1" applyBorder="1" applyAlignment="1">
      <alignment horizontal="left" vertical="center"/>
    </xf>
    <xf numFmtId="3" fontId="6" fillId="4" borderId="33" xfId="0" applyNumberFormat="1" applyFont="1" applyFill="1" applyBorder="1" applyAlignment="1">
      <alignment horizontal="left" vertical="center"/>
    </xf>
    <xf numFmtId="3" fontId="6" fillId="4" borderId="32" xfId="0" applyNumberFormat="1" applyFont="1" applyFill="1" applyBorder="1" applyAlignment="1">
      <alignment horizontal="center" vertical="center"/>
    </xf>
    <xf numFmtId="3" fontId="6" fillId="4" borderId="32" xfId="0" applyNumberFormat="1" applyFont="1" applyFill="1" applyBorder="1" applyAlignment="1">
      <alignment horizontal="left" vertical="center"/>
    </xf>
    <xf numFmtId="3" fontId="5" fillId="7" borderId="28" xfId="0" applyNumberFormat="1" applyFont="1" applyFill="1" applyBorder="1" applyAlignment="1">
      <alignment horizontal="center" vertical="center" wrapText="1"/>
    </xf>
    <xf numFmtId="0" fontId="5" fillId="4" borderId="29" xfId="0" applyFont="1" applyFill="1" applyBorder="1" applyAlignment="1">
      <alignment horizontal="center" vertical="center"/>
    </xf>
    <xf numFmtId="166" fontId="0" fillId="5" borderId="29" xfId="0" applyNumberFormat="1" applyFill="1" applyBorder="1" applyAlignment="1">
      <alignment horizontal="center" vertical="center"/>
    </xf>
    <xf numFmtId="3" fontId="6" fillId="5" borderId="29" xfId="0" applyNumberFormat="1" applyFont="1" applyFill="1" applyBorder="1" applyAlignment="1">
      <alignment horizontal="center" vertical="center"/>
    </xf>
    <xf numFmtId="164" fontId="6" fillId="5" borderId="29" xfId="0" applyNumberFormat="1" applyFont="1" applyFill="1" applyBorder="1" applyAlignment="1">
      <alignment horizontal="left" vertical="center"/>
    </xf>
    <xf numFmtId="0" fontId="6" fillId="4" borderId="17" xfId="0" applyFont="1" applyFill="1" applyBorder="1" applyAlignment="1">
      <alignment horizontal="left" vertical="center"/>
    </xf>
    <xf numFmtId="0" fontId="6" fillId="4" borderId="31" xfId="0" applyFont="1" applyFill="1" applyBorder="1" applyAlignment="1">
      <alignment horizontal="center" vertical="center"/>
    </xf>
    <xf numFmtId="166" fontId="0" fillId="5" borderId="31" xfId="0" applyNumberFormat="1" applyFill="1" applyBorder="1" applyAlignment="1">
      <alignment horizontal="center" vertical="center"/>
    </xf>
    <xf numFmtId="3" fontId="6" fillId="5" borderId="31" xfId="0" applyNumberFormat="1" applyFont="1" applyFill="1" applyBorder="1" applyAlignment="1">
      <alignment horizontal="center" vertical="center"/>
    </xf>
    <xf numFmtId="164" fontId="6" fillId="5" borderId="31" xfId="0" applyNumberFormat="1" applyFont="1" applyFill="1" applyBorder="1" applyAlignment="1">
      <alignment horizontal="left" vertical="center"/>
    </xf>
    <xf numFmtId="0" fontId="6" fillId="4" borderId="31" xfId="0" quotePrefix="1" applyFont="1" applyFill="1" applyBorder="1" applyAlignment="1">
      <alignment horizontal="center" vertical="center"/>
    </xf>
    <xf numFmtId="165" fontId="6" fillId="5" borderId="31" xfId="2" applyNumberFormat="1" applyFont="1" applyFill="1" applyBorder="1" applyAlignment="1">
      <alignment horizontal="center" vertical="center"/>
    </xf>
    <xf numFmtId="3" fontId="6" fillId="5" borderId="31" xfId="0" quotePrefix="1" applyNumberFormat="1" applyFont="1" applyFill="1" applyBorder="1" applyAlignment="1">
      <alignment horizontal="left" vertical="center"/>
    </xf>
    <xf numFmtId="1" fontId="0" fillId="4" borderId="31" xfId="0" applyNumberFormat="1" applyFill="1" applyBorder="1" applyAlignment="1">
      <alignment horizontal="center" vertical="center"/>
    </xf>
    <xf numFmtId="164" fontId="6" fillId="4" borderId="31" xfId="0" applyNumberFormat="1" applyFont="1" applyFill="1" applyBorder="1" applyAlignment="1">
      <alignment horizontal="left" vertical="center"/>
    </xf>
    <xf numFmtId="0" fontId="0" fillId="4" borderId="31" xfId="0" applyFill="1" applyBorder="1" applyAlignment="1">
      <alignment horizontal="center" vertical="center"/>
    </xf>
    <xf numFmtId="0" fontId="5" fillId="4" borderId="20" xfId="0" applyFont="1" applyFill="1" applyBorder="1" applyAlignment="1">
      <alignment horizontal="left" vertical="center"/>
    </xf>
    <xf numFmtId="0" fontId="5" fillId="4" borderId="27" xfId="0" applyFont="1" applyFill="1" applyBorder="1" applyAlignment="1">
      <alignment horizontal="left" vertical="center"/>
    </xf>
    <xf numFmtId="165" fontId="6" fillId="5" borderId="32" xfId="2" applyNumberFormat="1" applyFont="1" applyFill="1" applyBorder="1" applyAlignment="1">
      <alignment horizontal="center" vertical="center"/>
    </xf>
    <xf numFmtId="1" fontId="0" fillId="4" borderId="32" xfId="0" applyNumberFormat="1" applyFill="1" applyBorder="1" applyAlignment="1">
      <alignment horizontal="center" vertical="center"/>
    </xf>
    <xf numFmtId="164" fontId="6" fillId="4" borderId="32" xfId="0" applyNumberFormat="1" applyFont="1" applyFill="1" applyBorder="1" applyAlignment="1">
      <alignment horizontal="left" vertical="center"/>
    </xf>
    <xf numFmtId="0" fontId="14" fillId="0" borderId="0" xfId="0" applyFont="1"/>
    <xf numFmtId="3" fontId="8" fillId="4" borderId="30" xfId="1" applyNumberFormat="1" applyFill="1" applyBorder="1" applyAlignment="1">
      <alignment horizontal="center" vertical="center"/>
    </xf>
    <xf numFmtId="3" fontId="8" fillId="4" borderId="31" xfId="1" applyNumberFormat="1" applyFill="1" applyBorder="1" applyAlignment="1">
      <alignment horizontal="center" vertical="center"/>
    </xf>
    <xf numFmtId="3" fontId="8" fillId="4" borderId="32" xfId="1" applyNumberFormat="1" applyFill="1" applyBorder="1" applyAlignment="1">
      <alignment horizontal="center" vertical="center"/>
    </xf>
    <xf numFmtId="0" fontId="8" fillId="4" borderId="31" xfId="1" applyFill="1" applyBorder="1" applyAlignment="1">
      <alignment horizontal="center" vertical="center"/>
    </xf>
    <xf numFmtId="0" fontId="8" fillId="4" borderId="32" xfId="1" applyFill="1" applyBorder="1" applyAlignment="1">
      <alignment horizontal="center" vertical="center"/>
    </xf>
    <xf numFmtId="0" fontId="0" fillId="0" borderId="0" xfId="0" applyAlignment="1">
      <alignment horizontal="left"/>
    </xf>
    <xf numFmtId="0" fontId="0" fillId="0" borderId="0" xfId="0" applyAlignment="1">
      <alignment horizontal="right"/>
    </xf>
    <xf numFmtId="0" fontId="5" fillId="3" borderId="29" xfId="0" applyFont="1" applyFill="1" applyBorder="1" applyAlignment="1">
      <alignment horizontal="center" vertical="center" wrapText="1"/>
    </xf>
    <xf numFmtId="3" fontId="5" fillId="7" borderId="28" xfId="0" applyNumberFormat="1" applyFont="1" applyFill="1" applyBorder="1" applyAlignment="1">
      <alignment horizontal="center" vertical="center"/>
    </xf>
    <xf numFmtId="0" fontId="15" fillId="0" borderId="0" xfId="0" applyFont="1"/>
    <xf numFmtId="167" fontId="0" fillId="0" borderId="0" xfId="0" applyNumberFormat="1" applyAlignment="1">
      <alignment horizontal="center"/>
    </xf>
    <xf numFmtId="166" fontId="0" fillId="5" borderId="34" xfId="0" applyNumberFormat="1" applyFill="1" applyBorder="1" applyAlignment="1">
      <alignment horizontal="right" vertical="center"/>
    </xf>
    <xf numFmtId="166" fontId="0" fillId="5" borderId="35" xfId="0" applyNumberFormat="1" applyFill="1" applyBorder="1" applyAlignment="1">
      <alignment horizontal="right" vertical="center"/>
    </xf>
    <xf numFmtId="166" fontId="0" fillId="5" borderId="27" xfId="0" applyNumberFormat="1" applyFill="1" applyBorder="1" applyAlignment="1">
      <alignment horizontal="right" vertical="center"/>
    </xf>
    <xf numFmtId="166" fontId="0" fillId="5" borderId="36" xfId="0" applyNumberFormat="1" applyFill="1" applyBorder="1" applyAlignment="1">
      <alignment horizontal="right" vertical="center"/>
    </xf>
    <xf numFmtId="3" fontId="6" fillId="4" borderId="34" xfId="0" applyNumberFormat="1" applyFont="1" applyFill="1" applyBorder="1" applyAlignment="1">
      <alignment horizontal="left" vertical="center"/>
    </xf>
    <xf numFmtId="3" fontId="6" fillId="4" borderId="27" xfId="0" applyNumberFormat="1" applyFont="1" applyFill="1" applyBorder="1" applyAlignment="1">
      <alignment horizontal="left" vertical="center"/>
    </xf>
    <xf numFmtId="3" fontId="6" fillId="4" borderId="35" xfId="0" applyNumberFormat="1" applyFont="1" applyFill="1" applyBorder="1" applyAlignment="1">
      <alignment horizontal="left" vertical="center"/>
    </xf>
    <xf numFmtId="3" fontId="6" fillId="4" borderId="36" xfId="0" applyNumberFormat="1" applyFont="1" applyFill="1" applyBorder="1" applyAlignment="1">
      <alignment horizontal="left" vertical="center"/>
    </xf>
    <xf numFmtId="0" fontId="0" fillId="4" borderId="5" xfId="0" applyFill="1" applyBorder="1" applyAlignment="1">
      <alignment horizontal="center" vertical="center"/>
    </xf>
    <xf numFmtId="0" fontId="0" fillId="4" borderId="7" xfId="0" applyFill="1" applyBorder="1" applyAlignment="1">
      <alignment horizontal="center" vertical="center"/>
    </xf>
    <xf numFmtId="164" fontId="8" fillId="4" borderId="20" xfId="1" applyNumberFormat="1" applyFill="1" applyBorder="1" applyAlignment="1">
      <alignment horizontal="center" vertical="center"/>
    </xf>
    <xf numFmtId="164" fontId="8" fillId="4" borderId="21" xfId="1" applyNumberFormat="1" applyFill="1" applyBorder="1" applyAlignment="1">
      <alignment horizontal="center" vertical="center"/>
    </xf>
    <xf numFmtId="165" fontId="0" fillId="4" borderId="1" xfId="2" applyNumberFormat="1" applyFont="1" applyFill="1" applyBorder="1" applyAlignment="1">
      <alignment horizontal="center" vertical="center"/>
    </xf>
    <xf numFmtId="165" fontId="0" fillId="4" borderId="9" xfId="2" applyNumberFormat="1" applyFont="1" applyFill="1" applyBorder="1" applyAlignment="1">
      <alignment horizontal="center" vertical="center"/>
    </xf>
    <xf numFmtId="164" fontId="8" fillId="5" borderId="17" xfId="1" applyNumberFormat="1" applyFill="1" applyBorder="1" applyAlignment="1">
      <alignment horizontal="center" vertical="center"/>
    </xf>
    <xf numFmtId="164" fontId="8" fillId="5" borderId="12" xfId="1" applyNumberFormat="1" applyFill="1" applyBorder="1" applyAlignment="1">
      <alignment horizontal="center" vertical="center"/>
    </xf>
    <xf numFmtId="0" fontId="15" fillId="0" borderId="0" xfId="0" applyFont="1" applyAlignment="1">
      <alignment horizontal="left"/>
    </xf>
    <xf numFmtId="0" fontId="16" fillId="0" borderId="0" xfId="0" applyFont="1" applyAlignment="1">
      <alignment horizontal="left"/>
    </xf>
    <xf numFmtId="3" fontId="6" fillId="5" borderId="9" xfId="0" applyNumberFormat="1" applyFont="1" applyFill="1" applyBorder="1" applyAlignment="1">
      <alignment horizontal="center" vertical="center"/>
    </xf>
    <xf numFmtId="164" fontId="6" fillId="5" borderId="7" xfId="0" applyNumberFormat="1" applyFont="1" applyFill="1" applyBorder="1" applyAlignment="1">
      <alignment horizontal="center" vertical="center" wrapText="1"/>
    </xf>
    <xf numFmtId="165" fontId="5" fillId="5" borderId="6" xfId="2" applyNumberFormat="1" applyFont="1" applyFill="1" applyBorder="1" applyAlignment="1">
      <alignment horizontal="center" vertical="center"/>
    </xf>
    <xf numFmtId="165" fontId="6" fillId="5" borderId="33" xfId="2" applyNumberFormat="1" applyFont="1" applyFill="1" applyBorder="1" applyAlignment="1">
      <alignment horizontal="center" vertical="center"/>
    </xf>
    <xf numFmtId="0" fontId="6" fillId="5" borderId="7" xfId="0" applyFont="1" applyFill="1" applyBorder="1" applyAlignment="1">
      <alignment horizontal="center" vertical="center"/>
    </xf>
    <xf numFmtId="165" fontId="6" fillId="5" borderId="6" xfId="2" applyNumberFormat="1" applyFont="1" applyFill="1" applyBorder="1" applyAlignment="1">
      <alignment horizontal="center" vertical="center"/>
    </xf>
    <xf numFmtId="0" fontId="6" fillId="0" borderId="0" xfId="4"/>
    <xf numFmtId="0" fontId="6" fillId="0" borderId="0" xfId="4" applyAlignment="1">
      <alignment vertical="top"/>
    </xf>
    <xf numFmtId="3" fontId="6" fillId="0" borderId="0" xfId="4" applyNumberFormat="1"/>
    <xf numFmtId="0" fontId="6" fillId="0" borderId="0" xfId="4" applyAlignment="1">
      <alignment horizontal="left"/>
    </xf>
    <xf numFmtId="0" fontId="6" fillId="0" borderId="0" xfId="4" applyAlignment="1">
      <alignment wrapText="1"/>
    </xf>
    <xf numFmtId="0" fontId="6" fillId="0" borderId="0" xfId="0" applyFont="1" applyAlignment="1">
      <alignment horizontal="left" vertical="center" wrapText="1"/>
    </xf>
    <xf numFmtId="0" fontId="18" fillId="8" borderId="0" xfId="5" applyFont="1" applyFill="1"/>
    <xf numFmtId="0" fontId="17" fillId="8" borderId="0" xfId="5" applyFill="1"/>
    <xf numFmtId="0" fontId="17" fillId="0" borderId="0" xfId="5"/>
    <xf numFmtId="167" fontId="0" fillId="0" borderId="0" xfId="0" applyNumberFormat="1" applyAlignment="1">
      <alignment horizontal="left"/>
    </xf>
    <xf numFmtId="0" fontId="0" fillId="0" borderId="35" xfId="0" applyBorder="1"/>
    <xf numFmtId="0" fontId="6" fillId="5" borderId="37" xfId="0" applyFont="1" applyFill="1" applyBorder="1" applyAlignment="1">
      <alignment horizontal="center" vertical="center" wrapText="1"/>
    </xf>
    <xf numFmtId="0" fontId="6" fillId="5" borderId="27" xfId="0" applyFont="1" applyFill="1" applyBorder="1" applyAlignment="1">
      <alignment horizontal="center" vertical="center" wrapText="1"/>
    </xf>
    <xf numFmtId="0" fontId="6" fillId="5" borderId="31" xfId="0" applyFont="1" applyFill="1" applyBorder="1" applyAlignment="1">
      <alignment horizontal="center" vertical="center" wrapText="1"/>
    </xf>
    <xf numFmtId="0" fontId="5" fillId="0" borderId="0" xfId="0" applyFont="1" applyAlignment="1">
      <alignment horizontal="center"/>
    </xf>
    <xf numFmtId="169" fontId="0" fillId="0" borderId="0" xfId="2" applyNumberFormat="1" applyFont="1"/>
    <xf numFmtId="168" fontId="0" fillId="0" borderId="0" xfId="3" applyNumberFormat="1" applyFont="1"/>
    <xf numFmtId="171" fontId="6" fillId="4" borderId="30" xfId="0" applyNumberFormat="1" applyFont="1" applyFill="1" applyBorder="1" applyAlignment="1">
      <alignment horizontal="center" vertical="center"/>
    </xf>
    <xf numFmtId="169" fontId="6" fillId="4" borderId="31" xfId="2" applyNumberFormat="1" applyFont="1" applyFill="1" applyBorder="1" applyAlignment="1">
      <alignment horizontal="center" vertical="center"/>
    </xf>
    <xf numFmtId="170" fontId="6" fillId="4" borderId="31" xfId="0" applyNumberFormat="1" applyFont="1" applyFill="1" applyBorder="1" applyAlignment="1">
      <alignment horizontal="center" vertical="center"/>
    </xf>
    <xf numFmtId="171" fontId="6" fillId="4" borderId="31" xfId="0" applyNumberFormat="1" applyFont="1" applyFill="1" applyBorder="1" applyAlignment="1">
      <alignment horizontal="center" vertical="center"/>
    </xf>
    <xf numFmtId="171" fontId="6" fillId="4" borderId="32" xfId="0" applyNumberFormat="1" applyFont="1" applyFill="1" applyBorder="1" applyAlignment="1">
      <alignment horizontal="center" vertical="center"/>
    </xf>
    <xf numFmtId="171" fontId="0" fillId="5" borderId="1" xfId="0" applyNumberFormat="1" applyFill="1" applyBorder="1" applyAlignment="1">
      <alignment horizontal="center" vertical="center"/>
    </xf>
    <xf numFmtId="171" fontId="5" fillId="5" borderId="24" xfId="0" applyNumberFormat="1" applyFont="1" applyFill="1" applyBorder="1" applyAlignment="1">
      <alignment horizontal="center" vertical="center"/>
    </xf>
    <xf numFmtId="169" fontId="0" fillId="5" borderId="4" xfId="2" applyNumberFormat="1" applyFont="1" applyFill="1" applyBorder="1" applyAlignment="1">
      <alignment horizontal="center" vertical="center"/>
    </xf>
    <xf numFmtId="169" fontId="0" fillId="5" borderId="22" xfId="2" applyNumberFormat="1" applyFont="1" applyFill="1" applyBorder="1" applyAlignment="1">
      <alignment horizontal="center" vertical="center"/>
    </xf>
    <xf numFmtId="171" fontId="0" fillId="5" borderId="31" xfId="0" applyNumberFormat="1" applyFill="1" applyBorder="1" applyAlignment="1">
      <alignment horizontal="center" vertical="center"/>
    </xf>
    <xf numFmtId="169" fontId="0" fillId="5" borderId="31" xfId="2" applyNumberFormat="1" applyFont="1" applyFill="1" applyBorder="1" applyAlignment="1">
      <alignment horizontal="center" vertical="center"/>
    </xf>
    <xf numFmtId="169" fontId="0" fillId="4" borderId="31" xfId="2" applyNumberFormat="1" applyFont="1" applyFill="1" applyBorder="1" applyAlignment="1">
      <alignment horizontal="center" vertical="center"/>
    </xf>
    <xf numFmtId="169" fontId="0" fillId="5" borderId="31" xfId="0" applyNumberFormat="1" applyFill="1" applyBorder="1" applyAlignment="1">
      <alignment horizontal="center" vertical="center"/>
    </xf>
    <xf numFmtId="169" fontId="0" fillId="4" borderId="32" xfId="2" applyNumberFormat="1" applyFont="1" applyFill="1" applyBorder="1" applyAlignment="1">
      <alignment horizontal="center" vertical="center"/>
    </xf>
    <xf numFmtId="171" fontId="6" fillId="5" borderId="2" xfId="0" applyNumberFormat="1" applyFont="1" applyFill="1" applyBorder="1" applyAlignment="1">
      <alignment horizontal="center" vertical="center"/>
    </xf>
    <xf numFmtId="171" fontId="6" fillId="5" borderId="4" xfId="0" applyNumberFormat="1" applyFont="1" applyFill="1" applyBorder="1" applyAlignment="1">
      <alignment horizontal="center" vertical="center"/>
    </xf>
    <xf numFmtId="171" fontId="5" fillId="5" borderId="6" xfId="0" applyNumberFormat="1" applyFont="1" applyFill="1" applyBorder="1" applyAlignment="1">
      <alignment horizontal="center" vertical="center"/>
    </xf>
    <xf numFmtId="171" fontId="0" fillId="0" borderId="0" xfId="0" applyNumberFormat="1"/>
    <xf numFmtId="171" fontId="6" fillId="4" borderId="4" xfId="0" applyNumberFormat="1" applyFont="1" applyFill="1" applyBorder="1" applyAlignment="1">
      <alignment horizontal="center" vertical="center"/>
    </xf>
    <xf numFmtId="171" fontId="6" fillId="4" borderId="25" xfId="0" applyNumberFormat="1" applyFont="1" applyFill="1" applyBorder="1" applyAlignment="1">
      <alignment horizontal="center" vertical="center"/>
    </xf>
    <xf numFmtId="171" fontId="6" fillId="4" borderId="2" xfId="0" applyNumberFormat="1" applyFont="1" applyFill="1" applyBorder="1" applyAlignment="1">
      <alignment horizontal="center" vertical="center"/>
    </xf>
    <xf numFmtId="168" fontId="0" fillId="0" borderId="0" xfId="0" applyNumberFormat="1"/>
    <xf numFmtId="0" fontId="17" fillId="0" borderId="0" xfId="6"/>
    <xf numFmtId="0" fontId="20" fillId="0" borderId="0" xfId="0" applyFont="1" applyAlignment="1">
      <alignment horizontal="center"/>
    </xf>
    <xf numFmtId="0" fontId="6" fillId="0" borderId="0" xfId="4" applyAlignment="1">
      <alignment vertical="center"/>
    </xf>
    <xf numFmtId="0" fontId="6" fillId="4" borderId="17" xfId="0" applyFont="1" applyFill="1" applyBorder="1" applyAlignment="1">
      <alignment horizontal="left" vertical="center" wrapText="1"/>
    </xf>
    <xf numFmtId="0" fontId="6" fillId="4" borderId="33" xfId="0" applyFont="1" applyFill="1" applyBorder="1" applyAlignment="1">
      <alignment horizontal="left" vertical="center" wrapText="1"/>
    </xf>
    <xf numFmtId="172" fontId="0" fillId="0" borderId="0" xfId="0" applyNumberFormat="1" applyAlignment="1">
      <alignment horizontal="center"/>
    </xf>
    <xf numFmtId="0" fontId="17" fillId="8" borderId="0" xfId="0" applyFont="1" applyFill="1"/>
    <xf numFmtId="0" fontId="0" fillId="8" borderId="0" xfId="0" applyFill="1"/>
    <xf numFmtId="173" fontId="0" fillId="0" borderId="0" xfId="2" applyNumberFormat="1" applyFont="1"/>
    <xf numFmtId="169" fontId="0" fillId="0" borderId="0" xfId="2" applyNumberFormat="1" applyFont="1" applyProtection="1">
      <protection locked="0"/>
    </xf>
    <xf numFmtId="168" fontId="0" fillId="0" borderId="0" xfId="3" applyNumberFormat="1" applyFont="1" applyProtection="1">
      <protection locked="0"/>
    </xf>
    <xf numFmtId="169" fontId="0" fillId="0" borderId="0" xfId="0" applyNumberFormat="1" applyProtection="1">
      <protection locked="0"/>
    </xf>
    <xf numFmtId="167" fontId="0" fillId="0" borderId="0" xfId="0" applyNumberFormat="1" applyAlignment="1" applyProtection="1">
      <alignment horizontal="center"/>
      <protection locked="0"/>
    </xf>
    <xf numFmtId="0" fontId="0" fillId="0" borderId="0" xfId="0" applyAlignment="1" applyProtection="1">
      <alignment horizontal="center"/>
      <protection locked="0"/>
    </xf>
    <xf numFmtId="167" fontId="0" fillId="0" borderId="0" xfId="0" applyNumberFormat="1" applyAlignment="1" applyProtection="1">
      <alignment horizontal="left"/>
      <protection locked="0"/>
    </xf>
    <xf numFmtId="169" fontId="0" fillId="0" borderId="0" xfId="2" applyNumberFormat="1" applyFont="1" applyFill="1" applyProtection="1">
      <protection locked="0"/>
    </xf>
    <xf numFmtId="3" fontId="5" fillId="7" borderId="12" xfId="0" applyNumberFormat="1" applyFont="1" applyFill="1" applyBorder="1" applyAlignment="1">
      <alignment horizontal="center" vertical="center"/>
    </xf>
    <xf numFmtId="3" fontId="5" fillId="7" borderId="13" xfId="0" applyNumberFormat="1" applyFont="1" applyFill="1" applyBorder="1" applyAlignment="1">
      <alignment horizontal="center" vertical="center"/>
    </xf>
    <xf numFmtId="0" fontId="6" fillId="0" borderId="0" xfId="0" applyFont="1" applyAlignment="1">
      <alignment horizontal="left" vertical="top" wrapText="1"/>
    </xf>
    <xf numFmtId="0" fontId="5" fillId="0" borderId="0" xfId="0" applyFont="1" applyAlignment="1">
      <alignment horizontal="left" vertical="top" wrapText="1"/>
    </xf>
    <xf numFmtId="0" fontId="5" fillId="3" borderId="10" xfId="0" applyFont="1" applyFill="1" applyBorder="1" applyAlignment="1">
      <alignment horizontal="center" vertical="center" wrapText="1"/>
    </xf>
    <xf numFmtId="0" fontId="5" fillId="3" borderId="16" xfId="0" applyFont="1" applyFill="1" applyBorder="1" applyAlignment="1">
      <alignment horizontal="center" vertical="center" wrapText="1"/>
    </xf>
    <xf numFmtId="0" fontId="5" fillId="3" borderId="19"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2" borderId="0" xfId="0" applyFont="1" applyFill="1" applyAlignment="1">
      <alignment horizontal="left" vertical="top" wrapText="1"/>
    </xf>
    <xf numFmtId="0" fontId="6" fillId="0" borderId="14" xfId="0" applyFont="1" applyBorder="1" applyAlignment="1">
      <alignment horizontal="left" vertical="top" wrapText="1"/>
    </xf>
    <xf numFmtId="0" fontId="5" fillId="3" borderId="37"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5" fillId="3" borderId="39" xfId="0" applyFont="1" applyFill="1" applyBorder="1" applyAlignment="1">
      <alignment horizontal="center" vertical="center" wrapText="1"/>
    </xf>
    <xf numFmtId="9" fontId="5" fillId="4" borderId="6" xfId="2" applyFont="1" applyFill="1" applyBorder="1" applyAlignment="1">
      <alignment horizontal="center" vertical="center" wrapText="1"/>
    </xf>
    <xf numFmtId="9" fontId="5" fillId="4" borderId="9" xfId="2" applyFont="1" applyFill="1" applyBorder="1" applyAlignment="1">
      <alignment horizontal="center" vertical="center" wrapText="1"/>
    </xf>
    <xf numFmtId="9" fontId="5" fillId="4" borderId="7" xfId="2" applyFont="1" applyFill="1" applyBorder="1" applyAlignment="1">
      <alignment horizontal="center" vertical="center" wrapText="1"/>
    </xf>
  </cellXfs>
  <cellStyles count="7">
    <cellStyle name="Comma" xfId="3" builtinId="3"/>
    <cellStyle name="Hyperlink" xfId="1" builtinId="8"/>
    <cellStyle name="Normal" xfId="0" builtinId="0"/>
    <cellStyle name="Normal 2" xfId="4" xr:uid="{00000000-0005-0000-0000-000003000000}"/>
    <cellStyle name="Normal 7 2" xfId="6" xr:uid="{00000000-0005-0000-0000-000004000000}"/>
    <cellStyle name="Normal 8" xfId="5" xr:uid="{00000000-0005-0000-0000-000005000000}"/>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0"/>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22.png"/><Relationship Id="rId3" Type="http://schemas.openxmlformats.org/officeDocument/2006/relationships/image" Target="../media/image12.png"/><Relationship Id="rId7" Type="http://schemas.openxmlformats.org/officeDocument/2006/relationships/image" Target="../media/image16.png"/><Relationship Id="rId12" Type="http://schemas.openxmlformats.org/officeDocument/2006/relationships/image" Target="../media/image21.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4.png"/><Relationship Id="rId15" Type="http://schemas.openxmlformats.org/officeDocument/2006/relationships/image" Target="../media/image2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 Id="rId14"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oneCellAnchor>
    <xdr:from>
      <xdr:col>1</xdr:col>
      <xdr:colOff>259556</xdr:colOff>
      <xdr:row>2</xdr:row>
      <xdr:rowOff>390525</xdr:rowOff>
    </xdr:from>
    <xdr:ext cx="1085850" cy="108585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6"/>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7"/>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8"/>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uri="{FF2B5EF4-FFF2-40B4-BE49-F238E27FC236}">
              <a16:creationId xmlns:a16="http://schemas.microsoft.com/office/drawing/2014/main" id="{D40E9B66-85FD-4095-A240-4856752251F2}"/>
            </a:ext>
          </a:extLst>
        </xdr:cNvPr>
        <xdr:cNvPicPr>
          <a:picLocks noChangeAspect="1"/>
        </xdr:cNvPicPr>
      </xdr:nvPicPr>
      <xdr:blipFill>
        <a:blip xmlns:r="http://schemas.openxmlformats.org/officeDocument/2006/relationships"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uri="{FF2B5EF4-FFF2-40B4-BE49-F238E27FC236}">
              <a16:creationId xmlns:a16="http://schemas.microsoft.com/office/drawing/2014/main" id="{FE6D0242-1F84-4081-A0FB-BD853D608B22}"/>
            </a:ext>
          </a:extLst>
        </xdr:cNvPr>
        <xdr:cNvPicPr>
          <a:picLocks noChangeAspect="1"/>
        </xdr:cNvPicPr>
      </xdr:nvPicPr>
      <xdr:blipFill>
        <a:blip xmlns:r="http://schemas.openxmlformats.org/officeDocument/2006/relationships"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uri="{FF2B5EF4-FFF2-40B4-BE49-F238E27FC236}">
              <a16:creationId xmlns:a16="http://schemas.microsoft.com/office/drawing/2014/main" id="{34D658F9-9996-4E68-B5D7-85A842E8201A}"/>
            </a:ext>
          </a:extLst>
        </xdr:cNvPr>
        <xdr:cNvPicPr>
          <a:picLocks noChangeAspect="1"/>
        </xdr:cNvPicPr>
      </xdr:nvPicPr>
      <xdr:blipFill>
        <a:blip xmlns:r="http://schemas.openxmlformats.org/officeDocument/2006/relationships"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uri="{FF2B5EF4-FFF2-40B4-BE49-F238E27FC236}">
              <a16:creationId xmlns:a16="http://schemas.microsoft.com/office/drawing/2014/main" id="{7BB6EEBF-291D-4421-9A14-77CE4D927F49}"/>
            </a:ext>
          </a:extLst>
        </xdr:cNvPr>
        <xdr:cNvPicPr>
          <a:picLocks noChangeAspect="1"/>
        </xdr:cNvPicPr>
      </xdr:nvPicPr>
      <xdr:blipFill>
        <a:blip xmlns:r="http://schemas.openxmlformats.org/officeDocument/2006/relationships"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uri="{FF2B5EF4-FFF2-40B4-BE49-F238E27FC236}">
              <a16:creationId xmlns:a16="http://schemas.microsoft.com/office/drawing/2014/main" id="{AF4D20F6-A730-434B-9D3D-A65B990C4A07}"/>
            </a:ext>
          </a:extLst>
        </xdr:cNvPr>
        <xdr:cNvPicPr>
          <a:picLocks noChangeAspect="1"/>
        </xdr:cNvPicPr>
      </xdr:nvPicPr>
      <xdr:blipFill>
        <a:blip xmlns:r="http://schemas.openxmlformats.org/officeDocument/2006/relationships"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uri="{FF2B5EF4-FFF2-40B4-BE49-F238E27FC236}">
              <a16:creationId xmlns:a16="http://schemas.microsoft.com/office/drawing/2014/main" id="{42C9A478-D7B7-4FAA-B068-10F30B1B492F}"/>
            </a:ext>
          </a:extLst>
        </xdr:cNvPr>
        <xdr:cNvPicPr>
          <a:picLocks noChangeAspect="1"/>
        </xdr:cNvPicPr>
      </xdr:nvPicPr>
      <xdr:blipFill rotWithShape="1">
        <a:blip xmlns:r="http://schemas.openxmlformats.org/officeDocument/2006/relationships"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uri="{FF2B5EF4-FFF2-40B4-BE49-F238E27FC236}">
              <a16:creationId xmlns:a16="http://schemas.microsoft.com/office/drawing/2014/main" id="{32232CBC-AEC4-4F19-AD93-3DFCA4CEE4A0}"/>
            </a:ext>
          </a:extLst>
        </xdr:cNvPr>
        <xdr:cNvPicPr>
          <a:picLocks noChangeAspect="1"/>
        </xdr:cNvPicPr>
      </xdr:nvPicPr>
      <xdr:blipFill>
        <a:blip xmlns:r="http://schemas.openxmlformats.org/officeDocument/2006/relationships"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uri="{FF2B5EF4-FFF2-40B4-BE49-F238E27FC236}">
              <a16:creationId xmlns:a16="http://schemas.microsoft.com/office/drawing/2014/main" id="{8CE258A9-6FBC-4A78-8DE6-FADD600104F0}"/>
            </a:ext>
          </a:extLst>
        </xdr:cNvPr>
        <xdr:cNvPicPr>
          <a:picLocks noChangeAspect="1"/>
        </xdr:cNvPicPr>
      </xdr:nvPicPr>
      <xdr:blipFill>
        <a:blip xmlns:r="http://schemas.openxmlformats.org/officeDocument/2006/relationships"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uri="{FF2B5EF4-FFF2-40B4-BE49-F238E27FC236}">
              <a16:creationId xmlns:a16="http://schemas.microsoft.com/office/drawing/2014/main" id="{D8661FE3-5C22-4561-87D6-309BD6367C41}"/>
            </a:ext>
          </a:extLst>
        </xdr:cNvPr>
        <xdr:cNvPicPr>
          <a:picLocks noChangeAspect="1"/>
        </xdr:cNvPicPr>
      </xdr:nvPicPr>
      <xdr:blipFill>
        <a:blip xmlns:r="http://schemas.openxmlformats.org/officeDocument/2006/relationships"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uri="{FF2B5EF4-FFF2-40B4-BE49-F238E27FC236}">
              <a16:creationId xmlns:a16="http://schemas.microsoft.com/office/drawing/2014/main" id="{A545760C-0E33-4A6B-8177-44E2F7C61C59}"/>
            </a:ext>
          </a:extLst>
        </xdr:cNvPr>
        <xdr:cNvPicPr>
          <a:picLocks noChangeAspect="1"/>
        </xdr:cNvPicPr>
      </xdr:nvPicPr>
      <xdr:blipFill>
        <a:blip xmlns:r="http://schemas.openxmlformats.org/officeDocument/2006/relationships"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uri="{FF2B5EF4-FFF2-40B4-BE49-F238E27FC236}">
              <a16:creationId xmlns:a16="http://schemas.microsoft.com/office/drawing/2014/main" id="{57AA9411-F20C-4069-B0C1-0A38DD6B9C5A}"/>
            </a:ext>
          </a:extLst>
        </xdr:cNvPr>
        <xdr:cNvPicPr>
          <a:picLocks noChangeAspect="1"/>
        </xdr:cNvPicPr>
      </xdr:nvPicPr>
      <xdr:blipFill>
        <a:blip xmlns:r="http://schemas.openxmlformats.org/officeDocument/2006/relationships"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uri="{FF2B5EF4-FFF2-40B4-BE49-F238E27FC236}">
              <a16:creationId xmlns:a16="http://schemas.microsoft.com/office/drawing/2014/main" id="{FADBED3E-C659-4C16-A6F1-9A783A2C1F9D}"/>
            </a:ext>
          </a:extLst>
        </xdr:cNvPr>
        <xdr:cNvPicPr>
          <a:picLocks noChangeAspect="1"/>
        </xdr:cNvPicPr>
      </xdr:nvPicPr>
      <xdr:blipFill>
        <a:blip xmlns:r="http://schemas.openxmlformats.org/officeDocument/2006/relationships"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uri="{FF2B5EF4-FFF2-40B4-BE49-F238E27FC236}">
              <a16:creationId xmlns:a16="http://schemas.microsoft.com/office/drawing/2014/main" id="{61C83F46-10E4-4BFE-BFB3-2C4AD162E573}"/>
            </a:ext>
          </a:extLst>
        </xdr:cNvPr>
        <xdr:cNvPicPr>
          <a:picLocks noChangeAspect="1"/>
        </xdr:cNvPicPr>
      </xdr:nvPicPr>
      <xdr:blipFill>
        <a:blip xmlns:r="http://schemas.openxmlformats.org/officeDocument/2006/relationships"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uri="{FF2B5EF4-FFF2-40B4-BE49-F238E27FC236}">
              <a16:creationId xmlns:a16="http://schemas.microsoft.com/office/drawing/2014/main" id="{9156D0E4-1C8F-4F1C-AD49-0F748C314257}"/>
            </a:ext>
          </a:extLst>
        </xdr:cNvPr>
        <xdr:cNvPicPr>
          <a:picLocks noChangeAspect="1"/>
        </xdr:cNvPicPr>
      </xdr:nvPicPr>
      <xdr:blipFill>
        <a:blip xmlns:r="http://schemas.openxmlformats.org/officeDocument/2006/relationships"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uri="{FF2B5EF4-FFF2-40B4-BE49-F238E27FC236}">
              <a16:creationId xmlns:a16="http://schemas.microsoft.com/office/drawing/2014/main" id="{A266A4F9-88DB-4F5E-A74E-706A4EB9D891}"/>
            </a:ext>
          </a:extLst>
        </xdr:cNvPr>
        <xdr:cNvPicPr>
          <a:picLocks noChangeAspect="1"/>
        </xdr:cNvPicPr>
      </xdr:nvPicPr>
      <xdr:blipFill>
        <a:blip xmlns:r="http://schemas.openxmlformats.org/officeDocument/2006/relationships"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34"/>
  <sheetViews>
    <sheetView showGridLines="0" zoomScaleNormal="100" zoomScaleSheetLayoutView="70" workbookViewId="0"/>
  </sheetViews>
  <sheetFormatPr baseColWidth="10" defaultColWidth="8.7109375" defaultRowHeight="16" x14ac:dyDescent="0.2"/>
  <cols>
    <col min="1" max="1" width="14.7109375" bestFit="1" customWidth="1"/>
    <col min="2" max="2" width="20.7109375" customWidth="1"/>
    <col min="3" max="3" width="70.7109375" customWidth="1"/>
  </cols>
  <sheetData>
    <row r="1" spans="1:3" ht="25" x14ac:dyDescent="0.25">
      <c r="A1" s="127" t="s">
        <v>107</v>
      </c>
      <c r="B1" s="109"/>
    </row>
    <row r="2" spans="1:3" ht="25" x14ac:dyDescent="0.25">
      <c r="A2" s="128" t="s">
        <v>106</v>
      </c>
      <c r="B2" s="127" t="s">
        <v>149</v>
      </c>
    </row>
    <row r="3" spans="1:3" ht="60" customHeight="1" x14ac:dyDescent="0.25">
      <c r="C3" s="4" t="str">
        <f>HLOOKUP($A$2,nametranslations,2,FALSE)</f>
        <v>Sustainable Development Goal 6 Monitoring</v>
      </c>
    </row>
    <row r="4" spans="1:3" ht="180.75" customHeight="1" x14ac:dyDescent="0.25">
      <c r="C4" s="4" t="str">
        <f>HLOOKUP($A$2,nametranslations,3,FALSE)</f>
        <v>6.3.1 Safely Treated Household Wastewater</v>
      </c>
    </row>
    <row r="5" spans="1:3" ht="79.5" customHeight="1"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r="6" spans="1:3" ht="34" customHeight="1" x14ac:dyDescent="0.2">
      <c r="C6" s="21" t="str">
        <f>HLOOKUP($A$2,nametranslations,4,FALSE)</f>
        <v>Country Estimate</v>
      </c>
    </row>
    <row r="7" spans="1:3" ht="24" customHeight="1" x14ac:dyDescent="0.2">
      <c r="C7" s="21">
        <v>2022</v>
      </c>
    </row>
    <row r="8" spans="1:3" ht="38.25" customHeight="1" x14ac:dyDescent="0.2">
      <c r="C8" s="20" t="str">
        <f>IF(LEFT('C- WW management chain'!A25,3)=HLOOKUP($A$2,nametranslations,172,FALSE),HLOOKUP($A$2,nametranslations,5,FALSE) &amp; " " &amp;ROUND(_xlfn.SINGLE(v40_),0)&amp;"%",HLOOKUP($A$2,nametranslations,6,FALSE))</f>
        <v>Safely Treated Household Wastewater: 73%</v>
      </c>
    </row>
    <row r="9" spans="1:3" ht="40" customHeight="1" x14ac:dyDescent="0.2">
      <c r="C9" s="3" t="str">
        <f>HLOOKUP($A$2,nametranslations,7,FALSE)</f>
        <v>Background and methods</v>
      </c>
    </row>
    <row r="10" spans="1:3" ht="16" customHeight="1" x14ac:dyDescent="0.2">
      <c r="C10" s="3"/>
    </row>
    <row r="11" spans="1:3" ht="20.25" customHeight="1" x14ac:dyDescent="0.2">
      <c r="C11" s="5" t="str">
        <f>HLOOKUP($A$2,nametranslations,8,FALSE)</f>
        <v>Guidance for the reader / user</v>
      </c>
    </row>
    <row r="12" spans="1:3" ht="20.25" customHeight="1" x14ac:dyDescent="0.2">
      <c r="C12" s="1"/>
    </row>
    <row r="13" spans="1:3" ht="40" customHeight="1" x14ac:dyDescent="0.2">
      <c r="C13" s="3" t="str">
        <f>HLOOKUP($A$2,nametranslations,9,FALSE)</f>
        <v>Data and sources</v>
      </c>
    </row>
    <row r="14" spans="1:3" x14ac:dyDescent="0.2">
      <c r="C14" s="5"/>
    </row>
    <row r="15" spans="1:3" ht="20.25" customHeight="1" x14ac:dyDescent="0.2">
      <c r="C15" s="5" t="str">
        <f>HLOOKUP($A$2,nametranslations,11,FALSE)</f>
        <v>Country estimate data summary</v>
      </c>
    </row>
    <row r="16" spans="1:3" ht="20.25" customHeight="1" x14ac:dyDescent="0.2">
      <c r="C16" s="5" t="str">
        <f>HLOOKUP($A$2,nametranslations,10,FALSE)</f>
        <v>Officially reported data</v>
      </c>
    </row>
    <row r="17" spans="3:3" ht="20.25" customHeight="1" x14ac:dyDescent="0.2"/>
    <row r="18" spans="3:3" ht="40" customHeight="1" x14ac:dyDescent="0.2">
      <c r="C18" s="3" t="str">
        <f>HLOOKUP($A$2,nametranslations,12,FALSE)</f>
        <v>Calculations and results</v>
      </c>
    </row>
    <row r="19" spans="3:3" ht="20.25" customHeight="1" x14ac:dyDescent="0.2">
      <c r="C19" s="5"/>
    </row>
    <row r="20" spans="3:3" ht="20.25" customHeight="1" x14ac:dyDescent="0.2">
      <c r="C20" s="5" t="str">
        <f>HLOOKUP($A$2,nametranslations,13,FALSE)</f>
        <v>Part A: Estimation of household wastewater generated</v>
      </c>
    </row>
    <row r="21" spans="3:3" ht="20.25" customHeight="1" x14ac:dyDescent="0.2">
      <c r="C21" s="5" t="str">
        <f>HLOOKUP($A$2,nametranslations,14,FALSE)</f>
        <v>Part B: Estimation of household wastewater generated by sanitation facility type</v>
      </c>
    </row>
    <row r="22" spans="3:3" ht="20.25" customHeight="1" x14ac:dyDescent="0.2">
      <c r="C22" s="5" t="str">
        <f>HLOOKUP($A$2,nametranslations,15,FALSE)</f>
        <v>Part C: Household wastewater management chain</v>
      </c>
    </row>
    <row r="23" spans="3:3" ht="20.25" customHeight="1" x14ac:dyDescent="0.2">
      <c r="C23" s="5" t="str">
        <f>HLOOKUP($A$2,nametranslations,16,FALSE)</f>
        <v>Part D: Estimation of household wastewater delivered to treatment facilities</v>
      </c>
    </row>
    <row r="24" spans="3:3" ht="20.25" customHeight="1" x14ac:dyDescent="0.2">
      <c r="C24" s="5" t="str">
        <f>HLOOKUP($A$2,nametranslations,17,FALSE)</f>
        <v>Part E: Estimation of household wastewater safely treated</v>
      </c>
    </row>
    <row r="25" spans="3:3" x14ac:dyDescent="0.2">
      <c r="C25" s="1"/>
    </row>
    <row r="26" spans="3:3" x14ac:dyDescent="0.2">
      <c r="C26" s="1"/>
    </row>
    <row r="27" spans="3:3" x14ac:dyDescent="0.2">
      <c r="C27" s="1"/>
    </row>
    <row r="28" spans="3:3" x14ac:dyDescent="0.2">
      <c r="C28" s="1"/>
    </row>
    <row r="29" spans="3:3" x14ac:dyDescent="0.2">
      <c r="C29" s="1"/>
    </row>
    <row r="30" spans="3:3" x14ac:dyDescent="0.2">
      <c r="C30" s="1"/>
    </row>
    <row r="31" spans="3:3" x14ac:dyDescent="0.2">
      <c r="C31" s="1"/>
    </row>
    <row r="32" spans="3:3" x14ac:dyDescent="0.2">
      <c r="C32" s="1"/>
    </row>
    <row r="33" spans="3:3" x14ac:dyDescent="0.2">
      <c r="C33" s="1"/>
    </row>
    <row r="34" spans="3:3" x14ac:dyDescent="0.2">
      <c r="C34" s="1"/>
    </row>
  </sheetData>
  <hyperlinks>
    <hyperlink ref="C20" location="'A- Generated'!A1" display="'A- Generated'!A1" xr:uid="{00000000-0004-0000-0000-000000000000}"/>
    <hyperlink ref="C11" location="Guidance!A1" display="Guidance" xr:uid="{00000000-0004-0000-0000-000001000000}"/>
    <hyperlink ref="C16" location="'Data inputs (reported)'!A1" display="'Data inputs (reported)'!A1" xr:uid="{00000000-0004-0000-0000-000002000000}"/>
    <hyperlink ref="C15" location="'Data inputs (all)'!A1" display="'Data inputs (all)'!A1" xr:uid="{00000000-0004-0000-0000-000003000000}"/>
    <hyperlink ref="C21:C24" location="'A- Generated'!A1" display="Part A: Household wastewater generated" xr:uid="{00000000-0004-0000-0000-000004000000}"/>
    <hyperlink ref="C24" location="'E- Safely treated'!A1" display="'E- Safely treated'!A1" xr:uid="{00000000-0004-0000-0000-000005000000}"/>
    <hyperlink ref="C23" location="'D- Delivered'!A1" display="'D- Delivered'!A1" xr:uid="{00000000-0004-0000-0000-000006000000}"/>
    <hyperlink ref="C22" location="'C- WW management chain'!A1" display="'C- WW management chain'!A1" xr:uid="{00000000-0004-0000-0000-000007000000}"/>
    <hyperlink ref="C21" location="'B- Generated by facility type'!A1" display="'B- Generated by facility type'!A1" xr:uid="{00000000-0004-0000-0000-000008000000}"/>
  </hyperlinks>
  <pageMargins left="0.7" right="0.7" top="0.75" bottom="0.75" header="0.3" footer="0.3"/>
  <pageSetup paperSize="9" scale="62" orientation="portrait" horizontalDpi="300" verticalDpi="300" r:id="rId1"/>
  <headerFooter scaleWithDoc="0" alignWithMargins="0">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M41"/>
  <sheetViews>
    <sheetView zoomScaleNormal="100" workbookViewId="0"/>
  </sheetViews>
  <sheetFormatPr baseColWidth="10" defaultColWidth="7.7109375" defaultRowHeight="16" x14ac:dyDescent="0.2"/>
  <cols>
    <col min="1" max="1" width="16.42578125" bestFit="1" customWidth="1"/>
    <col min="2" max="2" width="11.85546875" bestFit="1" customWidth="1"/>
    <col min="3" max="3" width="8" bestFit="1" customWidth="1"/>
    <col min="4" max="4" width="80.7109375" bestFit="1" customWidth="1"/>
    <col min="5" max="5" width="18.140625" bestFit="1" customWidth="1"/>
    <col min="6" max="6" width="7" bestFit="1" customWidth="1"/>
    <col min="7" max="7" width="13.42578125" bestFit="1" customWidth="1"/>
    <col min="8" max="8" width="7.140625" bestFit="1" customWidth="1"/>
    <col min="9" max="9" width="5" bestFit="1" customWidth="1"/>
    <col min="10" max="10" width="4.140625" bestFit="1" customWidth="1"/>
    <col min="11" max="11" width="100.42578125" bestFit="1" customWidth="1"/>
    <col min="12" max="12" width="11.42578125" bestFit="1" customWidth="1"/>
    <col min="13" max="13" width="255.7109375" bestFit="1" customWidth="1"/>
  </cols>
  <sheetData>
    <row r="1" spans="1:13" x14ac:dyDescent="0.2">
      <c r="A1" t="s">
        <v>2255</v>
      </c>
      <c r="B1" t="s">
        <v>100</v>
      </c>
      <c r="C1" t="s">
        <v>16</v>
      </c>
      <c r="D1" t="s">
        <v>17</v>
      </c>
      <c r="E1" t="s">
        <v>130</v>
      </c>
      <c r="F1" t="s">
        <v>9</v>
      </c>
      <c r="G1" t="s">
        <v>7</v>
      </c>
      <c r="H1" t="s">
        <v>10</v>
      </c>
      <c r="I1" t="s">
        <v>11</v>
      </c>
      <c r="J1" t="s">
        <v>82</v>
      </c>
      <c r="K1" t="s">
        <v>12</v>
      </c>
      <c r="L1" t="s">
        <v>86</v>
      </c>
      <c r="M1" t="s">
        <v>13</v>
      </c>
    </row>
    <row r="2" spans="1:13" x14ac:dyDescent="0.2">
      <c r="A2" t="s">
        <v>1952</v>
      </c>
      <c r="B2" s="6" t="s">
        <v>1951</v>
      </c>
      <c r="C2" s="91">
        <v>1</v>
      </c>
      <c r="D2" t="s">
        <v>131</v>
      </c>
      <c r="E2" t="s">
        <v>2256</v>
      </c>
      <c r="F2" s="91">
        <v>12356.12</v>
      </c>
      <c r="G2" t="s">
        <v>2102</v>
      </c>
      <c r="H2" t="s">
        <v>194</v>
      </c>
      <c r="I2" s="91">
        <v>2022</v>
      </c>
      <c r="J2" t="s">
        <v>83</v>
      </c>
      <c r="K2" t="s">
        <v>2297</v>
      </c>
      <c r="L2" t="s">
        <v>191</v>
      </c>
      <c r="M2" t="s">
        <v>191</v>
      </c>
    </row>
    <row r="3" spans="1:13" x14ac:dyDescent="0.2">
      <c r="A3" t="s">
        <v>1952</v>
      </c>
      <c r="B3" t="s">
        <v>1951</v>
      </c>
      <c r="C3" s="91">
        <v>2</v>
      </c>
      <c r="D3" t="s">
        <v>132</v>
      </c>
      <c r="E3" t="s">
        <v>2257</v>
      </c>
      <c r="F3" s="91">
        <v>89.210000000000008</v>
      </c>
      <c r="G3" t="s">
        <v>80</v>
      </c>
      <c r="H3" t="s">
        <v>194</v>
      </c>
      <c r="I3" s="91">
        <v>2022</v>
      </c>
      <c r="J3" t="s">
        <v>83</v>
      </c>
      <c r="K3" t="s">
        <v>2298</v>
      </c>
      <c r="L3" t="s">
        <v>191</v>
      </c>
      <c r="M3" t="s">
        <v>191</v>
      </c>
    </row>
    <row r="4" spans="1:13" x14ac:dyDescent="0.2">
      <c r="A4" t="s">
        <v>1952</v>
      </c>
      <c r="B4" t="s">
        <v>1951</v>
      </c>
      <c r="C4" s="91">
        <v>3</v>
      </c>
      <c r="D4" t="s">
        <v>133</v>
      </c>
      <c r="E4" t="s">
        <v>2258</v>
      </c>
      <c r="F4" s="91">
        <v>10.790000000000001</v>
      </c>
      <c r="G4" t="s">
        <v>80</v>
      </c>
      <c r="H4" t="s">
        <v>194</v>
      </c>
      <c r="I4" s="91">
        <v>2022</v>
      </c>
      <c r="J4" t="s">
        <v>83</v>
      </c>
      <c r="K4" t="s">
        <v>2298</v>
      </c>
      <c r="L4" t="s">
        <v>191</v>
      </c>
      <c r="M4" t="s">
        <v>191</v>
      </c>
    </row>
    <row r="5" spans="1:13" x14ac:dyDescent="0.2">
      <c r="A5" t="s">
        <v>1952</v>
      </c>
      <c r="B5" t="s">
        <v>1951</v>
      </c>
      <c r="C5" s="91">
        <v>4</v>
      </c>
      <c r="D5" t="s">
        <v>152</v>
      </c>
      <c r="E5" t="s">
        <v>2259</v>
      </c>
      <c r="F5" s="91">
        <v>120</v>
      </c>
      <c r="G5" t="s">
        <v>89</v>
      </c>
      <c r="H5" t="s">
        <v>81</v>
      </c>
      <c r="I5" s="91">
        <v>2022</v>
      </c>
      <c r="J5" t="s">
        <v>83</v>
      </c>
      <c r="K5" t="s">
        <v>2299</v>
      </c>
      <c r="L5" t="s">
        <v>191</v>
      </c>
      <c r="M5" t="s">
        <v>191</v>
      </c>
    </row>
    <row r="6" spans="1:13" x14ac:dyDescent="0.2">
      <c r="A6" t="s">
        <v>1952</v>
      </c>
      <c r="B6" t="s">
        <v>1951</v>
      </c>
      <c r="C6" s="91">
        <v>5</v>
      </c>
      <c r="D6" t="s">
        <v>153</v>
      </c>
      <c r="E6" t="s">
        <v>2260</v>
      </c>
      <c r="F6" s="91">
        <v>20</v>
      </c>
      <c r="G6" t="s">
        <v>89</v>
      </c>
      <c r="H6" t="s">
        <v>81</v>
      </c>
      <c r="I6" s="91">
        <v>2022</v>
      </c>
      <c r="J6" t="s">
        <v>83</v>
      </c>
      <c r="K6" t="s">
        <v>2299</v>
      </c>
      <c r="L6" t="s">
        <v>191</v>
      </c>
      <c r="M6" t="s">
        <v>191</v>
      </c>
    </row>
    <row r="7" spans="1:13" x14ac:dyDescent="0.2">
      <c r="A7" t="s">
        <v>1952</v>
      </c>
      <c r="B7" t="s">
        <v>1951</v>
      </c>
      <c r="C7" s="91">
        <v>6</v>
      </c>
      <c r="D7" t="s">
        <v>146</v>
      </c>
      <c r="E7" t="s">
        <v>2261</v>
      </c>
      <c r="F7" s="91">
        <v>492.53533935546875</v>
      </c>
      <c r="G7" t="s">
        <v>102</v>
      </c>
      <c r="H7" t="s">
        <v>5</v>
      </c>
      <c r="I7" s="91">
        <v>2022</v>
      </c>
      <c r="J7" t="s">
        <v>83</v>
      </c>
      <c r="K7" t="s">
        <v>191</v>
      </c>
      <c r="L7" t="s">
        <v>191</v>
      </c>
      <c r="M7" t="s">
        <v>191</v>
      </c>
    </row>
    <row r="8" spans="1:13" x14ac:dyDescent="0.2">
      <c r="A8" t="s">
        <v>1952</v>
      </c>
      <c r="B8" t="s">
        <v>1951</v>
      </c>
      <c r="C8" s="91">
        <v>7</v>
      </c>
      <c r="D8" t="s">
        <v>104</v>
      </c>
      <c r="E8" t="s">
        <v>2262</v>
      </c>
      <c r="F8" s="91">
        <v>80</v>
      </c>
      <c r="G8" t="s">
        <v>80</v>
      </c>
      <c r="H8" t="s">
        <v>81</v>
      </c>
      <c r="I8" s="91">
        <v>2022</v>
      </c>
      <c r="J8" t="s">
        <v>83</v>
      </c>
      <c r="K8" t="s">
        <v>2299</v>
      </c>
      <c r="L8" t="s">
        <v>191</v>
      </c>
      <c r="M8" t="s">
        <v>191</v>
      </c>
    </row>
    <row r="9" spans="1:13" x14ac:dyDescent="0.2">
      <c r="A9" t="s">
        <v>1952</v>
      </c>
      <c r="B9" t="s">
        <v>1951</v>
      </c>
      <c r="C9" s="91">
        <v>8</v>
      </c>
      <c r="D9" t="s">
        <v>145</v>
      </c>
      <c r="E9" t="s">
        <v>2263</v>
      </c>
      <c r="F9" s="91">
        <v>394.02828979492188</v>
      </c>
      <c r="G9" t="s">
        <v>102</v>
      </c>
      <c r="H9" t="s">
        <v>5</v>
      </c>
      <c r="I9" s="91">
        <v>2022</v>
      </c>
      <c r="J9" t="s">
        <v>83</v>
      </c>
      <c r="K9" t="s">
        <v>191</v>
      </c>
      <c r="L9" t="s">
        <v>191</v>
      </c>
      <c r="M9" t="s">
        <v>191</v>
      </c>
    </row>
    <row r="10" spans="1:13" x14ac:dyDescent="0.2">
      <c r="A10" t="s">
        <v>1952</v>
      </c>
      <c r="B10" t="s">
        <v>1951</v>
      </c>
      <c r="C10" s="91">
        <v>9</v>
      </c>
      <c r="D10" t="s">
        <v>139</v>
      </c>
      <c r="E10" t="s">
        <v>2264</v>
      </c>
      <c r="F10" s="91">
        <v>60.410000000000004</v>
      </c>
      <c r="G10" t="s">
        <v>80</v>
      </c>
      <c r="H10" t="s">
        <v>194</v>
      </c>
      <c r="I10" s="91">
        <v>2022</v>
      </c>
      <c r="J10" t="s">
        <v>83</v>
      </c>
      <c r="K10" t="s">
        <v>2298</v>
      </c>
      <c r="L10" t="s">
        <v>191</v>
      </c>
      <c r="M10" t="s">
        <v>191</v>
      </c>
    </row>
    <row r="11" spans="1:13" x14ac:dyDescent="0.2">
      <c r="A11" t="s">
        <v>1952</v>
      </c>
      <c r="B11" t="s">
        <v>1951</v>
      </c>
      <c r="C11" s="91">
        <v>10</v>
      </c>
      <c r="D11" t="s">
        <v>73</v>
      </c>
      <c r="E11" t="s">
        <v>2265</v>
      </c>
      <c r="F11" s="91">
        <v>17.010000000000002</v>
      </c>
      <c r="G11" t="s">
        <v>80</v>
      </c>
      <c r="H11" t="s">
        <v>194</v>
      </c>
      <c r="I11" s="91">
        <v>2022</v>
      </c>
      <c r="J11" t="s">
        <v>83</v>
      </c>
      <c r="K11" t="s">
        <v>2298</v>
      </c>
      <c r="L11" t="s">
        <v>191</v>
      </c>
      <c r="M11" t="s">
        <v>191</v>
      </c>
    </row>
    <row r="12" spans="1:13" x14ac:dyDescent="0.2">
      <c r="A12" t="s">
        <v>1952</v>
      </c>
      <c r="B12" t="s">
        <v>1951</v>
      </c>
      <c r="C12" s="91">
        <v>11</v>
      </c>
      <c r="D12" t="s">
        <v>74</v>
      </c>
      <c r="E12" t="s">
        <v>2266</v>
      </c>
      <c r="F12" s="91">
        <v>21.55</v>
      </c>
      <c r="G12" t="s">
        <v>80</v>
      </c>
      <c r="H12" t="s">
        <v>194</v>
      </c>
      <c r="I12" s="91">
        <v>2022</v>
      </c>
      <c r="J12" t="s">
        <v>83</v>
      </c>
      <c r="K12" t="s">
        <v>2298</v>
      </c>
      <c r="L12" t="s">
        <v>191</v>
      </c>
      <c r="M12" t="s">
        <v>191</v>
      </c>
    </row>
    <row r="13" spans="1:13" x14ac:dyDescent="0.2">
      <c r="A13" t="s">
        <v>1952</v>
      </c>
      <c r="B13" t="s">
        <v>1951</v>
      </c>
      <c r="C13" s="91">
        <v>12</v>
      </c>
      <c r="D13" t="s">
        <v>75</v>
      </c>
      <c r="E13" t="s">
        <v>2267</v>
      </c>
      <c r="F13" s="91">
        <v>0.89</v>
      </c>
      <c r="G13" t="s">
        <v>80</v>
      </c>
      <c r="H13" t="s">
        <v>194</v>
      </c>
      <c r="I13" s="91">
        <v>2022</v>
      </c>
      <c r="J13" t="s">
        <v>83</v>
      </c>
      <c r="K13" t="s">
        <v>2298</v>
      </c>
      <c r="L13" t="s">
        <v>191</v>
      </c>
      <c r="M13" t="s">
        <v>191</v>
      </c>
    </row>
    <row r="14" spans="1:13" x14ac:dyDescent="0.2">
      <c r="A14" t="s">
        <v>1952</v>
      </c>
      <c r="B14" t="s">
        <v>1951</v>
      </c>
      <c r="C14" s="91">
        <v>13</v>
      </c>
      <c r="D14" t="s">
        <v>76</v>
      </c>
      <c r="E14" t="s">
        <v>2268</v>
      </c>
      <c r="F14" s="91">
        <v>0.15</v>
      </c>
      <c r="G14" t="s">
        <v>80</v>
      </c>
      <c r="H14" t="s">
        <v>194</v>
      </c>
      <c r="I14" s="91">
        <v>2022</v>
      </c>
      <c r="J14" t="s">
        <v>83</v>
      </c>
      <c r="K14" t="s">
        <v>2298</v>
      </c>
      <c r="L14" t="s">
        <v>191</v>
      </c>
      <c r="M14" t="s">
        <v>191</v>
      </c>
    </row>
    <row r="15" spans="1:13" x14ac:dyDescent="0.2">
      <c r="A15" t="s">
        <v>1952</v>
      </c>
      <c r="B15" t="s">
        <v>1951</v>
      </c>
      <c r="C15" s="91">
        <v>14</v>
      </c>
      <c r="D15" t="s">
        <v>140</v>
      </c>
      <c r="E15" t="s">
        <v>2269</v>
      </c>
      <c r="F15" s="91">
        <v>261.55020141601562</v>
      </c>
      <c r="G15" t="s">
        <v>102</v>
      </c>
      <c r="H15" t="s">
        <v>5</v>
      </c>
      <c r="I15" s="91">
        <v>2022</v>
      </c>
      <c r="J15" t="s">
        <v>83</v>
      </c>
      <c r="K15" t="s">
        <v>191</v>
      </c>
      <c r="L15" t="s">
        <v>191</v>
      </c>
      <c r="M15" t="s">
        <v>191</v>
      </c>
    </row>
    <row r="16" spans="1:13" x14ac:dyDescent="0.2">
      <c r="A16" t="s">
        <v>1952</v>
      </c>
      <c r="B16" t="s">
        <v>1951</v>
      </c>
      <c r="C16" s="91">
        <v>15</v>
      </c>
      <c r="D16" t="s">
        <v>141</v>
      </c>
      <c r="E16" t="s">
        <v>2270</v>
      </c>
      <c r="F16" s="91">
        <v>73.646232604980469</v>
      </c>
      <c r="G16" t="s">
        <v>102</v>
      </c>
      <c r="H16" t="s">
        <v>5</v>
      </c>
      <c r="I16" s="91">
        <v>2022</v>
      </c>
      <c r="J16" t="s">
        <v>83</v>
      </c>
      <c r="K16" t="s">
        <v>191</v>
      </c>
      <c r="L16" t="s">
        <v>191</v>
      </c>
      <c r="M16" t="s">
        <v>191</v>
      </c>
    </row>
    <row r="17" spans="1:13" x14ac:dyDescent="0.2">
      <c r="A17" t="s">
        <v>1952</v>
      </c>
      <c r="B17" t="s">
        <v>1951</v>
      </c>
      <c r="C17" s="91">
        <v>16</v>
      </c>
      <c r="D17" t="s">
        <v>142</v>
      </c>
      <c r="E17" t="s">
        <v>2271</v>
      </c>
      <c r="F17" s="91">
        <v>58.088592529296875</v>
      </c>
      <c r="G17" t="s">
        <v>102</v>
      </c>
      <c r="H17" t="s">
        <v>5</v>
      </c>
      <c r="I17" s="91">
        <v>2022</v>
      </c>
      <c r="J17" t="s">
        <v>83</v>
      </c>
      <c r="K17" t="s">
        <v>191</v>
      </c>
      <c r="L17" t="s">
        <v>191</v>
      </c>
      <c r="M17" t="s">
        <v>191</v>
      </c>
    </row>
    <row r="18" spans="1:13" x14ac:dyDescent="0.2">
      <c r="A18" t="s">
        <v>1952</v>
      </c>
      <c r="B18" t="s">
        <v>1951</v>
      </c>
      <c r="C18" s="91">
        <v>17</v>
      </c>
      <c r="D18" t="s">
        <v>143</v>
      </c>
      <c r="E18" t="s">
        <v>2272</v>
      </c>
      <c r="F18" s="91">
        <v>0.64222168922424316</v>
      </c>
      <c r="G18" t="s">
        <v>102</v>
      </c>
      <c r="H18" t="s">
        <v>5</v>
      </c>
      <c r="I18" s="91">
        <v>2022</v>
      </c>
      <c r="J18" t="s">
        <v>83</v>
      </c>
      <c r="K18" t="s">
        <v>191</v>
      </c>
      <c r="L18" t="s">
        <v>191</v>
      </c>
      <c r="M18" t="s">
        <v>191</v>
      </c>
    </row>
    <row r="19" spans="1:13" x14ac:dyDescent="0.2">
      <c r="A19" t="s">
        <v>1952</v>
      </c>
      <c r="B19" t="s">
        <v>1951</v>
      </c>
      <c r="C19" s="91">
        <v>18</v>
      </c>
      <c r="D19" t="s">
        <v>144</v>
      </c>
      <c r="E19" t="s">
        <v>2273</v>
      </c>
      <c r="F19" s="91">
        <v>0.10823961347341537</v>
      </c>
      <c r="G19" t="s">
        <v>102</v>
      </c>
      <c r="H19" t="s">
        <v>5</v>
      </c>
      <c r="I19" s="91">
        <v>2022</v>
      </c>
      <c r="J19" t="s">
        <v>83</v>
      </c>
      <c r="K19" t="s">
        <v>191</v>
      </c>
      <c r="L19" t="s">
        <v>191</v>
      </c>
      <c r="M19" t="s">
        <v>191</v>
      </c>
    </row>
    <row r="20" spans="1:13" x14ac:dyDescent="0.2">
      <c r="A20" t="s">
        <v>1952</v>
      </c>
      <c r="B20" t="s">
        <v>1951</v>
      </c>
      <c r="C20" s="91">
        <v>19</v>
      </c>
      <c r="D20" t="s">
        <v>2103</v>
      </c>
      <c r="E20" t="s">
        <v>2274</v>
      </c>
      <c r="F20" s="91">
        <v>99.170697995853502</v>
      </c>
      <c r="G20" t="s">
        <v>80</v>
      </c>
      <c r="H20" t="s">
        <v>2296</v>
      </c>
      <c r="I20" s="91">
        <v>2020</v>
      </c>
      <c r="J20" t="s">
        <v>83</v>
      </c>
      <c r="K20" t="s">
        <v>2300</v>
      </c>
      <c r="L20" t="s">
        <v>2303</v>
      </c>
      <c r="M20" t="s">
        <v>2306</v>
      </c>
    </row>
    <row r="21" spans="1:13" x14ac:dyDescent="0.2">
      <c r="A21" t="s">
        <v>1952</v>
      </c>
      <c r="B21" t="s">
        <v>1951</v>
      </c>
      <c r="C21" s="91">
        <v>20</v>
      </c>
      <c r="D21" t="s">
        <v>2104</v>
      </c>
      <c r="E21" t="s">
        <v>2275</v>
      </c>
      <c r="F21" s="91"/>
      <c r="G21" t="s">
        <v>191</v>
      </c>
      <c r="H21" t="s">
        <v>191</v>
      </c>
      <c r="I21" s="91"/>
      <c r="J21" t="s">
        <v>84</v>
      </c>
      <c r="K21" t="s">
        <v>191</v>
      </c>
      <c r="L21" t="s">
        <v>191</v>
      </c>
      <c r="M21" t="s">
        <v>191</v>
      </c>
    </row>
    <row r="22" spans="1:13" x14ac:dyDescent="0.2">
      <c r="A22" t="s">
        <v>1952</v>
      </c>
      <c r="B22" t="s">
        <v>1951</v>
      </c>
      <c r="C22" s="91">
        <v>21</v>
      </c>
      <c r="D22" t="s">
        <v>2105</v>
      </c>
      <c r="E22" t="s">
        <v>2276</v>
      </c>
      <c r="F22" s="91">
        <v>100</v>
      </c>
      <c r="G22" t="s">
        <v>80</v>
      </c>
      <c r="H22" t="s">
        <v>2296</v>
      </c>
      <c r="I22" s="91">
        <v>2020</v>
      </c>
      <c r="J22" t="s">
        <v>83</v>
      </c>
      <c r="K22" t="s">
        <v>2301</v>
      </c>
      <c r="L22" t="s">
        <v>2304</v>
      </c>
      <c r="M22" t="s">
        <v>191</v>
      </c>
    </row>
    <row r="23" spans="1:13" x14ac:dyDescent="0.2">
      <c r="A23" t="s">
        <v>1952</v>
      </c>
      <c r="B23" t="s">
        <v>1951</v>
      </c>
      <c r="C23" s="91">
        <v>22</v>
      </c>
      <c r="D23" t="s">
        <v>2126</v>
      </c>
      <c r="E23" t="s">
        <v>2277</v>
      </c>
      <c r="F23" s="91">
        <v>50</v>
      </c>
      <c r="G23" t="s">
        <v>80</v>
      </c>
      <c r="H23" t="s">
        <v>81</v>
      </c>
      <c r="I23" s="91">
        <v>2022</v>
      </c>
      <c r="J23" t="s">
        <v>83</v>
      </c>
      <c r="K23" t="s">
        <v>2299</v>
      </c>
      <c r="L23" t="s">
        <v>191</v>
      </c>
      <c r="M23" t="s">
        <v>191</v>
      </c>
    </row>
    <row r="24" spans="1:13" x14ac:dyDescent="0.2">
      <c r="A24" t="s">
        <v>1952</v>
      </c>
      <c r="B24" t="s">
        <v>1951</v>
      </c>
      <c r="C24" s="91">
        <v>23</v>
      </c>
      <c r="D24" t="s">
        <v>180</v>
      </c>
      <c r="E24" t="s">
        <v>2278</v>
      </c>
      <c r="F24" s="91">
        <v>3.7623199999999999</v>
      </c>
      <c r="G24" t="s">
        <v>80</v>
      </c>
      <c r="H24" t="s">
        <v>2296</v>
      </c>
      <c r="I24" s="91">
        <v>2018</v>
      </c>
      <c r="J24" t="s">
        <v>83</v>
      </c>
      <c r="K24" t="s">
        <v>2302</v>
      </c>
      <c r="L24" t="s">
        <v>2305</v>
      </c>
      <c r="M24" t="s">
        <v>191</v>
      </c>
    </row>
    <row r="25" spans="1:13" x14ac:dyDescent="0.2">
      <c r="A25" t="s">
        <v>1952</v>
      </c>
      <c r="B25" t="s">
        <v>1951</v>
      </c>
      <c r="C25" s="91">
        <v>24</v>
      </c>
      <c r="D25" t="s">
        <v>2127</v>
      </c>
      <c r="E25" t="s">
        <v>2279</v>
      </c>
      <c r="F25" s="91">
        <v>24.349550000000001</v>
      </c>
      <c r="G25" t="s">
        <v>80</v>
      </c>
      <c r="H25" t="s">
        <v>2296</v>
      </c>
      <c r="I25" s="91">
        <v>2018</v>
      </c>
      <c r="J25" t="s">
        <v>83</v>
      </c>
      <c r="K25" t="s">
        <v>2302</v>
      </c>
      <c r="L25" t="s">
        <v>2305</v>
      </c>
      <c r="M25" t="s">
        <v>191</v>
      </c>
    </row>
    <row r="26" spans="1:13" x14ac:dyDescent="0.2">
      <c r="A26" t="s">
        <v>1952</v>
      </c>
      <c r="B26" t="s">
        <v>1951</v>
      </c>
      <c r="C26" s="91">
        <v>25</v>
      </c>
      <c r="D26" t="s">
        <v>179</v>
      </c>
      <c r="E26" t="s">
        <v>2280</v>
      </c>
      <c r="F26" s="91">
        <v>9.4438499999999994</v>
      </c>
      <c r="G26" t="s">
        <v>80</v>
      </c>
      <c r="H26" t="s">
        <v>2296</v>
      </c>
      <c r="I26" s="91">
        <v>2018</v>
      </c>
      <c r="J26" t="s">
        <v>83</v>
      </c>
      <c r="K26" t="s">
        <v>2302</v>
      </c>
      <c r="L26" t="s">
        <v>2305</v>
      </c>
      <c r="M26" t="s">
        <v>191</v>
      </c>
    </row>
    <row r="27" spans="1:13" x14ac:dyDescent="0.2">
      <c r="A27" t="s">
        <v>1952</v>
      </c>
      <c r="B27" t="s">
        <v>1951</v>
      </c>
      <c r="C27" s="91">
        <v>26</v>
      </c>
      <c r="D27" t="s">
        <v>186</v>
      </c>
      <c r="E27" t="s">
        <v>2281</v>
      </c>
      <c r="F27" s="91">
        <v>62.444279999999999</v>
      </c>
      <c r="G27" t="s">
        <v>80</v>
      </c>
      <c r="H27" t="s">
        <v>2296</v>
      </c>
      <c r="I27" s="91">
        <v>2018</v>
      </c>
      <c r="J27" t="s">
        <v>83</v>
      </c>
      <c r="K27" t="s">
        <v>2302</v>
      </c>
      <c r="L27" t="s">
        <v>2305</v>
      </c>
      <c r="M27" t="s">
        <v>191</v>
      </c>
    </row>
    <row r="28" spans="1:13" x14ac:dyDescent="0.2">
      <c r="A28" t="s">
        <v>1952</v>
      </c>
      <c r="B28" t="s">
        <v>1951</v>
      </c>
      <c r="C28" s="91">
        <v>27</v>
      </c>
      <c r="D28" t="s">
        <v>2106</v>
      </c>
      <c r="E28" t="s">
        <v>2282</v>
      </c>
      <c r="F28" s="91">
        <v>100</v>
      </c>
      <c r="G28" t="s">
        <v>80</v>
      </c>
      <c r="H28" t="s">
        <v>81</v>
      </c>
      <c r="I28" s="91">
        <v>2022</v>
      </c>
      <c r="J28" t="s">
        <v>83</v>
      </c>
      <c r="K28" t="s">
        <v>2299</v>
      </c>
      <c r="L28" t="s">
        <v>191</v>
      </c>
      <c r="M28" t="s">
        <v>191</v>
      </c>
    </row>
    <row r="29" spans="1:13" x14ac:dyDescent="0.2">
      <c r="A29" t="s">
        <v>1952</v>
      </c>
      <c r="B29" t="s">
        <v>1951</v>
      </c>
      <c r="C29" s="91">
        <v>28</v>
      </c>
      <c r="D29" t="s">
        <v>2107</v>
      </c>
      <c r="E29" t="s">
        <v>2283</v>
      </c>
      <c r="F29" s="91">
        <v>100</v>
      </c>
      <c r="G29" t="s">
        <v>80</v>
      </c>
      <c r="H29" t="s">
        <v>81</v>
      </c>
      <c r="I29" s="91">
        <v>2022</v>
      </c>
      <c r="J29" t="s">
        <v>83</v>
      </c>
      <c r="K29" t="s">
        <v>191</v>
      </c>
      <c r="L29" t="s">
        <v>191</v>
      </c>
      <c r="M29" t="s">
        <v>2307</v>
      </c>
    </row>
    <row r="30" spans="1:13" x14ac:dyDescent="0.2">
      <c r="A30" t="s">
        <v>1952</v>
      </c>
      <c r="B30" t="s">
        <v>1951</v>
      </c>
      <c r="C30" s="91">
        <v>29</v>
      </c>
      <c r="D30" t="s">
        <v>2108</v>
      </c>
      <c r="E30" t="s">
        <v>2284</v>
      </c>
      <c r="F30" s="91">
        <v>259.38116455078125</v>
      </c>
      <c r="G30" t="s">
        <v>102</v>
      </c>
      <c r="H30" t="s">
        <v>5</v>
      </c>
      <c r="I30" s="91">
        <v>2022</v>
      </c>
      <c r="J30" t="s">
        <v>83</v>
      </c>
      <c r="K30" t="s">
        <v>191</v>
      </c>
      <c r="L30" t="s">
        <v>191</v>
      </c>
      <c r="M30" t="s">
        <v>191</v>
      </c>
    </row>
    <row r="31" spans="1:13" x14ac:dyDescent="0.2">
      <c r="A31" t="s">
        <v>1952</v>
      </c>
      <c r="B31" t="s">
        <v>1951</v>
      </c>
      <c r="C31" s="91">
        <v>30</v>
      </c>
      <c r="D31" t="s">
        <v>2109</v>
      </c>
      <c r="E31" t="s">
        <v>2285</v>
      </c>
      <c r="F31" s="91">
        <v>3.4775197505950928</v>
      </c>
      <c r="G31" t="s">
        <v>102</v>
      </c>
      <c r="H31" t="s">
        <v>5</v>
      </c>
      <c r="I31" s="91">
        <v>2022</v>
      </c>
      <c r="J31" t="s">
        <v>83</v>
      </c>
      <c r="K31" t="s">
        <v>191</v>
      </c>
      <c r="L31" t="s">
        <v>191</v>
      </c>
      <c r="M31" t="s">
        <v>191</v>
      </c>
    </row>
    <row r="32" spans="1:13" x14ac:dyDescent="0.2">
      <c r="A32" t="s">
        <v>1952</v>
      </c>
      <c r="B32" t="s">
        <v>1951</v>
      </c>
      <c r="C32" s="91">
        <v>31</v>
      </c>
      <c r="D32" t="s">
        <v>2110</v>
      </c>
      <c r="E32" t="s">
        <v>2286</v>
      </c>
      <c r="F32" s="91">
        <v>24.37933349609375</v>
      </c>
      <c r="G32" t="s">
        <v>102</v>
      </c>
      <c r="H32" t="s">
        <v>5</v>
      </c>
      <c r="I32" s="91">
        <v>2022</v>
      </c>
      <c r="J32" t="s">
        <v>83</v>
      </c>
      <c r="K32" t="s">
        <v>191</v>
      </c>
      <c r="L32" t="s">
        <v>191</v>
      </c>
      <c r="M32" t="s">
        <v>191</v>
      </c>
    </row>
    <row r="33" spans="1:13" x14ac:dyDescent="0.2">
      <c r="A33" t="s">
        <v>1952</v>
      </c>
      <c r="B33" t="s">
        <v>1951</v>
      </c>
      <c r="C33" s="91">
        <v>32</v>
      </c>
      <c r="D33" t="s">
        <v>2111</v>
      </c>
      <c r="E33" t="s">
        <v>2287</v>
      </c>
      <c r="F33" s="91">
        <v>287.23800659179688</v>
      </c>
      <c r="G33" t="s">
        <v>102</v>
      </c>
      <c r="H33" t="s">
        <v>5</v>
      </c>
      <c r="I33" s="91">
        <v>2022</v>
      </c>
      <c r="J33" t="s">
        <v>83</v>
      </c>
      <c r="K33" t="s">
        <v>191</v>
      </c>
      <c r="L33" t="s">
        <v>191</v>
      </c>
      <c r="M33" t="s">
        <v>191</v>
      </c>
    </row>
    <row r="34" spans="1:13" x14ac:dyDescent="0.2">
      <c r="A34" t="s">
        <v>1952</v>
      </c>
      <c r="B34" t="s">
        <v>1951</v>
      </c>
      <c r="C34" s="91">
        <v>33</v>
      </c>
      <c r="D34" t="s">
        <v>168</v>
      </c>
      <c r="E34" t="s">
        <v>2288</v>
      </c>
      <c r="F34" s="91">
        <v>259.38116455078125</v>
      </c>
      <c r="G34" t="s">
        <v>102</v>
      </c>
      <c r="H34" t="s">
        <v>5</v>
      </c>
      <c r="I34" s="91">
        <v>2022</v>
      </c>
      <c r="J34" t="s">
        <v>83</v>
      </c>
      <c r="K34" t="s">
        <v>191</v>
      </c>
      <c r="L34" t="s">
        <v>191</v>
      </c>
      <c r="M34" t="s">
        <v>191</v>
      </c>
    </row>
    <row r="35" spans="1:13" x14ac:dyDescent="0.2">
      <c r="A35" t="s">
        <v>1952</v>
      </c>
      <c r="B35" t="s">
        <v>1951</v>
      </c>
      <c r="C35" s="91">
        <v>34</v>
      </c>
      <c r="D35" t="s">
        <v>2112</v>
      </c>
      <c r="E35" t="s">
        <v>2289</v>
      </c>
      <c r="F35" s="91">
        <v>3.4775197505950928</v>
      </c>
      <c r="G35" t="s">
        <v>102</v>
      </c>
      <c r="H35" t="s">
        <v>5</v>
      </c>
      <c r="I35" s="91">
        <v>2022</v>
      </c>
      <c r="J35" t="s">
        <v>83</v>
      </c>
      <c r="K35" t="s">
        <v>191</v>
      </c>
      <c r="L35" t="s">
        <v>191</v>
      </c>
      <c r="M35" t="s">
        <v>191</v>
      </c>
    </row>
    <row r="36" spans="1:13" x14ac:dyDescent="0.2">
      <c r="A36" t="s">
        <v>1952</v>
      </c>
      <c r="B36" t="s">
        <v>1951</v>
      </c>
      <c r="C36" s="91">
        <v>35</v>
      </c>
      <c r="D36" t="s">
        <v>2113</v>
      </c>
      <c r="E36" t="s">
        <v>2290</v>
      </c>
      <c r="F36" s="91">
        <v>24.37933349609375</v>
      </c>
      <c r="G36" t="s">
        <v>102</v>
      </c>
      <c r="H36" t="s">
        <v>5</v>
      </c>
      <c r="I36" s="91">
        <v>2022</v>
      </c>
      <c r="J36" t="s">
        <v>83</v>
      </c>
      <c r="K36" t="s">
        <v>191</v>
      </c>
      <c r="L36" t="s">
        <v>191</v>
      </c>
      <c r="M36" t="s">
        <v>191</v>
      </c>
    </row>
    <row r="37" spans="1:13" x14ac:dyDescent="0.2">
      <c r="A37" t="s">
        <v>1952</v>
      </c>
      <c r="B37" t="s">
        <v>1951</v>
      </c>
      <c r="C37" s="91">
        <v>36</v>
      </c>
      <c r="D37" t="s">
        <v>170</v>
      </c>
      <c r="E37" t="s">
        <v>2291</v>
      </c>
      <c r="F37" s="91">
        <v>287.23800659179688</v>
      </c>
      <c r="G37" t="s">
        <v>102</v>
      </c>
      <c r="H37" t="s">
        <v>5</v>
      </c>
      <c r="I37" s="91">
        <v>2022</v>
      </c>
      <c r="J37" t="s">
        <v>83</v>
      </c>
      <c r="K37" t="s">
        <v>191</v>
      </c>
      <c r="L37" t="s">
        <v>191</v>
      </c>
      <c r="M37" t="s">
        <v>191</v>
      </c>
    </row>
    <row r="38" spans="1:13" x14ac:dyDescent="0.2">
      <c r="A38" t="s">
        <v>1952</v>
      </c>
      <c r="B38" t="s">
        <v>1951</v>
      </c>
      <c r="C38" s="91">
        <v>37</v>
      </c>
      <c r="D38" t="s">
        <v>169</v>
      </c>
      <c r="E38" t="s">
        <v>2292</v>
      </c>
      <c r="F38" s="91">
        <v>65.828056335449219</v>
      </c>
      <c r="G38" t="s">
        <v>80</v>
      </c>
      <c r="H38" t="s">
        <v>5</v>
      </c>
      <c r="I38" s="91">
        <v>2022</v>
      </c>
      <c r="J38" t="s">
        <v>83</v>
      </c>
      <c r="K38" t="s">
        <v>191</v>
      </c>
      <c r="L38" t="s">
        <v>191</v>
      </c>
      <c r="M38" t="s">
        <v>191</v>
      </c>
    </row>
    <row r="39" spans="1:13" x14ac:dyDescent="0.2">
      <c r="A39" t="s">
        <v>1952</v>
      </c>
      <c r="B39" t="s">
        <v>1951</v>
      </c>
      <c r="C39" s="91">
        <v>38</v>
      </c>
      <c r="D39" t="s">
        <v>187</v>
      </c>
      <c r="E39" t="s">
        <v>2293</v>
      </c>
      <c r="F39" s="91">
        <v>0.88255584239959717</v>
      </c>
      <c r="G39" t="s">
        <v>80</v>
      </c>
      <c r="H39" t="s">
        <v>5</v>
      </c>
      <c r="I39" s="91">
        <v>2022</v>
      </c>
      <c r="J39" t="s">
        <v>83</v>
      </c>
      <c r="K39" t="s">
        <v>191</v>
      </c>
      <c r="L39" t="s">
        <v>191</v>
      </c>
      <c r="M39" t="s">
        <v>191</v>
      </c>
    </row>
    <row r="40" spans="1:13" x14ac:dyDescent="0.2">
      <c r="A40" t="s">
        <v>1952</v>
      </c>
      <c r="B40" t="s">
        <v>1951</v>
      </c>
      <c r="C40" s="91">
        <v>39</v>
      </c>
      <c r="D40" t="s">
        <v>188</v>
      </c>
      <c r="E40" t="s">
        <v>2294</v>
      </c>
      <c r="F40" s="91">
        <v>6.1872038841247559</v>
      </c>
      <c r="G40" t="s">
        <v>80</v>
      </c>
      <c r="H40" t="s">
        <v>5</v>
      </c>
      <c r="I40" s="91">
        <v>2022</v>
      </c>
      <c r="J40" t="s">
        <v>83</v>
      </c>
      <c r="K40" t="s">
        <v>191</v>
      </c>
      <c r="L40" t="s">
        <v>191</v>
      </c>
      <c r="M40" t="s">
        <v>191</v>
      </c>
    </row>
    <row r="41" spans="1:13" x14ac:dyDescent="0.2">
      <c r="A41" t="s">
        <v>1952</v>
      </c>
      <c r="B41" t="s">
        <v>1951</v>
      </c>
      <c r="C41" s="91">
        <v>40</v>
      </c>
      <c r="D41" t="s">
        <v>79</v>
      </c>
      <c r="E41" t="s">
        <v>2295</v>
      </c>
      <c r="F41" s="91">
        <v>72.897819519042969</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15"/>
  <sheetViews>
    <sheetView tabSelected="1" zoomScaleNormal="100" workbookViewId="0">
      <selection activeCell="A2" sqref="A2:XFD2"/>
    </sheetView>
  </sheetViews>
  <sheetFormatPr baseColWidth="10" defaultColWidth="7.7109375" defaultRowHeight="16" x14ac:dyDescent="0.2"/>
  <sheetData>
    <row r="1" spans="1:14" x14ac:dyDescent="0.2">
      <c r="A1" t="s">
        <v>2255</v>
      </c>
      <c r="B1" t="s">
        <v>100</v>
      </c>
      <c r="C1" t="s">
        <v>16</v>
      </c>
      <c r="D1" t="s">
        <v>17</v>
      </c>
      <c r="E1" t="s">
        <v>130</v>
      </c>
      <c r="F1" t="s">
        <v>9</v>
      </c>
      <c r="G1" t="s">
        <v>7</v>
      </c>
      <c r="H1" t="s">
        <v>101</v>
      </c>
      <c r="I1" t="s">
        <v>11</v>
      </c>
      <c r="J1" t="s">
        <v>82</v>
      </c>
      <c r="K1" t="s">
        <v>108</v>
      </c>
      <c r="L1" t="s">
        <v>12</v>
      </c>
      <c r="M1" t="s">
        <v>86</v>
      </c>
      <c r="N1" t="s">
        <v>13</v>
      </c>
    </row>
    <row r="2" spans="1:14" x14ac:dyDescent="0.2">
      <c r="A2" t="s">
        <v>1952</v>
      </c>
      <c r="B2" t="s">
        <v>1951</v>
      </c>
      <c r="C2" s="91">
        <v>19</v>
      </c>
      <c r="D2" t="s">
        <v>2103</v>
      </c>
      <c r="E2" t="s">
        <v>2274</v>
      </c>
      <c r="F2" s="91">
        <v>99.170697995853502</v>
      </c>
      <c r="G2" t="s">
        <v>80</v>
      </c>
      <c r="H2" t="s">
        <v>2296</v>
      </c>
      <c r="I2" s="91">
        <v>2020</v>
      </c>
      <c r="J2" t="s">
        <v>83</v>
      </c>
      <c r="K2" t="s">
        <v>191</v>
      </c>
      <c r="L2" t="s">
        <v>2300</v>
      </c>
      <c r="M2" t="s">
        <v>2303</v>
      </c>
      <c r="N2" t="s">
        <v>2306</v>
      </c>
    </row>
    <row r="3" spans="1:14" x14ac:dyDescent="0.2">
      <c r="A3" t="s">
        <v>1952</v>
      </c>
      <c r="B3" t="s">
        <v>1951</v>
      </c>
      <c r="C3" s="91">
        <v>21</v>
      </c>
      <c r="D3" t="s">
        <v>2105</v>
      </c>
      <c r="E3" t="s">
        <v>2276</v>
      </c>
      <c r="F3" s="91">
        <v>100</v>
      </c>
      <c r="G3" t="s">
        <v>80</v>
      </c>
      <c r="H3" t="s">
        <v>2296</v>
      </c>
      <c r="I3" s="91">
        <v>2020</v>
      </c>
      <c r="J3" t="s">
        <v>83</v>
      </c>
      <c r="K3" t="s">
        <v>191</v>
      </c>
      <c r="L3" t="s">
        <v>2301</v>
      </c>
      <c r="M3" t="s">
        <v>2304</v>
      </c>
      <c r="N3" t="s">
        <v>191</v>
      </c>
    </row>
    <row r="4" spans="1:14" x14ac:dyDescent="0.2">
      <c r="A4" t="s">
        <v>1952</v>
      </c>
      <c r="B4" t="s">
        <v>1951</v>
      </c>
      <c r="C4" s="91">
        <v>23</v>
      </c>
      <c r="D4" t="s">
        <v>180</v>
      </c>
      <c r="E4" t="s">
        <v>2278</v>
      </c>
      <c r="F4" s="91">
        <v>3.7623199999999999</v>
      </c>
      <c r="G4" t="s">
        <v>80</v>
      </c>
      <c r="H4" t="s">
        <v>2296</v>
      </c>
      <c r="I4" s="91">
        <v>2018</v>
      </c>
      <c r="J4" t="s">
        <v>83</v>
      </c>
      <c r="K4" t="s">
        <v>191</v>
      </c>
      <c r="L4" t="s">
        <v>2302</v>
      </c>
      <c r="M4" t="s">
        <v>2305</v>
      </c>
      <c r="N4" t="s">
        <v>191</v>
      </c>
    </row>
    <row r="5" spans="1:14" x14ac:dyDescent="0.2">
      <c r="A5" t="s">
        <v>1952</v>
      </c>
      <c r="B5" t="s">
        <v>1951</v>
      </c>
      <c r="C5" s="91">
        <v>24</v>
      </c>
      <c r="D5" t="s">
        <v>2127</v>
      </c>
      <c r="E5" t="s">
        <v>2279</v>
      </c>
      <c r="F5" s="91">
        <v>24.349550000000001</v>
      </c>
      <c r="G5" t="s">
        <v>80</v>
      </c>
      <c r="H5" t="s">
        <v>2296</v>
      </c>
      <c r="I5" s="91">
        <v>2018</v>
      </c>
      <c r="J5" t="s">
        <v>83</v>
      </c>
      <c r="K5" t="s">
        <v>191</v>
      </c>
      <c r="L5" t="s">
        <v>2302</v>
      </c>
      <c r="M5" t="s">
        <v>2305</v>
      </c>
      <c r="N5" t="s">
        <v>191</v>
      </c>
    </row>
    <row r="6" spans="1:14" x14ac:dyDescent="0.2">
      <c r="A6" t="s">
        <v>1952</v>
      </c>
      <c r="B6" t="s">
        <v>1951</v>
      </c>
      <c r="C6" s="91">
        <v>25</v>
      </c>
      <c r="D6" t="s">
        <v>179</v>
      </c>
      <c r="E6" t="s">
        <v>2280</v>
      </c>
      <c r="F6" s="91">
        <v>9.4438499999999994</v>
      </c>
      <c r="G6" t="s">
        <v>80</v>
      </c>
      <c r="H6" t="s">
        <v>2296</v>
      </c>
      <c r="I6" s="91">
        <v>2018</v>
      </c>
      <c r="J6" t="s">
        <v>83</v>
      </c>
      <c r="K6" t="s">
        <v>191</v>
      </c>
      <c r="L6" t="s">
        <v>2302</v>
      </c>
      <c r="M6" t="s">
        <v>2305</v>
      </c>
      <c r="N6" t="s">
        <v>191</v>
      </c>
    </row>
    <row r="7" spans="1:14" x14ac:dyDescent="0.2">
      <c r="A7" t="s">
        <v>1952</v>
      </c>
      <c r="B7" t="s">
        <v>1951</v>
      </c>
      <c r="C7" s="91">
        <v>26</v>
      </c>
      <c r="D7" t="s">
        <v>186</v>
      </c>
      <c r="E7" t="s">
        <v>2281</v>
      </c>
      <c r="F7" s="91">
        <v>62.444279999999999</v>
      </c>
      <c r="G7" t="s">
        <v>80</v>
      </c>
      <c r="H7" t="s">
        <v>2296</v>
      </c>
      <c r="I7" s="91">
        <v>2018</v>
      </c>
      <c r="J7" t="s">
        <v>83</v>
      </c>
      <c r="K7" t="s">
        <v>191</v>
      </c>
      <c r="L7" t="s">
        <v>2302</v>
      </c>
      <c r="M7" t="s">
        <v>2305</v>
      </c>
      <c r="N7" t="s">
        <v>191</v>
      </c>
    </row>
    <row r="8" spans="1:14" x14ac:dyDescent="0.2">
      <c r="A8" t="s">
        <v>1952</v>
      </c>
      <c r="B8" t="s">
        <v>1951</v>
      </c>
      <c r="C8" s="91">
        <v>8</v>
      </c>
      <c r="D8" t="s">
        <v>145</v>
      </c>
      <c r="E8" t="s">
        <v>2263</v>
      </c>
      <c r="F8" s="91">
        <v>164.5784912109375</v>
      </c>
      <c r="G8" t="s">
        <v>102</v>
      </c>
      <c r="H8" t="s">
        <v>2296</v>
      </c>
      <c r="I8" s="91">
        <v>2012</v>
      </c>
      <c r="J8" t="s">
        <v>84</v>
      </c>
      <c r="K8" t="s">
        <v>181</v>
      </c>
      <c r="L8" t="s">
        <v>2308</v>
      </c>
      <c r="M8" t="s">
        <v>2311</v>
      </c>
      <c r="N8" t="s">
        <v>2319</v>
      </c>
    </row>
    <row r="9" spans="1:14" x14ac:dyDescent="0.2">
      <c r="A9" t="s">
        <v>1952</v>
      </c>
      <c r="B9" t="s">
        <v>1951</v>
      </c>
      <c r="C9" s="91">
        <v>8</v>
      </c>
      <c r="D9" t="s">
        <v>145</v>
      </c>
      <c r="E9" t="s">
        <v>2263</v>
      </c>
      <c r="F9" s="91">
        <v>158.4830017089844</v>
      </c>
      <c r="G9" t="s">
        <v>102</v>
      </c>
      <c r="H9" t="s">
        <v>2296</v>
      </c>
      <c r="I9" s="91">
        <v>2013</v>
      </c>
      <c r="J9" t="s">
        <v>84</v>
      </c>
      <c r="K9" t="s">
        <v>181</v>
      </c>
      <c r="L9" t="s">
        <v>2309</v>
      </c>
      <c r="M9" t="s">
        <v>2312</v>
      </c>
      <c r="N9" t="s">
        <v>2319</v>
      </c>
    </row>
    <row r="10" spans="1:14" x14ac:dyDescent="0.2">
      <c r="A10" t="s">
        <v>1952</v>
      </c>
      <c r="B10" t="s">
        <v>1951</v>
      </c>
      <c r="C10" s="91">
        <v>8</v>
      </c>
      <c r="D10" t="s">
        <v>145</v>
      </c>
      <c r="E10" t="s">
        <v>2263</v>
      </c>
      <c r="F10" s="91">
        <v>167.20649719238281</v>
      </c>
      <c r="G10" t="s">
        <v>102</v>
      </c>
      <c r="H10" t="s">
        <v>2296</v>
      </c>
      <c r="I10" s="91">
        <v>2014</v>
      </c>
      <c r="J10" t="s">
        <v>84</v>
      </c>
      <c r="K10" t="s">
        <v>181</v>
      </c>
      <c r="L10" t="s">
        <v>2310</v>
      </c>
      <c r="M10" t="s">
        <v>2313</v>
      </c>
      <c r="N10" t="s">
        <v>2319</v>
      </c>
    </row>
    <row r="11" spans="1:14" x14ac:dyDescent="0.2">
      <c r="A11" t="s">
        <v>1952</v>
      </c>
      <c r="B11" t="s">
        <v>1951</v>
      </c>
      <c r="C11" s="91">
        <v>21</v>
      </c>
      <c r="D11" t="s">
        <v>2105</v>
      </c>
      <c r="E11" t="s">
        <v>2276</v>
      </c>
      <c r="F11" s="91">
        <v>94.850547499260145</v>
      </c>
      <c r="G11" t="s">
        <v>80</v>
      </c>
      <c r="H11" t="s">
        <v>2296</v>
      </c>
      <c r="I11" s="91">
        <v>2012</v>
      </c>
      <c r="J11" t="s">
        <v>84</v>
      </c>
      <c r="K11" t="s">
        <v>181</v>
      </c>
      <c r="L11" t="s">
        <v>2301</v>
      </c>
      <c r="M11" t="s">
        <v>2314</v>
      </c>
      <c r="N11" t="s">
        <v>191</v>
      </c>
    </row>
    <row r="12" spans="1:14" x14ac:dyDescent="0.2">
      <c r="A12" t="s">
        <v>1952</v>
      </c>
      <c r="B12" t="s">
        <v>1951</v>
      </c>
      <c r="C12" s="91">
        <v>21</v>
      </c>
      <c r="D12" t="s">
        <v>2105</v>
      </c>
      <c r="E12" t="s">
        <v>2276</v>
      </c>
      <c r="F12" s="91">
        <v>95.139622641509419</v>
      </c>
      <c r="G12" t="s">
        <v>80</v>
      </c>
      <c r="H12" t="s">
        <v>2296</v>
      </c>
      <c r="I12" s="91">
        <v>2013</v>
      </c>
      <c r="J12" t="s">
        <v>84</v>
      </c>
      <c r="K12" t="s">
        <v>181</v>
      </c>
      <c r="L12" t="s">
        <v>2301</v>
      </c>
      <c r="M12" t="s">
        <v>2315</v>
      </c>
      <c r="N12" t="s">
        <v>191</v>
      </c>
    </row>
    <row r="13" spans="1:14" x14ac:dyDescent="0.2">
      <c r="A13" t="s">
        <v>1952</v>
      </c>
      <c r="B13" t="s">
        <v>1951</v>
      </c>
      <c r="C13" s="91">
        <v>21</v>
      </c>
      <c r="D13" t="s">
        <v>2105</v>
      </c>
      <c r="E13" t="s">
        <v>2276</v>
      </c>
      <c r="F13" s="91">
        <v>96.839164951484875</v>
      </c>
      <c r="G13" t="s">
        <v>80</v>
      </c>
      <c r="H13" t="s">
        <v>2296</v>
      </c>
      <c r="I13" s="91">
        <v>2014</v>
      </c>
      <c r="J13" t="s">
        <v>84</v>
      </c>
      <c r="K13" t="s">
        <v>181</v>
      </c>
      <c r="L13" t="s">
        <v>2301</v>
      </c>
      <c r="M13" t="s">
        <v>2316</v>
      </c>
      <c r="N13" t="s">
        <v>191</v>
      </c>
    </row>
    <row r="14" spans="1:14" x14ac:dyDescent="0.2">
      <c r="A14" t="s">
        <v>1952</v>
      </c>
      <c r="B14" t="s">
        <v>1951</v>
      </c>
      <c r="C14" s="91">
        <v>21</v>
      </c>
      <c r="D14" t="s">
        <v>2105</v>
      </c>
      <c r="E14" t="s">
        <v>2276</v>
      </c>
      <c r="F14" s="91">
        <v>98.419203747072601</v>
      </c>
      <c r="G14" t="s">
        <v>80</v>
      </c>
      <c r="H14" t="s">
        <v>2296</v>
      </c>
      <c r="I14" s="91">
        <v>2015</v>
      </c>
      <c r="J14" t="s">
        <v>84</v>
      </c>
      <c r="K14" t="s">
        <v>181</v>
      </c>
      <c r="L14" t="s">
        <v>2301</v>
      </c>
      <c r="M14" t="s">
        <v>2317</v>
      </c>
      <c r="N14" t="s">
        <v>191</v>
      </c>
    </row>
    <row r="15" spans="1:14" x14ac:dyDescent="0.2">
      <c r="A15" t="s">
        <v>1952</v>
      </c>
      <c r="B15" t="s">
        <v>1951</v>
      </c>
      <c r="C15" s="91">
        <v>21</v>
      </c>
      <c r="D15" t="s">
        <v>2105</v>
      </c>
      <c r="E15" t="s">
        <v>2276</v>
      </c>
      <c r="F15" s="91">
        <v>100</v>
      </c>
      <c r="G15" t="s">
        <v>80</v>
      </c>
      <c r="H15" t="s">
        <v>2296</v>
      </c>
      <c r="I15" s="91">
        <v>2017</v>
      </c>
      <c r="J15" t="s">
        <v>84</v>
      </c>
      <c r="K15" t="s">
        <v>181</v>
      </c>
      <c r="L15" t="s">
        <v>2301</v>
      </c>
      <c r="M15" t="s">
        <v>2318</v>
      </c>
      <c r="N15" t="s">
        <v>2320</v>
      </c>
    </row>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baseColWidth="10" defaultColWidth="11.5703125" defaultRowHeight="16" x14ac:dyDescent="0.2"/>
  <cols>
    <col min="1" max="1" width="39" style="135" bestFit="1" customWidth="1"/>
    <col min="2" max="2" width="23.5703125" style="135" customWidth="1"/>
    <col min="3" max="3" width="11.5703125" style="135" customWidth="1"/>
    <col min="4" max="4" width="14.5703125" style="135" customWidth="1"/>
    <col min="5" max="9" width="27.7109375" style="135" customWidth="1"/>
    <col min="10" max="11" width="11.5703125" style="135"/>
    <col min="12" max="12" width="7.140625" style="143"/>
    <col min="13" max="13" width="35.28515625" style="143" bestFit="1" customWidth="1"/>
    <col min="14" max="20" width="7.140625" style="143"/>
    <col min="21" max="22" width="11.5703125" style="135"/>
    <col min="23" max="25" width="121.85546875" style="135" customWidth="1"/>
    <col min="26" max="16384" width="11.5703125" style="135"/>
  </cols>
  <sheetData>
    <row r="1" spans="1:20"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r="2" spans="1:20"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r="3" spans="1:20"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r="4" spans="1:20"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r="5" spans="1:20"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r="6" spans="1:20"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r="7" spans="1:20"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r="8" spans="1:20"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r="9" spans="1:20"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r="10" spans="1:2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r="11" spans="1:20"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r="12" spans="1:20"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r="13" spans="1:20"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r="14" spans="1:20"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r="15" spans="1:20"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r="16" spans="1:20"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r="17" spans="1:20"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r="18" spans="1:20"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r="19" spans="1:20"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r="20" spans="1: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r="21" spans="1:20"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r="22" spans="1:20"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r="23" spans="1:20"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r="24" spans="1:20"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r="25" spans="1:20"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r="26" spans="1:20"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r="27" spans="1:20"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r="28" spans="1:20"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r="29" spans="1:20"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r="30" spans="1:2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r="31" spans="1:20"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r="32" spans="1:20"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r="33" spans="1:20"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r="34" spans="1:20"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r="35" spans="1:20"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r="36" spans="1:20"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r="37" spans="1:20"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r="38" spans="1:20"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r="39" spans="1:20"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r="40" spans="1:2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r="41" spans="1:20"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r="42" spans="1:20"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r="43" spans="1:20"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r="44" spans="1:20"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r="45" spans="1:20"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r="46" spans="1:20"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r="47" spans="1:20"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r="48" spans="1:20"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r="49" spans="1:20"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r="50" spans="1:2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r="51" spans="1:20"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r="52" spans="1:20"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r="53" spans="1:20"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r="54" spans="1:20"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r="55" spans="1:20"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r="56" spans="1:20"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r="57" spans="1:20"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r="58" spans="1:20"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r="59" spans="1:20"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r="60" spans="1:2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r="61" spans="1:20"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r="62" spans="1:20"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r="63" spans="1:20"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r="64" spans="1:20"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r="65" spans="1:20"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r="66" spans="1:20"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r="67" spans="1:20"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r="68" spans="1:20"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r="69" spans="1:20"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r="70" spans="1:2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r="71" spans="1:20"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r="72" spans="1:20"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r="73" spans="1:20"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r="74" spans="1:20"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r="75" spans="1:20"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r="76" spans="1:20"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r="77" spans="1:20"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r="78" spans="1:20"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r="79" spans="1:20"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r="80" spans="1:2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r="81" spans="1:20"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r="82" spans="1:20"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r="83" spans="1:20"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r="84" spans="1:20"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r="85" spans="1:20"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r="86" spans="1:20"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r="87" spans="1:20"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r="88" spans="1:20"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r="89" spans="1:20"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r="90" spans="1:2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r="91" spans="1:20"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r="92" spans="1:20"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r="93" spans="1:20"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r="94" spans="1:20"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r="95" spans="1:20"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r="96" spans="1:20"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r="97" spans="1:20"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r="98" spans="1:20"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r="99" spans="1:20"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r="100" spans="1:2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r="101" spans="1:20"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r="102" spans="1:20"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r="103" spans="1:20"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r="104" spans="1:20"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r="105" spans="1:20"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r="106" spans="1:20"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r="107" spans="1:20"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r="108" spans="1:20"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r="109" spans="1:20"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r="110" spans="1:2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r="111" spans="1:20"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r="112" spans="1:20"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r="113" spans="1:20"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r="114" spans="1:20"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r="115" spans="1:20"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r="116" spans="1:20"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r="117" spans="1:20"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r="118" spans="1:20"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r="119" spans="1:20"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r="120" spans="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r="121" spans="1:20"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r="122" spans="1:20"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r="123" spans="1:20"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r="124" spans="1:20"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r="125" spans="1:20"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r="126" spans="1:20"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r="127" spans="1:20"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r="128" spans="1:20"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r="129" spans="1:20"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r="130" spans="1:2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r="131" spans="1:20"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r="132" spans="1:20"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r="133" spans="1:20"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r="134" spans="1:20"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r="135" spans="1:20"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r="136" spans="1:20"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r="137" spans="1:20"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r="138" spans="1:20"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r="139" spans="1:20"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r="140" spans="1:2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r="141" spans="1:20"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r="142" spans="1:20"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r="143" spans="1:20"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r="144" spans="1:20"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r="145" spans="1:20"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r="146" spans="1:20"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r="147" spans="1:20"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r="148" spans="1:20"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r="149" spans="1:20"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r="150" spans="1:2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r="151" spans="1:20"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r="152" spans="1:20"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r="153" spans="1:20"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r="154" spans="1:20"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r="155" spans="1:20"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r="156" spans="1:20"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r="157" spans="1:20"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r="158" spans="1:20"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r="159" spans="1:20"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r="160" spans="1:2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r="161" spans="1:20"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r="162" spans="1:20"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r="163" spans="1:20"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r="164" spans="1:20"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r="165" spans="1:20"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r="166" spans="1:20"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r="167" spans="1:20"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r="168" spans="1:20"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r="169" spans="1:20"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r="170" spans="1:2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r="171" spans="1:20"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r="172" spans="1:20"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r="173" spans="1:20"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r="174" spans="1:20"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r="175" spans="1:20"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r="176" spans="1:20"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r="177" spans="1:20"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r="178" spans="1:20"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r="179" spans="1:20"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r="180" spans="1:2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r="181" spans="1:20"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r="182" spans="1:20"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r="183" spans="1:20" x14ac:dyDescent="0.2">
      <c r="L183" s="142" t="s">
        <v>1736</v>
      </c>
      <c r="M183" s="142" t="s">
        <v>2250</v>
      </c>
      <c r="N183" s="142" t="s">
        <v>2252</v>
      </c>
      <c r="O183" s="142" t="s">
        <v>2251</v>
      </c>
      <c r="P183" s="142" t="s">
        <v>2253</v>
      </c>
      <c r="Q183" s="142" t="s">
        <v>2254</v>
      </c>
      <c r="R183" s="142"/>
      <c r="S183" s="142"/>
      <c r="T183" s="142" t="s">
        <v>1736</v>
      </c>
    </row>
    <row r="184" spans="1:20" x14ac:dyDescent="0.2">
      <c r="L184" s="142" t="s">
        <v>1737</v>
      </c>
      <c r="M184" s="142" t="s">
        <v>1738</v>
      </c>
      <c r="N184" s="142" t="s">
        <v>1739</v>
      </c>
      <c r="O184" s="142" t="s">
        <v>1740</v>
      </c>
      <c r="P184" s="142" t="s">
        <v>1741</v>
      </c>
      <c r="Q184" s="142" t="s">
        <v>1742</v>
      </c>
      <c r="R184" s="142"/>
      <c r="S184" s="142"/>
      <c r="T184" s="142" t="s">
        <v>1737</v>
      </c>
    </row>
    <row r="185" spans="1:20" x14ac:dyDescent="0.2">
      <c r="L185" s="142" t="s">
        <v>1743</v>
      </c>
      <c r="M185" s="142" t="s">
        <v>1744</v>
      </c>
      <c r="N185" s="142" t="s">
        <v>1744</v>
      </c>
      <c r="O185" s="142" t="s">
        <v>1744</v>
      </c>
      <c r="P185" s="142" t="s">
        <v>1745</v>
      </c>
      <c r="Q185" s="142" t="s">
        <v>1746</v>
      </c>
      <c r="R185" s="142"/>
      <c r="S185" s="142"/>
      <c r="T185" s="142" t="s">
        <v>1743</v>
      </c>
    </row>
    <row r="186" spans="1:20" x14ac:dyDescent="0.2">
      <c r="L186" s="142" t="s">
        <v>1747</v>
      </c>
      <c r="M186" s="142" t="s">
        <v>1748</v>
      </c>
      <c r="N186" s="142" t="s">
        <v>1748</v>
      </c>
      <c r="O186" s="142" t="s">
        <v>1749</v>
      </c>
      <c r="P186" s="142" t="s">
        <v>1750</v>
      </c>
      <c r="Q186" s="142" t="s">
        <v>1751</v>
      </c>
      <c r="R186" s="142"/>
      <c r="S186" s="142"/>
      <c r="T186" s="142" t="s">
        <v>1747</v>
      </c>
    </row>
    <row r="187" spans="1:20" x14ac:dyDescent="0.2">
      <c r="L187" s="142" t="s">
        <v>1752</v>
      </c>
      <c r="M187" s="142" t="s">
        <v>1753</v>
      </c>
      <c r="N187" s="142" t="s">
        <v>1754</v>
      </c>
      <c r="O187" s="142" t="s">
        <v>1755</v>
      </c>
      <c r="P187" s="142" t="s">
        <v>1756</v>
      </c>
      <c r="Q187" s="142" t="s">
        <v>1757</v>
      </c>
      <c r="R187" s="142"/>
      <c r="S187" s="142"/>
      <c r="T187" s="142" t="s">
        <v>1752</v>
      </c>
    </row>
    <row r="188" spans="1:20" x14ac:dyDescent="0.2">
      <c r="L188" s="142" t="s">
        <v>1758</v>
      </c>
      <c r="M188" s="142" t="s">
        <v>1759</v>
      </c>
      <c r="N188" s="142" t="s">
        <v>1760</v>
      </c>
      <c r="O188" s="142" t="s">
        <v>1761</v>
      </c>
      <c r="P188" s="142" t="s">
        <v>1762</v>
      </c>
      <c r="Q188" s="142" t="s">
        <v>1763</v>
      </c>
      <c r="R188" s="142"/>
      <c r="S188" s="142"/>
      <c r="T188" s="142" t="s">
        <v>1758</v>
      </c>
    </row>
    <row r="189" spans="1:20" x14ac:dyDescent="0.2">
      <c r="L189" s="142" t="s">
        <v>1764</v>
      </c>
      <c r="M189" s="142" t="s">
        <v>1765</v>
      </c>
      <c r="N189" s="142" t="s">
        <v>1765</v>
      </c>
      <c r="O189" s="142" t="s">
        <v>1765</v>
      </c>
      <c r="P189" s="142" t="s">
        <v>1766</v>
      </c>
      <c r="Q189" s="142" t="s">
        <v>1767</v>
      </c>
      <c r="R189" s="142"/>
      <c r="S189" s="142"/>
      <c r="T189" s="142" t="s">
        <v>1764</v>
      </c>
    </row>
    <row r="190" spans="1:20" x14ac:dyDescent="0.2">
      <c r="L190" s="142" t="s">
        <v>1768</v>
      </c>
      <c r="M190" s="142" t="s">
        <v>1769</v>
      </c>
      <c r="N190" s="142" t="s">
        <v>1770</v>
      </c>
      <c r="O190" s="142" t="s">
        <v>1771</v>
      </c>
      <c r="P190" s="142" t="s">
        <v>1772</v>
      </c>
      <c r="Q190" s="142" t="s">
        <v>1773</v>
      </c>
      <c r="R190" s="142"/>
      <c r="S190" s="142"/>
      <c r="T190" s="142" t="s">
        <v>1768</v>
      </c>
    </row>
    <row r="191" spans="1:20" x14ac:dyDescent="0.2">
      <c r="L191" s="142" t="s">
        <v>1774</v>
      </c>
      <c r="M191" s="142" t="s">
        <v>1775</v>
      </c>
      <c r="N191" s="142" t="s">
        <v>1776</v>
      </c>
      <c r="O191" s="142" t="s">
        <v>1777</v>
      </c>
      <c r="P191" s="142" t="s">
        <v>1778</v>
      </c>
      <c r="Q191" s="142" t="s">
        <v>1779</v>
      </c>
      <c r="R191" s="142"/>
      <c r="S191" s="142"/>
      <c r="T191" s="142" t="s">
        <v>1774</v>
      </c>
    </row>
    <row r="192" spans="1:20" x14ac:dyDescent="0.2">
      <c r="L192" s="142" t="s">
        <v>1780</v>
      </c>
      <c r="M192" s="142" t="s">
        <v>1781</v>
      </c>
      <c r="N192" s="142" t="s">
        <v>1782</v>
      </c>
      <c r="O192" s="142" t="s">
        <v>1781</v>
      </c>
      <c r="P192" s="142" t="s">
        <v>1783</v>
      </c>
      <c r="Q192" s="142" t="s">
        <v>1784</v>
      </c>
      <c r="R192" s="142"/>
      <c r="S192" s="142"/>
      <c r="T192" s="142" t="s">
        <v>1780</v>
      </c>
    </row>
    <row r="193" spans="12:20" x14ac:dyDescent="0.2">
      <c r="L193" s="142" t="s">
        <v>1785</v>
      </c>
      <c r="M193" s="142" t="s">
        <v>1786</v>
      </c>
      <c r="N193" s="142" t="s">
        <v>1787</v>
      </c>
      <c r="O193" s="142" t="s">
        <v>1788</v>
      </c>
      <c r="P193" s="142" t="s">
        <v>1789</v>
      </c>
      <c r="Q193" s="142" t="s">
        <v>1790</v>
      </c>
      <c r="R193" s="142"/>
      <c r="S193" s="142"/>
      <c r="T193" s="142" t="s">
        <v>1785</v>
      </c>
    </row>
    <row r="194" spans="12:20" x14ac:dyDescent="0.2">
      <c r="L194" s="142" t="s">
        <v>1791</v>
      </c>
      <c r="M194" s="142" t="s">
        <v>1792</v>
      </c>
      <c r="N194" s="142" t="s">
        <v>1793</v>
      </c>
      <c r="O194" s="142" t="s">
        <v>1794</v>
      </c>
      <c r="P194" s="142" t="s">
        <v>1795</v>
      </c>
      <c r="Q194" s="142" t="s">
        <v>1796</v>
      </c>
      <c r="R194" s="142"/>
      <c r="S194" s="142"/>
      <c r="T194" s="142" t="s">
        <v>1791</v>
      </c>
    </row>
    <row r="195" spans="12:20" x14ac:dyDescent="0.2">
      <c r="L195" s="142" t="s">
        <v>1797</v>
      </c>
      <c r="M195" s="142" t="s">
        <v>1798</v>
      </c>
      <c r="N195" s="142" t="s">
        <v>1799</v>
      </c>
      <c r="O195" s="142" t="s">
        <v>1800</v>
      </c>
      <c r="P195" s="142" t="s">
        <v>1801</v>
      </c>
      <c r="Q195" s="142" t="s">
        <v>1802</v>
      </c>
      <c r="R195" s="142"/>
      <c r="S195" s="142"/>
      <c r="T195" s="142" t="s">
        <v>1797</v>
      </c>
    </row>
    <row r="196" spans="12:20" x14ac:dyDescent="0.2">
      <c r="L196" s="142" t="s">
        <v>1803</v>
      </c>
      <c r="M196" s="142" t="s">
        <v>1804</v>
      </c>
      <c r="N196" s="142" t="s">
        <v>1805</v>
      </c>
      <c r="O196" s="142" t="s">
        <v>1806</v>
      </c>
      <c r="P196" s="142" t="s">
        <v>1807</v>
      </c>
      <c r="Q196" s="142" t="s">
        <v>1808</v>
      </c>
      <c r="R196" s="142"/>
      <c r="S196" s="142"/>
      <c r="T196" s="142" t="s">
        <v>1803</v>
      </c>
    </row>
    <row r="197" spans="12:20" x14ac:dyDescent="0.2">
      <c r="L197" s="142" t="s">
        <v>1809</v>
      </c>
      <c r="M197" s="142" t="s">
        <v>1810</v>
      </c>
      <c r="N197" s="142" t="s">
        <v>1811</v>
      </c>
      <c r="O197" s="142" t="s">
        <v>1812</v>
      </c>
      <c r="P197" s="142" t="s">
        <v>1813</v>
      </c>
      <c r="Q197" s="142" t="s">
        <v>1814</v>
      </c>
      <c r="R197" s="142"/>
      <c r="S197" s="142"/>
      <c r="T197" s="142" t="s">
        <v>1809</v>
      </c>
    </row>
    <row r="198" spans="12:20" x14ac:dyDescent="0.2">
      <c r="L198" s="142" t="s">
        <v>1815</v>
      </c>
      <c r="M198" s="142" t="s">
        <v>1816</v>
      </c>
      <c r="N198" s="142" t="s">
        <v>1816</v>
      </c>
      <c r="O198" s="142" t="s">
        <v>1817</v>
      </c>
      <c r="P198" s="142" t="s">
        <v>1818</v>
      </c>
      <c r="Q198" s="142" t="s">
        <v>1819</v>
      </c>
      <c r="R198" s="142"/>
      <c r="S198" s="142"/>
      <c r="T198" s="142" t="s">
        <v>1815</v>
      </c>
    </row>
    <row r="199" spans="12:20" x14ac:dyDescent="0.2">
      <c r="L199" s="142" t="s">
        <v>1820</v>
      </c>
      <c r="M199" s="142" t="s">
        <v>1821</v>
      </c>
      <c r="N199" s="142" t="s">
        <v>1821</v>
      </c>
      <c r="O199" s="142" t="s">
        <v>1821</v>
      </c>
      <c r="P199" s="142" t="s">
        <v>1822</v>
      </c>
      <c r="Q199" s="142" t="s">
        <v>1823</v>
      </c>
      <c r="R199" s="142"/>
      <c r="S199" s="142"/>
      <c r="T199" s="142" t="s">
        <v>1820</v>
      </c>
    </row>
    <row r="200" spans="12:20" x14ac:dyDescent="0.2">
      <c r="L200" s="142" t="s">
        <v>1824</v>
      </c>
      <c r="M200" s="142" t="s">
        <v>1825</v>
      </c>
      <c r="N200" s="142" t="s">
        <v>1826</v>
      </c>
      <c r="O200" s="142" t="s">
        <v>1825</v>
      </c>
      <c r="P200" s="142" t="s">
        <v>1827</v>
      </c>
      <c r="Q200" s="142" t="s">
        <v>1828</v>
      </c>
      <c r="R200" s="142"/>
      <c r="S200" s="142"/>
      <c r="T200" s="142" t="s">
        <v>1824</v>
      </c>
    </row>
    <row r="201" spans="12:20" x14ac:dyDescent="0.2">
      <c r="L201" s="142" t="s">
        <v>1829</v>
      </c>
      <c r="M201" s="142" t="s">
        <v>1830</v>
      </c>
      <c r="N201" s="142" t="s">
        <v>1831</v>
      </c>
      <c r="O201" s="142" t="s">
        <v>1830</v>
      </c>
      <c r="P201" s="142" t="s">
        <v>1832</v>
      </c>
      <c r="Q201" s="142" t="s">
        <v>1833</v>
      </c>
      <c r="R201" s="142"/>
      <c r="S201" s="142"/>
      <c r="T201" s="142" t="s">
        <v>1829</v>
      </c>
    </row>
    <row r="202" spans="12:20" x14ac:dyDescent="0.2">
      <c r="L202" s="142" t="s">
        <v>1834</v>
      </c>
      <c r="M202" s="142" t="s">
        <v>1835</v>
      </c>
      <c r="N202" s="142" t="s">
        <v>1836</v>
      </c>
      <c r="O202" s="142" t="s">
        <v>1837</v>
      </c>
      <c r="P202" s="142" t="s">
        <v>1838</v>
      </c>
      <c r="Q202" s="142" t="s">
        <v>1839</v>
      </c>
      <c r="R202" s="142"/>
      <c r="S202" s="142"/>
      <c r="T202" s="142" t="s">
        <v>1834</v>
      </c>
    </row>
    <row r="203" spans="12:20" x14ac:dyDescent="0.2">
      <c r="L203" s="142" t="s">
        <v>1840</v>
      </c>
      <c r="M203" s="142" t="s">
        <v>1841</v>
      </c>
      <c r="N203" s="142" t="s">
        <v>1842</v>
      </c>
      <c r="O203" s="142" t="s">
        <v>1841</v>
      </c>
      <c r="P203" s="142" t="s">
        <v>1843</v>
      </c>
      <c r="Q203" s="142" t="s">
        <v>1844</v>
      </c>
      <c r="R203" s="142"/>
      <c r="S203" s="142"/>
      <c r="T203" s="142" t="s">
        <v>1840</v>
      </c>
    </row>
    <row r="204" spans="12:20" x14ac:dyDescent="0.2">
      <c r="L204" s="142" t="s">
        <v>1845</v>
      </c>
      <c r="M204" s="142" t="s">
        <v>1846</v>
      </c>
      <c r="N204" s="142" t="s">
        <v>1847</v>
      </c>
      <c r="O204" s="142" t="s">
        <v>1848</v>
      </c>
      <c r="P204" s="142" t="s">
        <v>1849</v>
      </c>
      <c r="Q204" s="142" t="s">
        <v>1850</v>
      </c>
      <c r="R204" s="142"/>
      <c r="S204" s="142"/>
      <c r="T204" s="142" t="s">
        <v>1845</v>
      </c>
    </row>
    <row r="205" spans="12:20" x14ac:dyDescent="0.2">
      <c r="L205" s="142" t="s">
        <v>1851</v>
      </c>
      <c r="M205" s="142" t="s">
        <v>1852</v>
      </c>
      <c r="N205" s="142" t="s">
        <v>1853</v>
      </c>
      <c r="O205" s="142" t="s">
        <v>1854</v>
      </c>
      <c r="P205" s="142" t="s">
        <v>1855</v>
      </c>
      <c r="Q205" s="142" t="s">
        <v>1856</v>
      </c>
      <c r="R205" s="142"/>
      <c r="S205" s="142"/>
      <c r="T205" s="142" t="s">
        <v>1851</v>
      </c>
    </row>
    <row r="206" spans="12:20" x14ac:dyDescent="0.2">
      <c r="L206" s="142" t="s">
        <v>1857</v>
      </c>
      <c r="M206" s="142" t="s">
        <v>1858</v>
      </c>
      <c r="N206" s="142" t="s">
        <v>1858</v>
      </c>
      <c r="O206" s="142" t="s">
        <v>1858</v>
      </c>
      <c r="P206" s="142" t="s">
        <v>1859</v>
      </c>
      <c r="Q206" s="142" t="s">
        <v>1860</v>
      </c>
      <c r="R206" s="142"/>
      <c r="S206" s="142"/>
      <c r="T206" s="142" t="s">
        <v>1857</v>
      </c>
    </row>
    <row r="207" spans="12:20" x14ac:dyDescent="0.2">
      <c r="L207" s="142" t="s">
        <v>1861</v>
      </c>
      <c r="M207" s="142" t="s">
        <v>1862</v>
      </c>
      <c r="N207" s="142" t="s">
        <v>1863</v>
      </c>
      <c r="O207" s="142" t="s">
        <v>1864</v>
      </c>
      <c r="P207" s="142" t="s">
        <v>1865</v>
      </c>
      <c r="Q207" s="142" t="s">
        <v>1866</v>
      </c>
      <c r="R207" s="142"/>
      <c r="S207" s="142"/>
      <c r="T207" s="142" t="s">
        <v>1861</v>
      </c>
    </row>
    <row r="208" spans="12:20" x14ac:dyDescent="0.2">
      <c r="L208" s="142" t="s">
        <v>1867</v>
      </c>
      <c r="M208" s="142" t="s">
        <v>1868</v>
      </c>
      <c r="N208" s="142" t="s">
        <v>1869</v>
      </c>
      <c r="O208" s="142" t="s">
        <v>1870</v>
      </c>
      <c r="P208" s="142" t="s">
        <v>1871</v>
      </c>
      <c r="Q208" s="142" t="s">
        <v>1872</v>
      </c>
      <c r="R208" s="142"/>
      <c r="S208" s="142"/>
      <c r="T208" s="142" t="s">
        <v>1867</v>
      </c>
    </row>
    <row r="209" spans="12:20" x14ac:dyDescent="0.2">
      <c r="L209" s="142" t="s">
        <v>1873</v>
      </c>
      <c r="M209" s="142" t="s">
        <v>1874</v>
      </c>
      <c r="N209" s="142" t="s">
        <v>1875</v>
      </c>
      <c r="O209" s="142" t="s">
        <v>1876</v>
      </c>
      <c r="P209" s="142" t="s">
        <v>1877</v>
      </c>
      <c r="Q209" s="142" t="s">
        <v>1878</v>
      </c>
      <c r="R209" s="142"/>
      <c r="S209" s="142"/>
      <c r="T209" s="142" t="s">
        <v>1873</v>
      </c>
    </row>
    <row r="210" spans="12:20" x14ac:dyDescent="0.2">
      <c r="L210" s="142" t="s">
        <v>1879</v>
      </c>
      <c r="M210" s="142" t="s">
        <v>1880</v>
      </c>
      <c r="N210" s="142" t="s">
        <v>1880</v>
      </c>
      <c r="O210" s="142" t="s">
        <v>1880</v>
      </c>
      <c r="P210" s="142" t="s">
        <v>1881</v>
      </c>
      <c r="Q210" s="142" t="s">
        <v>1882</v>
      </c>
      <c r="R210" s="142"/>
      <c r="S210" s="142"/>
      <c r="T210" s="142" t="s">
        <v>1879</v>
      </c>
    </row>
    <row r="211" spans="12:20" x14ac:dyDescent="0.2">
      <c r="L211" s="142" t="s">
        <v>1883</v>
      </c>
      <c r="M211" s="142" t="s">
        <v>1884</v>
      </c>
      <c r="N211" s="142" t="s">
        <v>1885</v>
      </c>
      <c r="O211" s="142" t="s">
        <v>1886</v>
      </c>
      <c r="P211" s="142" t="s">
        <v>1887</v>
      </c>
      <c r="Q211" s="142" t="s">
        <v>1888</v>
      </c>
      <c r="R211" s="142"/>
      <c r="S211" s="142"/>
      <c r="T211" s="142" t="s">
        <v>1883</v>
      </c>
    </row>
    <row r="212" spans="12:20" x14ac:dyDescent="0.2">
      <c r="L212" s="142" t="s">
        <v>1889</v>
      </c>
      <c r="M212" s="142" t="s">
        <v>1890</v>
      </c>
      <c r="N212" s="142" t="s">
        <v>1890</v>
      </c>
      <c r="O212" s="142" t="s">
        <v>1890</v>
      </c>
      <c r="P212" s="142" t="s">
        <v>1891</v>
      </c>
      <c r="Q212" s="142" t="s">
        <v>1892</v>
      </c>
      <c r="R212" s="142"/>
      <c r="S212" s="142"/>
      <c r="T212" s="142" t="s">
        <v>1889</v>
      </c>
    </row>
    <row r="213" spans="12:20" x14ac:dyDescent="0.2">
      <c r="L213" s="142" t="s">
        <v>1893</v>
      </c>
      <c r="M213" s="142" t="s">
        <v>1894</v>
      </c>
      <c r="N213" s="142" t="s">
        <v>1895</v>
      </c>
      <c r="O213" s="142" t="s">
        <v>1896</v>
      </c>
      <c r="P213" s="142" t="s">
        <v>1897</v>
      </c>
      <c r="Q213" s="142" t="s">
        <v>1898</v>
      </c>
      <c r="R213" s="142"/>
      <c r="S213" s="142"/>
      <c r="T213" s="142" t="s">
        <v>1893</v>
      </c>
    </row>
    <row r="214" spans="12:20" x14ac:dyDescent="0.2">
      <c r="L214" s="142" t="s">
        <v>1899</v>
      </c>
      <c r="M214" s="142" t="s">
        <v>1900</v>
      </c>
      <c r="N214" s="142" t="s">
        <v>1901</v>
      </c>
      <c r="O214" s="142" t="s">
        <v>1902</v>
      </c>
      <c r="P214" s="142" t="s">
        <v>1903</v>
      </c>
      <c r="Q214" s="142" t="s">
        <v>1904</v>
      </c>
      <c r="R214" s="142"/>
      <c r="S214" s="142"/>
      <c r="T214" s="142" t="s">
        <v>1899</v>
      </c>
    </row>
    <row r="215" spans="12:20" x14ac:dyDescent="0.2">
      <c r="L215" s="142" t="s">
        <v>1905</v>
      </c>
      <c r="M215" s="142" t="s">
        <v>1906</v>
      </c>
      <c r="N215" s="142" t="s">
        <v>1907</v>
      </c>
      <c r="O215" s="142" t="s">
        <v>1906</v>
      </c>
      <c r="P215" s="142" t="s">
        <v>1908</v>
      </c>
      <c r="Q215" s="142" t="s">
        <v>1909</v>
      </c>
      <c r="R215" s="142"/>
      <c r="S215" s="142"/>
      <c r="T215" s="142" t="s">
        <v>1905</v>
      </c>
    </row>
    <row r="216" spans="12:20" x14ac:dyDescent="0.2">
      <c r="L216" s="142" t="s">
        <v>1910</v>
      </c>
      <c r="M216" s="142" t="s">
        <v>1911</v>
      </c>
      <c r="N216" s="142" t="s">
        <v>1911</v>
      </c>
      <c r="O216" s="142" t="s">
        <v>1911</v>
      </c>
      <c r="P216" s="142" t="s">
        <v>1912</v>
      </c>
      <c r="Q216" s="142" t="s">
        <v>1913</v>
      </c>
      <c r="R216" s="142"/>
      <c r="S216" s="142"/>
      <c r="T216" s="142" t="s">
        <v>1910</v>
      </c>
    </row>
    <row r="217" spans="12:20" x14ac:dyDescent="0.2">
      <c r="L217" s="142" t="s">
        <v>1914</v>
      </c>
      <c r="M217" s="142" t="s">
        <v>1915</v>
      </c>
      <c r="N217" s="142" t="s">
        <v>1916</v>
      </c>
      <c r="O217" s="142" t="s">
        <v>1917</v>
      </c>
      <c r="P217" s="142" t="s">
        <v>1918</v>
      </c>
      <c r="Q217" s="142" t="s">
        <v>1919</v>
      </c>
      <c r="R217" s="142"/>
      <c r="S217" s="142"/>
      <c r="T217" s="142" t="s">
        <v>1914</v>
      </c>
    </row>
    <row r="218" spans="12:20" x14ac:dyDescent="0.2">
      <c r="L218" s="142" t="s">
        <v>1920</v>
      </c>
      <c r="M218" s="142" t="s">
        <v>1921</v>
      </c>
      <c r="N218" s="142" t="s">
        <v>1922</v>
      </c>
      <c r="O218" s="142" t="s">
        <v>1923</v>
      </c>
      <c r="P218" s="142" t="s">
        <v>1924</v>
      </c>
      <c r="Q218" s="142" t="s">
        <v>1925</v>
      </c>
      <c r="R218" s="142"/>
      <c r="S218" s="142"/>
      <c r="T218" s="142" t="s">
        <v>1920</v>
      </c>
    </row>
    <row r="219" spans="12:20" x14ac:dyDescent="0.2">
      <c r="L219" s="142" t="s">
        <v>1926</v>
      </c>
      <c r="M219" s="142" t="s">
        <v>1927</v>
      </c>
      <c r="N219" s="142" t="s">
        <v>1928</v>
      </c>
      <c r="O219" s="142" t="s">
        <v>1927</v>
      </c>
      <c r="P219" s="142" t="s">
        <v>1929</v>
      </c>
      <c r="Q219" s="142" t="s">
        <v>1930</v>
      </c>
      <c r="R219" s="142"/>
      <c r="S219" s="142"/>
      <c r="T219" s="142" t="s">
        <v>1926</v>
      </c>
    </row>
    <row r="220" spans="12:20" x14ac:dyDescent="0.2">
      <c r="L220" s="142" t="s">
        <v>1931</v>
      </c>
      <c r="M220" s="142" t="s">
        <v>1932</v>
      </c>
      <c r="N220" s="142" t="s">
        <v>1933</v>
      </c>
      <c r="O220" s="142" t="s">
        <v>1934</v>
      </c>
      <c r="P220" s="142" t="s">
        <v>1935</v>
      </c>
      <c r="Q220" s="142" t="s">
        <v>1936</v>
      </c>
      <c r="R220" s="142"/>
      <c r="S220" s="142"/>
      <c r="T220" s="142" t="s">
        <v>1931</v>
      </c>
    </row>
    <row r="221" spans="12:20" x14ac:dyDescent="0.2">
      <c r="L221" s="142" t="s">
        <v>1937</v>
      </c>
      <c r="M221" s="142" t="s">
        <v>1938</v>
      </c>
      <c r="N221" s="142" t="s">
        <v>1938</v>
      </c>
      <c r="O221" s="142" t="s">
        <v>1938</v>
      </c>
      <c r="P221" s="142" t="s">
        <v>1939</v>
      </c>
      <c r="Q221" s="142" t="s">
        <v>1940</v>
      </c>
      <c r="R221" s="142"/>
      <c r="S221" s="142"/>
      <c r="T221" s="142" t="s">
        <v>1937</v>
      </c>
    </row>
    <row r="222" spans="12:20" x14ac:dyDescent="0.2">
      <c r="L222" s="142" t="s">
        <v>1941</v>
      </c>
      <c r="M222" s="142" t="s">
        <v>1942</v>
      </c>
      <c r="N222" s="142" t="s">
        <v>1942</v>
      </c>
      <c r="O222" s="142" t="s">
        <v>1942</v>
      </c>
      <c r="P222" s="142" t="s">
        <v>1943</v>
      </c>
      <c r="Q222" s="142" t="s">
        <v>1944</v>
      </c>
      <c r="R222" s="142"/>
      <c r="S222" s="142"/>
      <c r="T222" s="142" t="s">
        <v>1941</v>
      </c>
    </row>
    <row r="223" spans="12:20" x14ac:dyDescent="0.2">
      <c r="L223" s="142" t="s">
        <v>1945</v>
      </c>
      <c r="M223" s="142" t="s">
        <v>1946</v>
      </c>
      <c r="N223" s="142" t="s">
        <v>1947</v>
      </c>
      <c r="O223" s="142" t="s">
        <v>1948</v>
      </c>
      <c r="P223" s="142" t="s">
        <v>1949</v>
      </c>
      <c r="Q223" s="142" t="s">
        <v>1950</v>
      </c>
      <c r="R223" s="142"/>
      <c r="S223" s="142"/>
      <c r="T223" s="142" t="s">
        <v>1945</v>
      </c>
    </row>
    <row r="224" spans="12:20" x14ac:dyDescent="0.2">
      <c r="L224" s="142" t="s">
        <v>1951</v>
      </c>
      <c r="M224" s="142" t="s">
        <v>1952</v>
      </c>
      <c r="N224" s="142" t="s">
        <v>1953</v>
      </c>
      <c r="O224" s="142" t="s">
        <v>1954</v>
      </c>
      <c r="P224" s="142" t="s">
        <v>1955</v>
      </c>
      <c r="Q224" s="142" t="s">
        <v>1956</v>
      </c>
      <c r="R224" s="142"/>
      <c r="S224" s="142"/>
      <c r="T224" s="142" t="s">
        <v>1951</v>
      </c>
    </row>
    <row r="225" spans="12:20" x14ac:dyDescent="0.2">
      <c r="L225" s="142" t="s">
        <v>1957</v>
      </c>
      <c r="M225" s="142" t="s">
        <v>1958</v>
      </c>
      <c r="N225" s="142" t="s">
        <v>1959</v>
      </c>
      <c r="O225" s="142" t="s">
        <v>1960</v>
      </c>
      <c r="P225" s="142" t="s">
        <v>1961</v>
      </c>
      <c r="Q225" s="142" t="s">
        <v>1962</v>
      </c>
      <c r="R225" s="142"/>
      <c r="S225" s="142"/>
      <c r="T225" s="142" t="s">
        <v>1957</v>
      </c>
    </row>
    <row r="226" spans="12:20" x14ac:dyDescent="0.2">
      <c r="L226" s="142" t="s">
        <v>1963</v>
      </c>
      <c r="M226" s="142" t="s">
        <v>1964</v>
      </c>
      <c r="N226" s="142" t="s">
        <v>1964</v>
      </c>
      <c r="O226" s="142" t="s">
        <v>1964</v>
      </c>
      <c r="P226" s="142" t="s">
        <v>1965</v>
      </c>
      <c r="Q226" s="142" t="s">
        <v>1966</v>
      </c>
      <c r="R226" s="142"/>
      <c r="S226" s="142"/>
      <c r="T226" s="142" t="s">
        <v>1963</v>
      </c>
    </row>
    <row r="227" spans="12:20" x14ac:dyDescent="0.2">
      <c r="L227" s="142" t="s">
        <v>1967</v>
      </c>
      <c r="M227" s="142" t="s">
        <v>1968</v>
      </c>
      <c r="N227" s="142" t="s">
        <v>1969</v>
      </c>
      <c r="O227" s="142" t="s">
        <v>1970</v>
      </c>
      <c r="P227" s="142" t="s">
        <v>1971</v>
      </c>
      <c r="Q227" s="142" t="s">
        <v>1972</v>
      </c>
      <c r="R227" s="142"/>
      <c r="S227" s="142"/>
      <c r="T227" s="142" t="s">
        <v>1967</v>
      </c>
    </row>
    <row r="228" spans="12:20" x14ac:dyDescent="0.2">
      <c r="L228" s="142" t="s">
        <v>1973</v>
      </c>
      <c r="M228" s="142" t="s">
        <v>1974</v>
      </c>
      <c r="N228" s="142" t="s">
        <v>1975</v>
      </c>
      <c r="O228" s="142" t="s">
        <v>1974</v>
      </c>
      <c r="P228" s="142" t="s">
        <v>1976</v>
      </c>
      <c r="Q228" s="142" t="s">
        <v>1977</v>
      </c>
      <c r="R228" s="142"/>
      <c r="S228" s="142"/>
      <c r="T228" s="142" t="s">
        <v>1973</v>
      </c>
    </row>
    <row r="229" spans="12:20" x14ac:dyDescent="0.2">
      <c r="L229" s="142" t="s">
        <v>1978</v>
      </c>
      <c r="M229" s="142" t="s">
        <v>1979</v>
      </c>
      <c r="N229" s="142" t="s">
        <v>1979</v>
      </c>
      <c r="O229" s="142" t="s">
        <v>1980</v>
      </c>
      <c r="P229" s="142" t="s">
        <v>1981</v>
      </c>
      <c r="Q229" s="142" t="s">
        <v>1982</v>
      </c>
      <c r="R229" s="142"/>
      <c r="S229" s="142"/>
      <c r="T229" s="142" t="s">
        <v>1978</v>
      </c>
    </row>
    <row r="230" spans="12:20" x14ac:dyDescent="0.2">
      <c r="L230" s="142" t="s">
        <v>1983</v>
      </c>
      <c r="M230" s="142" t="s">
        <v>1984</v>
      </c>
      <c r="N230" s="142" t="s">
        <v>1985</v>
      </c>
      <c r="O230" s="142" t="s">
        <v>1986</v>
      </c>
      <c r="P230" s="142" t="s">
        <v>1987</v>
      </c>
      <c r="Q230" s="142" t="s">
        <v>1988</v>
      </c>
      <c r="R230" s="142"/>
      <c r="S230" s="142"/>
      <c r="T230" s="142" t="s">
        <v>1983</v>
      </c>
    </row>
    <row r="231" spans="12:20" x14ac:dyDescent="0.2">
      <c r="L231" s="142" t="s">
        <v>1989</v>
      </c>
      <c r="M231" s="142" t="s">
        <v>1990</v>
      </c>
      <c r="N231" s="142" t="s">
        <v>1990</v>
      </c>
      <c r="O231" s="142" t="s">
        <v>1990</v>
      </c>
      <c r="P231" s="142" t="s">
        <v>1991</v>
      </c>
      <c r="Q231" s="142" t="s">
        <v>1992</v>
      </c>
      <c r="R231" s="142"/>
      <c r="S231" s="142"/>
      <c r="T231" s="142" t="s">
        <v>1989</v>
      </c>
    </row>
    <row r="232" spans="12:20" x14ac:dyDescent="0.2">
      <c r="L232" s="142" t="s">
        <v>1993</v>
      </c>
      <c r="M232" s="142" t="s">
        <v>1994</v>
      </c>
      <c r="N232" s="142" t="s">
        <v>1995</v>
      </c>
      <c r="O232" s="142" t="s">
        <v>1996</v>
      </c>
      <c r="P232" s="142" t="s">
        <v>1997</v>
      </c>
      <c r="Q232" s="142" t="s">
        <v>1998</v>
      </c>
      <c r="R232" s="142"/>
      <c r="S232" s="142"/>
      <c r="T232" s="142" t="s">
        <v>1993</v>
      </c>
    </row>
    <row r="233" spans="12:20" x14ac:dyDescent="0.2">
      <c r="L233" s="142" t="s">
        <v>1999</v>
      </c>
      <c r="M233" s="142" t="s">
        <v>2000</v>
      </c>
      <c r="N233" s="142" t="s">
        <v>2001</v>
      </c>
      <c r="O233" s="142" t="s">
        <v>2002</v>
      </c>
      <c r="P233" s="142" t="s">
        <v>2003</v>
      </c>
      <c r="Q233" s="142" t="s">
        <v>2004</v>
      </c>
      <c r="R233" s="142"/>
      <c r="S233" s="142"/>
      <c r="T233" s="142" t="s">
        <v>1999</v>
      </c>
    </row>
    <row r="234" spans="12:20" x14ac:dyDescent="0.2">
      <c r="L234" s="142" t="s">
        <v>2005</v>
      </c>
      <c r="M234" s="142" t="s">
        <v>2006</v>
      </c>
      <c r="N234" s="142" t="s">
        <v>2007</v>
      </c>
      <c r="O234" s="142" t="s">
        <v>2008</v>
      </c>
      <c r="P234" s="142" t="s">
        <v>2009</v>
      </c>
      <c r="Q234" s="142" t="s">
        <v>2010</v>
      </c>
      <c r="R234" s="142"/>
      <c r="S234" s="142"/>
      <c r="T234" s="142" t="s">
        <v>2005</v>
      </c>
    </row>
    <row r="235" spans="12:20" x14ac:dyDescent="0.2">
      <c r="L235" s="142" t="s">
        <v>2011</v>
      </c>
      <c r="M235" s="142" t="s">
        <v>2012</v>
      </c>
      <c r="N235" s="142" t="s">
        <v>2013</v>
      </c>
      <c r="O235" s="142" t="s">
        <v>2014</v>
      </c>
      <c r="P235" s="142" t="s">
        <v>2015</v>
      </c>
      <c r="Q235" s="142" t="s">
        <v>2016</v>
      </c>
      <c r="R235" s="142"/>
      <c r="S235" s="142"/>
      <c r="T235" s="142" t="s">
        <v>2011</v>
      </c>
    </row>
    <row r="236" spans="12:20" x14ac:dyDescent="0.2">
      <c r="L236" s="142" t="s">
        <v>2017</v>
      </c>
      <c r="M236" s="142" t="s">
        <v>2018</v>
      </c>
      <c r="N236" s="142" t="s">
        <v>2019</v>
      </c>
      <c r="O236" s="142" t="s">
        <v>2020</v>
      </c>
      <c r="P236" s="142" t="s">
        <v>2021</v>
      </c>
      <c r="Q236" s="142" t="s">
        <v>2022</v>
      </c>
      <c r="R236" s="142"/>
      <c r="S236" s="142"/>
      <c r="T236" s="142" t="s">
        <v>2017</v>
      </c>
    </row>
    <row r="237" spans="12:20" x14ac:dyDescent="0.2">
      <c r="L237" s="142" t="s">
        <v>2023</v>
      </c>
      <c r="M237" s="142" t="s">
        <v>2024</v>
      </c>
      <c r="N237" s="142" t="s">
        <v>2025</v>
      </c>
      <c r="O237" s="142" t="s">
        <v>2026</v>
      </c>
      <c r="P237" s="142" t="s">
        <v>2027</v>
      </c>
      <c r="Q237" s="142" t="s">
        <v>2028</v>
      </c>
      <c r="R237" s="142"/>
      <c r="S237" s="142"/>
      <c r="T237" s="142" t="s">
        <v>2023</v>
      </c>
    </row>
    <row r="238" spans="12:20" x14ac:dyDescent="0.2">
      <c r="L238" s="142" t="s">
        <v>2029</v>
      </c>
      <c r="M238" s="142" t="s">
        <v>2030</v>
      </c>
      <c r="N238" s="142" t="s">
        <v>2031</v>
      </c>
      <c r="O238" s="142" t="s">
        <v>2032</v>
      </c>
      <c r="P238" s="142" t="s">
        <v>2033</v>
      </c>
      <c r="Q238" s="142" t="s">
        <v>2034</v>
      </c>
      <c r="R238" s="142"/>
      <c r="S238" s="142"/>
      <c r="T238" s="142" t="s">
        <v>2029</v>
      </c>
    </row>
    <row r="239" spans="12:20" x14ac:dyDescent="0.2">
      <c r="L239" s="142" t="s">
        <v>2035</v>
      </c>
      <c r="M239" s="142" t="s">
        <v>2036</v>
      </c>
      <c r="N239" s="142" t="s">
        <v>2036</v>
      </c>
      <c r="O239" s="142" t="s">
        <v>2036</v>
      </c>
      <c r="P239" s="142" t="s">
        <v>2037</v>
      </c>
      <c r="Q239" s="142" t="s">
        <v>2038</v>
      </c>
      <c r="R239" s="142"/>
      <c r="S239" s="142"/>
      <c r="T239" s="142" t="s">
        <v>2035</v>
      </c>
    </row>
    <row r="240" spans="12:20" x14ac:dyDescent="0.2">
      <c r="L240" s="142" t="s">
        <v>2039</v>
      </c>
      <c r="M240" s="142" t="s">
        <v>2040</v>
      </c>
      <c r="N240" s="142" t="s">
        <v>2040</v>
      </c>
      <c r="O240" s="142" t="s">
        <v>2040</v>
      </c>
      <c r="P240" s="142" t="s">
        <v>2041</v>
      </c>
      <c r="Q240" s="142" t="s">
        <v>2042</v>
      </c>
      <c r="R240" s="142"/>
      <c r="S240" s="142"/>
      <c r="T240" s="142" t="s">
        <v>2039</v>
      </c>
    </row>
    <row r="241" spans="12:25" x14ac:dyDescent="0.2">
      <c r="L241" s="142" t="s">
        <v>2043</v>
      </c>
      <c r="M241" s="142" t="s">
        <v>2044</v>
      </c>
      <c r="N241" s="142" t="s">
        <v>2045</v>
      </c>
      <c r="O241" s="142" t="s">
        <v>2046</v>
      </c>
      <c r="P241" s="142" t="s">
        <v>2047</v>
      </c>
      <c r="Q241" s="142" t="s">
        <v>2048</v>
      </c>
      <c r="R241" s="142"/>
      <c r="S241" s="142"/>
      <c r="T241" s="142" t="s">
        <v>2043</v>
      </c>
    </row>
    <row r="242" spans="12:25" x14ac:dyDescent="0.2">
      <c r="L242" s="142" t="s">
        <v>2049</v>
      </c>
      <c r="M242" s="142" t="s">
        <v>2050</v>
      </c>
      <c r="N242" s="142" t="s">
        <v>2050</v>
      </c>
      <c r="O242" s="142" t="s">
        <v>2050</v>
      </c>
      <c r="P242" s="142" t="s">
        <v>2051</v>
      </c>
      <c r="Q242" s="142" t="s">
        <v>2052</v>
      </c>
      <c r="R242" s="142"/>
      <c r="S242" s="142"/>
      <c r="T242" s="142" t="s">
        <v>2049</v>
      </c>
    </row>
    <row r="243" spans="12:25" x14ac:dyDescent="0.2">
      <c r="L243" s="142" t="s">
        <v>2053</v>
      </c>
      <c r="M243" s="142" t="s">
        <v>2054</v>
      </c>
      <c r="N243" s="142" t="s">
        <v>2055</v>
      </c>
      <c r="O243" s="142" t="s">
        <v>2054</v>
      </c>
      <c r="P243" s="142" t="s">
        <v>2056</v>
      </c>
      <c r="Q243" s="142" t="s">
        <v>2057</v>
      </c>
      <c r="R243" s="142"/>
      <c r="S243" s="142"/>
      <c r="T243" s="142" t="s">
        <v>2053</v>
      </c>
    </row>
    <row r="244" spans="12:25" x14ac:dyDescent="0.2">
      <c r="L244" s="142" t="s">
        <v>2058</v>
      </c>
      <c r="M244" s="142" t="s">
        <v>2059</v>
      </c>
      <c r="N244" s="142" t="s">
        <v>2060</v>
      </c>
      <c r="O244" s="142" t="s">
        <v>2061</v>
      </c>
      <c r="P244" s="142" t="s">
        <v>2062</v>
      </c>
      <c r="Q244" s="142" t="s">
        <v>2063</v>
      </c>
      <c r="R244" s="142"/>
      <c r="S244" s="142"/>
      <c r="T244" s="142" t="s">
        <v>2058</v>
      </c>
    </row>
    <row r="245" spans="12:25" x14ac:dyDescent="0.2">
      <c r="L245" s="142" t="s">
        <v>2064</v>
      </c>
      <c r="M245" s="142" t="s">
        <v>2065</v>
      </c>
      <c r="N245" s="142" t="s">
        <v>2066</v>
      </c>
      <c r="O245" s="142" t="s">
        <v>2065</v>
      </c>
      <c r="P245" s="142" t="s">
        <v>2067</v>
      </c>
      <c r="Q245" s="142" t="s">
        <v>2068</v>
      </c>
      <c r="R245" s="142"/>
      <c r="S245" s="142"/>
      <c r="T245" s="142" t="s">
        <v>2064</v>
      </c>
    </row>
    <row r="246" spans="12:25" x14ac:dyDescent="0.2">
      <c r="L246" s="142" t="s">
        <v>2069</v>
      </c>
      <c r="M246" s="142" t="s">
        <v>2070</v>
      </c>
      <c r="N246" s="142" t="s">
        <v>2070</v>
      </c>
      <c r="O246" s="142" t="s">
        <v>2070</v>
      </c>
      <c r="P246" s="142" t="s">
        <v>2071</v>
      </c>
      <c r="Q246" s="142" t="s">
        <v>2072</v>
      </c>
      <c r="R246" s="142"/>
      <c r="S246" s="142"/>
      <c r="T246" s="142" t="s">
        <v>2069</v>
      </c>
    </row>
    <row r="247" spans="12:25" x14ac:dyDescent="0.2">
      <c r="L247" s="142" t="s">
        <v>2073</v>
      </c>
      <c r="M247" s="142" t="s">
        <v>2074</v>
      </c>
      <c r="N247" s="142" t="s">
        <v>2074</v>
      </c>
      <c r="O247" s="142" t="s">
        <v>2074</v>
      </c>
      <c r="P247" s="142" t="s">
        <v>2074</v>
      </c>
      <c r="Q247" s="142" t="s">
        <v>2074</v>
      </c>
      <c r="R247" s="142" t="s">
        <v>2074</v>
      </c>
      <c r="S247" s="142" t="s">
        <v>2074</v>
      </c>
      <c r="T247" s="142" t="s">
        <v>2073</v>
      </c>
    </row>
    <row r="248" spans="12:25" x14ac:dyDescent="0.2">
      <c r="L248" s="174" t="s">
        <v>2118</v>
      </c>
      <c r="M248" s="174" t="s">
        <v>2119</v>
      </c>
      <c r="N248" s="174" t="s">
        <v>2120</v>
      </c>
      <c r="O248" s="174" t="s">
        <v>2121</v>
      </c>
      <c r="P248" s="174" t="s">
        <v>2122</v>
      </c>
      <c r="Q248" s="174" t="s">
        <v>2123</v>
      </c>
      <c r="R248" s="174"/>
      <c r="S248" s="174"/>
      <c r="T248" s="174" t="s">
        <v>2118</v>
      </c>
      <c r="U248" s="174"/>
    </row>
    <row r="249" spans="12:25" x14ac:dyDescent="0.2">
      <c r="L249" s="143" t="s">
        <v>2244</v>
      </c>
      <c r="M249" s="143" t="s">
        <v>2245</v>
      </c>
      <c r="N249" s="143" t="s">
        <v>2247</v>
      </c>
      <c r="O249" s="143" t="s">
        <v>2246</v>
      </c>
      <c r="P249" s="143" t="s">
        <v>2248</v>
      </c>
      <c r="Q249" s="143" t="s">
        <v>2249</v>
      </c>
      <c r="T249" s="143" t="s">
        <v>2244</v>
      </c>
    </row>
    <row r="251" spans="12:25" ht="409.5" customHeight="1" x14ac:dyDescent="0.2">
      <c r="V251" s="135" t="s">
        <v>106</v>
      </c>
      <c r="Y251" s="99"/>
    </row>
    <row r="252" spans="12:25" ht="409.5" customHeight="1" x14ac:dyDescent="0.2">
      <c r="V252" s="135" t="s">
        <v>195</v>
      </c>
    </row>
    <row r="253" spans="12:25" ht="409.5" customHeight="1" x14ac:dyDescent="0.2">
      <c r="V253" s="135" t="s">
        <v>196</v>
      </c>
    </row>
    <row r="254" spans="12:25" ht="409.5" customHeight="1" x14ac:dyDescent="0.2">
      <c r="V254" s="135" t="s">
        <v>198</v>
      </c>
    </row>
    <row r="255" spans="12:25" ht="409.5" customHeight="1"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baseColWidth="10" defaultColWidth="11.5703125" defaultRowHeight="16" x14ac:dyDescent="0.2"/>
  <cols>
    <col min="1" max="1" width="10.7109375"/>
    <col min="2" max="2" width="90.140625" bestFit="1" customWidth="1"/>
    <col min="3" max="4" width="14.140625" customWidth="1"/>
    <col min="5" max="5" width="11.140625" customWidth="1"/>
    <col min="6" max="7" width="16.140625" bestFit="1" customWidth="1"/>
  </cols>
  <sheetData>
    <row r="1" spans="1:7" x14ac:dyDescent="0.2">
      <c r="A1" s="6" t="s">
        <v>114</v>
      </c>
      <c r="B1" s="6" t="s">
        <v>109</v>
      </c>
      <c r="C1" s="6" t="s">
        <v>2241</v>
      </c>
      <c r="D1" s="6" t="s">
        <v>2240</v>
      </c>
      <c r="E1" s="6" t="s">
        <v>110</v>
      </c>
      <c r="F1" s="6" t="s">
        <v>2242</v>
      </c>
      <c r="G1" s="6" t="s">
        <v>2243</v>
      </c>
    </row>
    <row r="2" spans="1:7" x14ac:dyDescent="0.2">
      <c r="A2" s="6" t="s">
        <v>81</v>
      </c>
      <c r="B2" s="6" t="s">
        <v>90</v>
      </c>
      <c r="C2" s="173">
        <f>v6_</f>
        <v>492.53533079800019</v>
      </c>
      <c r="D2" s="173">
        <f>'A- Generated'!D12</f>
        <v>492.53533079800019</v>
      </c>
      <c r="E2" s="173">
        <f>'_Data inputs (all)'!F7</f>
        <v>492.53533935546875</v>
      </c>
      <c r="F2" s="182">
        <f>IF(E2=0,1,ROUND(D2/E2,10))</f>
        <v>0.9999999826</v>
      </c>
      <c r="G2" s="182">
        <f>IF(D2=0,1,ROUND(C2/D2,10))</f>
        <v>1</v>
      </c>
    </row>
    <row r="3" spans="1:7" x14ac:dyDescent="0.2">
      <c r="A3" s="6" t="s">
        <v>81</v>
      </c>
      <c r="B3" s="6" t="s">
        <v>87</v>
      </c>
      <c r="C3" s="173">
        <f>v8_</f>
        <v>394.02826463840012</v>
      </c>
      <c r="D3" s="173">
        <f>'A- Generated'!D15</f>
        <v>394.02826463840012</v>
      </c>
      <c r="E3" s="173">
        <f>'_Data inputs (all)'!F9</f>
        <v>394.02828979492188</v>
      </c>
      <c r="F3" s="182">
        <f t="shared" ref="F3:F17" si="0">IF(E3=0,1,ROUND(D3/E3,10))</f>
        <v>0.99999993620000005</v>
      </c>
      <c r="G3" s="182">
        <f t="shared" ref="G3:G17" si="1">IF(D3=0,1,ROUND(C3/D3,10))</f>
        <v>1</v>
      </c>
    </row>
    <row r="4" spans="1:7" x14ac:dyDescent="0.2">
      <c r="A4" s="6" t="s">
        <v>115</v>
      </c>
      <c r="B4" s="6" t="s">
        <v>2227</v>
      </c>
      <c r="C4" s="173">
        <f>v8_</f>
        <v>394.02826463840012</v>
      </c>
      <c r="D4" s="173">
        <f>'B- Generated by facility type'!F10</f>
        <v>394.03548061248011</v>
      </c>
      <c r="E4" s="173"/>
      <c r="F4" s="182">
        <f t="shared" si="0"/>
        <v>1</v>
      </c>
      <c r="G4" s="182">
        <f t="shared" si="1"/>
        <v>0.99998168700000001</v>
      </c>
    </row>
    <row r="5" spans="1:7" x14ac:dyDescent="0.2">
      <c r="A5" s="6" t="s">
        <v>115</v>
      </c>
      <c r="B5" t="s">
        <v>112</v>
      </c>
      <c r="C5" s="173">
        <f>v14_</f>
        <v>261.55019650368007</v>
      </c>
      <c r="D5" s="173">
        <f>'B- Generated by facility type'!F5</f>
        <v>261.55019650368007</v>
      </c>
      <c r="E5" s="173">
        <f>'_Data inputs (all)'!F15</f>
        <v>261.55020141601562</v>
      </c>
      <c r="F5" s="182">
        <f t="shared" si="0"/>
        <v>0.9999999812</v>
      </c>
      <c r="G5" s="182">
        <f t="shared" si="1"/>
        <v>1</v>
      </c>
    </row>
    <row r="6" spans="1:7" x14ac:dyDescent="0.2">
      <c r="A6" s="6" t="s">
        <v>115</v>
      </c>
      <c r="B6" t="s">
        <v>113</v>
      </c>
      <c r="C6" s="173">
        <f>v15_</f>
        <v>73.646231460480024</v>
      </c>
      <c r="D6" s="173">
        <f>'B- Generated by facility type'!F6</f>
        <v>73.646231460480024</v>
      </c>
      <c r="E6" s="173">
        <f>'_Data inputs (all)'!F16</f>
        <v>73.646232604980469</v>
      </c>
      <c r="F6" s="182">
        <f t="shared" si="0"/>
        <v>0.99999998450000005</v>
      </c>
      <c r="G6" s="182">
        <f t="shared" si="1"/>
        <v>1</v>
      </c>
    </row>
    <row r="7" spans="1:7" x14ac:dyDescent="0.2">
      <c r="A7" s="6" t="s">
        <v>115</v>
      </c>
      <c r="B7" t="s">
        <v>1</v>
      </c>
      <c r="C7" s="173">
        <f>v16_</f>
        <v>58.088591344000008</v>
      </c>
      <c r="D7" s="173">
        <f>'B- Generated by facility type'!F7</f>
        <v>58.088591344000008</v>
      </c>
      <c r="E7" s="173">
        <f>'_Data inputs (all)'!F17</f>
        <v>58.088592529296875</v>
      </c>
      <c r="F7" s="182">
        <f t="shared" si="0"/>
        <v>0.99999997959999998</v>
      </c>
      <c r="G7" s="182">
        <f t="shared" si="1"/>
        <v>1</v>
      </c>
    </row>
    <row r="8" spans="1:7" x14ac:dyDescent="0.2">
      <c r="A8" s="6" t="s">
        <v>115</v>
      </c>
      <c r="B8" t="s">
        <v>2</v>
      </c>
      <c r="C8" s="173">
        <f>v17_</f>
        <v>0.6422216931200001</v>
      </c>
      <c r="D8" s="173">
        <f>'B- Generated by facility type'!F8</f>
        <v>0.6422216931200001</v>
      </c>
      <c r="E8" s="173">
        <f>'_Data inputs (all)'!F18</f>
        <v>0.64222168922424316</v>
      </c>
      <c r="F8" s="182">
        <f t="shared" si="0"/>
        <v>1.0000000061000001</v>
      </c>
      <c r="G8" s="182">
        <f t="shared" si="1"/>
        <v>1</v>
      </c>
    </row>
    <row r="9" spans="1:7" x14ac:dyDescent="0.2">
      <c r="A9" s="6" t="s">
        <v>115</v>
      </c>
      <c r="B9" t="s">
        <v>3</v>
      </c>
      <c r="C9" s="173">
        <f>v18_</f>
        <v>0.1082396112</v>
      </c>
      <c r="D9" s="173">
        <f>'B- Generated by facility type'!F9</f>
        <v>0.1082396112</v>
      </c>
      <c r="E9" s="173">
        <f>'_Data inputs (all)'!F19</f>
        <v>0.10823961347341537</v>
      </c>
      <c r="F9" s="182">
        <f t="shared" si="0"/>
        <v>0.99999997900000004</v>
      </c>
      <c r="G9" s="182">
        <f t="shared" si="1"/>
        <v>1</v>
      </c>
    </row>
    <row r="10" spans="1:7" x14ac:dyDescent="0.2">
      <c r="A10" s="6" t="s">
        <v>116</v>
      </c>
      <c r="B10" s="6" t="s">
        <v>2135</v>
      </c>
      <c r="C10" s="173">
        <f>v29_</f>
        <v>259.38115548222595</v>
      </c>
      <c r="D10" s="173">
        <f>'D- Delivered'!B4</f>
        <v>259.38115548222595</v>
      </c>
      <c r="E10" s="173">
        <f>'_Data inputs (all)'!F30</f>
        <v>259.38116455078125</v>
      </c>
      <c r="F10" s="182">
        <f t="shared" si="0"/>
        <v>0.99999996499999999</v>
      </c>
      <c r="G10" s="182">
        <f t="shared" si="1"/>
        <v>1</v>
      </c>
    </row>
    <row r="11" spans="1:7" x14ac:dyDescent="0.2">
      <c r="A11" s="6" t="s">
        <v>116</v>
      </c>
      <c r="B11" s="6" t="s">
        <v>2136</v>
      </c>
      <c r="C11" s="173">
        <f>v30_</f>
        <v>3.4775198148902713</v>
      </c>
      <c r="D11" s="173">
        <f>'D- Delivered'!B5</f>
        <v>3.4775198148902713</v>
      </c>
      <c r="E11" s="173">
        <f>'_Data inputs (all)'!F31</f>
        <v>3.4775197505950928</v>
      </c>
      <c r="F11" s="182">
        <f t="shared" si="0"/>
        <v>1.0000000185</v>
      </c>
      <c r="G11" s="182">
        <f t="shared" si="1"/>
        <v>1</v>
      </c>
    </row>
    <row r="12" spans="1:7" x14ac:dyDescent="0.2">
      <c r="A12" s="6" t="s">
        <v>116</v>
      </c>
      <c r="B12" s="6" t="s">
        <v>2137</v>
      </c>
      <c r="C12" s="173">
        <f>v31_</f>
        <v>24.379332939057083</v>
      </c>
      <c r="D12" s="173">
        <f>'D- Delivered'!B6</f>
        <v>24.379332939057083</v>
      </c>
      <c r="E12" s="173">
        <f>'_Data inputs (all)'!F32</f>
        <v>24.37933349609375</v>
      </c>
      <c r="F12" s="182">
        <f t="shared" si="0"/>
        <v>0.9999999772</v>
      </c>
      <c r="G12" s="182">
        <f t="shared" si="1"/>
        <v>1</v>
      </c>
    </row>
    <row r="13" spans="1:7" x14ac:dyDescent="0.2">
      <c r="A13" s="6" t="s">
        <v>116</v>
      </c>
      <c r="B13" s="6" t="s">
        <v>2138</v>
      </c>
      <c r="C13" s="173">
        <f>v32_</f>
        <v>287.2380082361733</v>
      </c>
      <c r="D13" s="173">
        <f>'D- Delivered'!B7</f>
        <v>287.2380082361733</v>
      </c>
      <c r="E13" s="173">
        <f>'_Data inputs (all)'!F33</f>
        <v>287.23800659179688</v>
      </c>
      <c r="F13" s="182">
        <f t="shared" si="0"/>
        <v>1.0000000057</v>
      </c>
      <c r="G13" s="182">
        <f t="shared" si="1"/>
        <v>1</v>
      </c>
    </row>
    <row r="14" spans="1:7" x14ac:dyDescent="0.2">
      <c r="A14" s="6" t="s">
        <v>194</v>
      </c>
      <c r="B14" s="6" t="s">
        <v>117</v>
      </c>
      <c r="C14" s="173">
        <f>v33_</f>
        <v>259.38115548222595</v>
      </c>
      <c r="D14" s="173">
        <f>'E- Safely treated'!B4</f>
        <v>259.38115548222595</v>
      </c>
      <c r="E14" s="173">
        <f>'_Data inputs (all)'!F34</f>
        <v>259.38116455078125</v>
      </c>
      <c r="F14" s="182">
        <f t="shared" si="0"/>
        <v>0.99999996499999999</v>
      </c>
      <c r="G14" s="182">
        <f t="shared" si="1"/>
        <v>1</v>
      </c>
    </row>
    <row r="15" spans="1:7" x14ac:dyDescent="0.2">
      <c r="A15" s="6" t="s">
        <v>194</v>
      </c>
      <c r="B15" s="6" t="s">
        <v>717</v>
      </c>
      <c r="C15" s="173">
        <f>v34_</f>
        <v>3.4775198148902713</v>
      </c>
      <c r="D15" s="173">
        <f>'E- Safely treated'!B5</f>
        <v>3.4775198148902713</v>
      </c>
      <c r="E15" s="173">
        <f>'_Data inputs (all)'!F35</f>
        <v>3.4775197505950928</v>
      </c>
      <c r="F15" s="182">
        <f t="shared" si="0"/>
        <v>1.0000000185</v>
      </c>
      <c r="G15" s="182">
        <f t="shared" si="1"/>
        <v>1</v>
      </c>
    </row>
    <row r="16" spans="1:7" x14ac:dyDescent="0.2">
      <c r="A16" s="6" t="s">
        <v>194</v>
      </c>
      <c r="B16" s="6" t="s">
        <v>721</v>
      </c>
      <c r="C16" s="173">
        <f>v35_</f>
        <v>24.379332939057083</v>
      </c>
      <c r="D16" s="173">
        <f>'E- Safely treated'!B6</f>
        <v>24.379332939057083</v>
      </c>
      <c r="E16" s="173">
        <f>'_Data inputs (all)'!F36</f>
        <v>24.37933349609375</v>
      </c>
      <c r="F16" s="182">
        <f t="shared" si="0"/>
        <v>0.9999999772</v>
      </c>
      <c r="G16" s="182">
        <f t="shared" si="1"/>
        <v>1</v>
      </c>
    </row>
    <row r="17" spans="1:7" x14ac:dyDescent="0.2">
      <c r="A17" s="6" t="s">
        <v>194</v>
      </c>
      <c r="B17" t="s">
        <v>55</v>
      </c>
      <c r="C17" s="173">
        <f>v36_</f>
        <v>287.2380082361733</v>
      </c>
      <c r="D17" s="173">
        <f>'E- Safely treated'!B7</f>
        <v>287.2380082361733</v>
      </c>
      <c r="E17" s="173">
        <f>'_Data inputs (all)'!F37</f>
        <v>287.23800659179688</v>
      </c>
      <c r="F17" s="182">
        <f t="shared" si="0"/>
        <v>1.0000000057</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3"/>
  <sheetViews>
    <sheetView showGridLines="0" zoomScaleNormal="100" workbookViewId="0">
      <selection activeCell="B1" sqref="B1"/>
    </sheetView>
  </sheetViews>
  <sheetFormatPr baseColWidth="10" defaultColWidth="8.7109375" defaultRowHeight="18" x14ac:dyDescent="0.2"/>
  <cols>
    <col min="1" max="1" width="151.7109375" style="99" customWidth="1"/>
    <col min="2" max="8" width="8.7109375" style="99"/>
    <col min="9" max="9" width="8.140625" style="99" customWidth="1"/>
    <col min="10" max="16384" width="8.7109375" style="99"/>
  </cols>
  <sheetData>
    <row r="1" spans="1:1" ht="409.5" customHeight="1" x14ac:dyDescent="0.2"/>
    <row r="2" spans="1:1" ht="409.5" customHeight="1" x14ac:dyDescent="0.2">
      <c r="A2" s="99" cm="1">
        <f t="array" ref="A2">Guidance1</f>
        <v>0</v>
      </c>
    </row>
    <row r="3" spans="1:1" ht="409.5" customHeight="1" x14ac:dyDescent="0.2"/>
  </sheetData>
  <sheetProtection sheet="1" objects="1" scenarios="1"/>
  <pageMargins left="0.7" right="0.7" top="0.75" bottom="0.75" header="0.3" footer="0.3"/>
  <pageSetup paperSize="9" orientation="portrait" horizontalDpi="300" verticalDpi="300" r:id="rId1"/>
  <headerFooter scaleWithDoc="0" alignWithMargins="0">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1"/>
  </sheetPr>
  <dimension ref="A1:M41"/>
  <sheetViews>
    <sheetView zoomScaleNormal="100" workbookViewId="0">
      <pane ySplit="1" topLeftCell="A2" activePane="bottomLeft" state="frozen"/>
      <selection activeCell="F5" sqref="F5"/>
      <selection pane="bottomLeft" activeCell="F2" sqref="F2"/>
    </sheetView>
  </sheetViews>
  <sheetFormatPr baseColWidth="10" defaultColWidth="8.7109375" defaultRowHeight="16" x14ac:dyDescent="0.2"/>
  <cols>
    <col min="1" max="1" width="50.7109375" style="105" customWidth="1"/>
    <col min="2" max="2" width="15.7109375" style="1" customWidth="1"/>
    <col min="3" max="3" width="10.7109375" style="1" customWidth="1"/>
    <col min="4" max="4" width="100.7109375" customWidth="1"/>
    <col min="5" max="5" width="30.7109375" style="1" customWidth="1"/>
    <col min="6" max="6" width="18" customWidth="1"/>
    <col min="7" max="7" width="15.7109375" customWidth="1"/>
    <col min="8" max="10" width="10.7109375" style="1" customWidth="1"/>
    <col min="11" max="11" width="75.7109375" style="105" customWidth="1"/>
    <col min="12" max="12" width="20.7109375" customWidth="1"/>
    <col min="13" max="13" width="75.7109375" style="105" customWidth="1"/>
  </cols>
  <sheetData>
    <row r="1" spans="1:13" s="149" customFormat="1"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r="2" spans="1:13"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Tunisia</v>
      </c>
      <c r="B2" s="42" t="str">
        <f>'_Data inputs (all)'!B2</f>
        <v>TUN</v>
      </c>
      <c r="C2" s="110">
        <f>'_Data inputs (all)'!C2</f>
        <v>1</v>
      </c>
      <c r="D2" s="6" t="str">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Country/territory population</v>
      </c>
      <c r="E2" s="110" t="str">
        <f>'_Data inputs (all)'!E2</f>
        <v>POP</v>
      </c>
      <c r="F2" s="183">
        <f>'_Data inputs (all)'!F2</f>
        <v>12356.12</v>
      </c>
      <c r="G2" s="6" t="str">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Population (1000s)</v>
      </c>
      <c r="H2" s="186" t="str">
        <f>'_Data inputs (all)'!H2</f>
        <v>E</v>
      </c>
      <c r="I2" s="187">
        <f>IF(ISNUMBER('_Data inputs (all)'!I2),'_Data inputs (all)'!I2,"")</f>
        <v>2022</v>
      </c>
      <c r="J2" s="187" t="str">
        <f>IF(ISTEXT('_Data inputs (all)'!J2),'_Data inputs (all)'!J2,"")</f>
        <v>Yes</v>
      </c>
      <c r="K2" s="188" t="str">
        <f>IF(ISTEXT('_Data inputs (all)'!K2),'_Data inputs (all)'!K2,"")</f>
        <v>2022 Revision of World Population Prospects</v>
      </c>
      <c r="L2" s="186" t="str">
        <f>IF(ISTEXT('_Data inputs (all)'!L2),'_Data inputs (all)'!L2,"")</f>
        <v/>
      </c>
      <c r="M2" s="188" t="str">
        <f>IF(ISTEXT('_Data inputs (all)'!M2),'_Data inputs (all)'!M2,"")</f>
        <v/>
      </c>
    </row>
    <row r="3" spans="1:1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Tunisia</v>
      </c>
      <c r="B3" s="42" t="str">
        <f>'_Data inputs (all)'!B3</f>
        <v>TUN</v>
      </c>
      <c r="C3" s="110">
        <f>'_Data inputs (all)'!C3</f>
        <v>2</v>
      </c>
      <c r="D3" s="6" t="str">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Proportion of population with drinking water supply on-premises</v>
      </c>
      <c r="E3" s="110" t="str">
        <f>'_Data inputs (all)'!E3</f>
        <v>POP_WATON_PCT</v>
      </c>
      <c r="F3" s="183">
        <f>'_Data inputs (all)'!F3</f>
        <v>89.210000000000008</v>
      </c>
      <c r="G3" s="6" t="str">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Percentage</v>
      </c>
      <c r="H3" s="186" t="str">
        <f>'_Data inputs (all)'!H3</f>
        <v>E</v>
      </c>
      <c r="I3" s="187">
        <f>IF(ISNUMBER('_Data inputs (all)'!I3),'_Data inputs (all)'!I3,"")</f>
        <v>2022</v>
      </c>
      <c r="J3" s="187" t="str">
        <f>IF(ISTEXT('_Data inputs (all)'!J3),'_Data inputs (all)'!J3,"")</f>
        <v>Yes</v>
      </c>
      <c r="K3" s="188" t="str">
        <f>IF(ISTEXT('_Data inputs (all)'!K3),'_Data inputs (all)'!K3,"")</f>
        <v>WHO/UNICEF Joint Monitoring Programme for Water Supply, Sanitation, and Hygiene (JMP) Household Country File, 2023 (link: https://washdata.org/)</v>
      </c>
      <c r="L3" s="186" t="str">
        <f>IF(ISTEXT('_Data inputs (all)'!L3),'_Data inputs (all)'!L3,"")</f>
        <v/>
      </c>
      <c r="M3" s="188" t="str">
        <f>IF(ISTEXT('_Data inputs (all)'!M3),'_Data inputs (all)'!M3,"")</f>
        <v/>
      </c>
    </row>
    <row r="4" spans="1:13"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Tunisia</v>
      </c>
      <c r="B4" s="42" t="str">
        <f>'_Data inputs (all)'!B4</f>
        <v>TUN</v>
      </c>
      <c r="C4" s="110">
        <f>'_Data inputs (all)'!C4</f>
        <v>3</v>
      </c>
      <c r="D4" s="6" t="str">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Proportion of population with drinking water supply off-premises</v>
      </c>
      <c r="E4" s="110" t="str">
        <f>'_Data inputs (all)'!E4</f>
        <v>POP_WATOFF_PCT</v>
      </c>
      <c r="F4" s="183">
        <f>'_Data inputs (all)'!F4</f>
        <v>10.790000000000001</v>
      </c>
      <c r="G4" s="6" t="str">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Percentage</v>
      </c>
      <c r="H4" s="186" t="str">
        <f>'_Data inputs (all)'!H4</f>
        <v>E</v>
      </c>
      <c r="I4" s="187">
        <f>IF(ISNUMBER('_Data inputs (all)'!I4),'_Data inputs (all)'!I4,"")</f>
        <v>2022</v>
      </c>
      <c r="J4" s="187" t="str">
        <f>IF(ISTEXT('_Data inputs (all)'!J4),'_Data inputs (all)'!J4,"")</f>
        <v>Yes</v>
      </c>
      <c r="K4" s="188" t="str">
        <f>IF(ISTEXT('_Data inputs (all)'!K4),'_Data inputs (all)'!K4,"")</f>
        <v>WHO/UNICEF Joint Monitoring Programme for Water Supply, Sanitation, and Hygiene (JMP) Household Country File, 2023 (link: https://washdata.org/)</v>
      </c>
      <c r="L4" s="186" t="str">
        <f>IF(ISTEXT('_Data inputs (all)'!L4),'_Data inputs (all)'!L4,"")</f>
        <v/>
      </c>
      <c r="M4" s="188" t="str">
        <f>IF(ISTEXT('_Data inputs (all)'!M4),'_Data inputs (all)'!M4,"")</f>
        <v/>
      </c>
    </row>
    <row r="5" spans="1:13"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Tunisia</v>
      </c>
      <c r="B5" s="42" t="str">
        <f>'_Data inputs (all)'!B5</f>
        <v>TUN</v>
      </c>
      <c r="C5" s="110">
        <f>'_Data inputs (all)'!C5</f>
        <v>4</v>
      </c>
      <c r="D5" s="6" t="str">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Average water used by households with on-premises water supply</v>
      </c>
      <c r="E5" s="110" t="str">
        <f>'_Data inputs (all)'!E5</f>
        <v>USE_WATON_AVG</v>
      </c>
      <c r="F5" s="185">
        <f>'_Data inputs (all)'!F5</f>
        <v>120</v>
      </c>
      <c r="G5" s="6" t="str">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Litres/person/day</v>
      </c>
      <c r="H5" s="186" t="str">
        <f>'_Data inputs (all)'!H5</f>
        <v>A</v>
      </c>
      <c r="I5" s="187">
        <f>IF(ISNUMBER('_Data inputs (all)'!I5),'_Data inputs (all)'!I5,"")</f>
        <v>2022</v>
      </c>
      <c r="J5" s="187" t="str">
        <f>IF(ISTEXT('_Data inputs (all)'!J5),'_Data inputs (all)'!J5,"")</f>
        <v>Yes</v>
      </c>
      <c r="K5" s="188" t="str">
        <f>IF(ISTEXT('_Data inputs (all)'!K5),'_Data inputs (all)'!K5,"")</f>
        <v>Default assumption</v>
      </c>
      <c r="L5" s="186" t="str">
        <f>IF(ISTEXT('_Data inputs (all)'!L5),'_Data inputs (all)'!L5,"")</f>
        <v/>
      </c>
      <c r="M5" s="188" t="str">
        <f>IF(ISTEXT('_Data inputs (all)'!M5),'_Data inputs (all)'!M5,"")</f>
        <v/>
      </c>
    </row>
    <row r="6" spans="1:13"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Tunisia</v>
      </c>
      <c r="B6" s="42" t="str">
        <f>'_Data inputs (all)'!B6</f>
        <v>TUN</v>
      </c>
      <c r="C6" s="110">
        <f>'_Data inputs (all)'!C6</f>
        <v>5</v>
      </c>
      <c r="D6" s="6" t="str">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Average water used by households with off-premises water supply</v>
      </c>
      <c r="E6" s="110" t="str">
        <f>'_Data inputs (all)'!E6</f>
        <v>USE_WATOFF_AVG</v>
      </c>
      <c r="F6" s="185">
        <f>'_Data inputs (all)'!F6</f>
        <v>20</v>
      </c>
      <c r="G6" s="6" t="str">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Litres/person/day</v>
      </c>
      <c r="H6" s="186" t="str">
        <f>'_Data inputs (all)'!H6</f>
        <v>A</v>
      </c>
      <c r="I6" s="187">
        <f>IF(ISNUMBER('_Data inputs (all)'!I6),'_Data inputs (all)'!I6,"")</f>
        <v>2022</v>
      </c>
      <c r="J6" s="187" t="str">
        <f>IF(ISTEXT('_Data inputs (all)'!J6),'_Data inputs (all)'!J6,"")</f>
        <v>Yes</v>
      </c>
      <c r="K6" s="188" t="str">
        <f>IF(ISTEXT('_Data inputs (all)'!K6),'_Data inputs (all)'!K6,"")</f>
        <v>Default assumption</v>
      </c>
      <c r="L6" s="186" t="str">
        <f>IF(ISTEXT('_Data inputs (all)'!L6),'_Data inputs (all)'!L6,"")</f>
        <v/>
      </c>
      <c r="M6" s="188" t="str">
        <f>IF(ISTEXT('_Data inputs (all)'!M6),'_Data inputs (all)'!M6,"")</f>
        <v/>
      </c>
    </row>
    <row r="7" spans="1:13"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Tunisia</v>
      </c>
      <c r="B7" s="42" t="str">
        <f>'_Data inputs (all)'!B7</f>
        <v>TUN</v>
      </c>
      <c r="C7" s="110">
        <f>'_Data inputs (all)'!C7</f>
        <v>6</v>
      </c>
      <c r="D7" s="6" t="str">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Volume of household water used</v>
      </c>
      <c r="E7" s="110" t="str">
        <f>'_Data inputs (all)'!E7</f>
        <v>USE_VOL</v>
      </c>
      <c r="F7" s="151">
        <f>'A- Generated'!D12</f>
        <v>492.53533079800019</v>
      </c>
      <c r="G7" s="6" t="str">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Million m3/year</v>
      </c>
      <c r="H7" s="186" t="str">
        <f>'_Data inputs (all)'!H7</f>
        <v>C</v>
      </c>
      <c r="I7" s="187">
        <f>IF(ISNUMBER('_Data inputs (all)'!I7),'_Data inputs (all)'!I7,"")</f>
        <v>2022</v>
      </c>
      <c r="J7" s="187" t="str">
        <f>IF(ISTEXT('_Data inputs (all)'!J7),'_Data inputs (all)'!J7,"")</f>
        <v>Yes</v>
      </c>
      <c r="K7" s="188" t="str">
        <f>IF(ISTEXT('_Data inputs (all)'!K7),'_Data inputs (all)'!K7,"")</f>
        <v/>
      </c>
      <c r="L7" s="186" t="str">
        <f>IF(ISTEXT('_Data inputs (all)'!L7),'_Data inputs (all)'!L7,"")</f>
        <v/>
      </c>
      <c r="M7" s="188" t="str">
        <f>IF(ISTEXT('_Data inputs (all)'!M7),'_Data inputs (all)'!M7,"")</f>
        <v/>
      </c>
    </row>
    <row r="8" spans="1:13"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Tunisia</v>
      </c>
      <c r="B8" s="42" t="str">
        <f>'_Data inputs (all)'!B8</f>
        <v>TUN</v>
      </c>
      <c r="C8" s="110">
        <f>'_Data inputs (all)'!C8</f>
        <v>7</v>
      </c>
      <c r="D8" s="6" t="str">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Proportion of household water use converted into wastewater generated</v>
      </c>
      <c r="E8" s="110" t="str">
        <f>'_Data inputs (all)'!E8</f>
        <v>USE_TO_WW_PCT</v>
      </c>
      <c r="F8" s="183">
        <f>'_Data inputs (all)'!F8</f>
        <v>80</v>
      </c>
      <c r="G8" s="6" t="str">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Percentage</v>
      </c>
      <c r="H8" s="186" t="str">
        <f>'_Data inputs (all)'!H8</f>
        <v>A</v>
      </c>
      <c r="I8" s="187">
        <f>IF(ISNUMBER('_Data inputs (all)'!I8),'_Data inputs (all)'!I8,"")</f>
        <v>2022</v>
      </c>
      <c r="J8" s="187" t="str">
        <f>IF(ISTEXT('_Data inputs (all)'!J8),'_Data inputs (all)'!J8,"")</f>
        <v>Yes</v>
      </c>
      <c r="K8" s="188" t="str">
        <f>IF(ISTEXT('_Data inputs (all)'!K8),'_Data inputs (all)'!K8,"")</f>
        <v>Default assumption</v>
      </c>
      <c r="L8" s="186" t="str">
        <f>IF(ISTEXT('_Data inputs (all)'!L8),'_Data inputs (all)'!L8,"")</f>
        <v/>
      </c>
      <c r="M8" s="188" t="str">
        <f>IF(ISTEXT('_Data inputs (all)'!M8),'_Data inputs (all)'!M8,"")</f>
        <v/>
      </c>
    </row>
    <row r="9" spans="1:13"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Tunisia</v>
      </c>
      <c r="B9" s="42" t="str">
        <f>'_Data inputs (all)'!B9</f>
        <v>TUN</v>
      </c>
      <c r="C9" s="110">
        <f>'_Data inputs (all)'!C9</f>
        <v>8</v>
      </c>
      <c r="D9" s="6" t="str">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Volume of household wastewater generated</v>
      </c>
      <c r="E9" s="110" t="str">
        <f>'_Data inputs (all)'!E9</f>
        <v>GEN_VOL</v>
      </c>
      <c r="F9" s="184">
        <f>IF(H9="R",'_Data inputs (all)'!F9,'A- Generated'!D15)</f>
        <v>394.02826463840012</v>
      </c>
      <c r="G9" s="6" t="str">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Million m3/year</v>
      </c>
      <c r="H9" s="186" t="str">
        <f>'_Data inputs (all)'!H9</f>
        <v>C</v>
      </c>
      <c r="I9" s="187">
        <f>IF(ISNUMBER('_Data inputs (all)'!I9),'_Data inputs (all)'!I9,"")</f>
        <v>2022</v>
      </c>
      <c r="J9" s="187" t="str">
        <f>IF(ISTEXT('_Data inputs (all)'!J9),'_Data inputs (all)'!J9,"")</f>
        <v>Yes</v>
      </c>
      <c r="K9" s="188" t="str">
        <f>IF(ISTEXT('_Data inputs (all)'!K9),'_Data inputs (all)'!K9,"")</f>
        <v/>
      </c>
      <c r="L9" s="186" t="str">
        <f>IF(ISTEXT('_Data inputs (all)'!L9),'_Data inputs (all)'!L9,"")</f>
        <v/>
      </c>
      <c r="M9" s="188" t="str">
        <f>IF(ISTEXT('_Data inputs (all)'!M9),'_Data inputs (all)'!M9,"")</f>
        <v/>
      </c>
    </row>
    <row r="10" spans="1:13"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Tunisia</v>
      </c>
      <c r="B10" s="42" t="str">
        <f>'_Data inputs (all)'!B10</f>
        <v>TUN</v>
      </c>
      <c r="C10" s="110">
        <f>'_Data inputs (all)'!C10</f>
        <v>9</v>
      </c>
      <c r="D10" s="6" t="str">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Proportion of the population living in households connected to sewers</v>
      </c>
      <c r="E10" s="110" t="str">
        <f>'_Data inputs (all)'!E10</f>
        <v>SEW_PCT</v>
      </c>
      <c r="F10" s="183">
        <f>'_Data inputs (all)'!F10</f>
        <v>60.410000000000004</v>
      </c>
      <c r="G10" s="6" t="str">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Percentage</v>
      </c>
      <c r="H10" s="186" t="str">
        <f>'_Data inputs (all)'!H10</f>
        <v>E</v>
      </c>
      <c r="I10" s="187">
        <f>IF(ISNUMBER('_Data inputs (all)'!I10),'_Data inputs (all)'!I10,"")</f>
        <v>2022</v>
      </c>
      <c r="J10" s="187" t="str">
        <f>IF(ISTEXT('_Data inputs (all)'!J10),'_Data inputs (all)'!J10,"")</f>
        <v>Yes</v>
      </c>
      <c r="K10" s="188" t="str">
        <f>IF(ISTEXT('_Data inputs (all)'!K10),'_Data inputs (all)'!K10,"")</f>
        <v>WHO/UNICEF Joint Monitoring Programme for Water Supply, Sanitation, and Hygiene (JMP) Household Country File, 2023 (link: https://washdata.org/)</v>
      </c>
      <c r="L10" s="186" t="str">
        <f>IF(ISTEXT('_Data inputs (all)'!L10),'_Data inputs (all)'!L10,"")</f>
        <v/>
      </c>
      <c r="M10" s="188" t="str">
        <f>IF(ISTEXT('_Data inputs (all)'!M10),'_Data inputs (all)'!M10,"")</f>
        <v/>
      </c>
    </row>
    <row r="11" spans="1:13"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Tunisia</v>
      </c>
      <c r="B11" s="42" t="str">
        <f>'_Data inputs (all)'!B11</f>
        <v>TUN</v>
      </c>
      <c r="C11" s="110">
        <f>'_Data inputs (all)'!C11</f>
        <v>10</v>
      </c>
      <c r="D11" s="6" t="str">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Proportion of the population living in households connected to septic tanks</v>
      </c>
      <c r="E11" s="110" t="str">
        <f>'_Data inputs (all)'!E11</f>
        <v>SEP_PCT</v>
      </c>
      <c r="F11" s="183">
        <f>'_Data inputs (all)'!F11</f>
        <v>17.010000000000002</v>
      </c>
      <c r="G11" s="6" t="str">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Percentage</v>
      </c>
      <c r="H11" s="186" t="str">
        <f>'_Data inputs (all)'!H11</f>
        <v>E</v>
      </c>
      <c r="I11" s="187">
        <f>IF(ISNUMBER('_Data inputs (all)'!I11),'_Data inputs (all)'!I11,"")</f>
        <v>2022</v>
      </c>
      <c r="J11" s="187" t="str">
        <f>IF(ISTEXT('_Data inputs (all)'!J11),'_Data inputs (all)'!J11,"")</f>
        <v>Yes</v>
      </c>
      <c r="K11" s="188" t="str">
        <f>IF(ISTEXT('_Data inputs (all)'!K11),'_Data inputs (all)'!K11,"")</f>
        <v>WHO/UNICEF Joint Monitoring Programme for Water Supply, Sanitation, and Hygiene (JMP) Household Country File, 2023 (link: https://washdata.org/)</v>
      </c>
      <c r="L11" s="186" t="str">
        <f>IF(ISTEXT('_Data inputs (all)'!L11),'_Data inputs (all)'!L11,"")</f>
        <v/>
      </c>
      <c r="M11" s="188" t="str">
        <f>IF(ISTEXT('_Data inputs (all)'!M11),'_Data inputs (all)'!M11,"")</f>
        <v/>
      </c>
    </row>
    <row r="12" spans="1:13"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Tunisia</v>
      </c>
      <c r="B12" s="42" t="str">
        <f>'_Data inputs (all)'!B12</f>
        <v>TUN</v>
      </c>
      <c r="C12" s="110">
        <f>'_Data inputs (all)'!C12</f>
        <v>11</v>
      </c>
      <c r="D12" s="6" t="str">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Proportion of the population living in households with access to other improved sanitation facilities</v>
      </c>
      <c r="E12" s="110" t="str">
        <f>'_Data inputs (all)'!E12</f>
        <v>OTHIMP_PCT</v>
      </c>
      <c r="F12" s="183">
        <f>'_Data inputs (all)'!F12</f>
        <v>21.55</v>
      </c>
      <c r="G12" s="6" t="str">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Percentage</v>
      </c>
      <c r="H12" s="186" t="str">
        <f>'_Data inputs (all)'!H12</f>
        <v>E</v>
      </c>
      <c r="I12" s="187">
        <f>IF(ISNUMBER('_Data inputs (all)'!I12),'_Data inputs (all)'!I12,"")</f>
        <v>2022</v>
      </c>
      <c r="J12" s="187" t="str">
        <f>IF(ISTEXT('_Data inputs (all)'!J12),'_Data inputs (all)'!J12,"")</f>
        <v>Yes</v>
      </c>
      <c r="K12" s="188" t="str">
        <f>IF(ISTEXT('_Data inputs (all)'!K12),'_Data inputs (all)'!K12,"")</f>
        <v>WHO/UNICEF Joint Monitoring Programme for Water Supply, Sanitation, and Hygiene (JMP) Household Country File, 2023 (link: https://washdata.org/)</v>
      </c>
      <c r="L12" s="186" t="str">
        <f>IF(ISTEXT('_Data inputs (all)'!L12),'_Data inputs (all)'!L12,"")</f>
        <v/>
      </c>
      <c r="M12" s="188" t="str">
        <f>IF(ISTEXT('_Data inputs (all)'!M12),'_Data inputs (all)'!M12,"")</f>
        <v/>
      </c>
    </row>
    <row r="13" spans="1: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Tunisia</v>
      </c>
      <c r="B13" s="42" t="str">
        <f>'_Data inputs (all)'!B13</f>
        <v>TUN</v>
      </c>
      <c r="C13" s="110">
        <f>'_Data inputs (all)'!C13</f>
        <v>12</v>
      </c>
      <c r="D13" s="6" t="str">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Proportion of the population living in households with access to unimproved sanitation facilities</v>
      </c>
      <c r="E13" s="110" t="str">
        <f>'_Data inputs (all)'!E13</f>
        <v>UNIMP_PCT</v>
      </c>
      <c r="F13" s="183">
        <f>'_Data inputs (all)'!F13</f>
        <v>0.89</v>
      </c>
      <c r="G13" s="6" t="str">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Percentage</v>
      </c>
      <c r="H13" s="186" t="str">
        <f>'_Data inputs (all)'!H13</f>
        <v>E</v>
      </c>
      <c r="I13" s="187">
        <f>IF(ISNUMBER('_Data inputs (all)'!I13),'_Data inputs (all)'!I13,"")</f>
        <v>2022</v>
      </c>
      <c r="J13" s="187" t="str">
        <f>IF(ISTEXT('_Data inputs (all)'!J13),'_Data inputs (all)'!J13,"")</f>
        <v>Yes</v>
      </c>
      <c r="K13" s="188" t="str">
        <f>IF(ISTEXT('_Data inputs (all)'!K13),'_Data inputs (all)'!K13,"")</f>
        <v>WHO/UNICEF Joint Monitoring Programme for Water Supply, Sanitation, and Hygiene (JMP) Household Country File, 2023 (link: https://washdata.org/)</v>
      </c>
      <c r="L13" s="186" t="str">
        <f>IF(ISTEXT('_Data inputs (all)'!L13),'_Data inputs (all)'!L13,"")</f>
        <v/>
      </c>
      <c r="M13" s="188" t="str">
        <f>IF(ISTEXT('_Data inputs (all)'!M13),'_Data inputs (all)'!M13,"")</f>
        <v/>
      </c>
    </row>
    <row r="14" spans="1:13"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Tunisia</v>
      </c>
      <c r="B14" s="42" t="str">
        <f>'_Data inputs (all)'!B14</f>
        <v>TUN</v>
      </c>
      <c r="C14" s="110">
        <f>'_Data inputs (all)'!C14</f>
        <v>13</v>
      </c>
      <c r="D14" s="6" t="str">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Proportion of the population living in households where members practice open defecation</v>
      </c>
      <c r="E14" s="110" t="str">
        <f>'_Data inputs (all)'!E14</f>
        <v>OD_PCT</v>
      </c>
      <c r="F14" s="183">
        <f>'_Data inputs (all)'!F14</f>
        <v>0.15</v>
      </c>
      <c r="G14" s="6" t="str">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Percentage</v>
      </c>
      <c r="H14" s="186" t="str">
        <f>'_Data inputs (all)'!H14</f>
        <v>E</v>
      </c>
      <c r="I14" s="187">
        <f>IF(ISNUMBER('_Data inputs (all)'!I14),'_Data inputs (all)'!I14,"")</f>
        <v>2022</v>
      </c>
      <c r="J14" s="187" t="str">
        <f>IF(ISTEXT('_Data inputs (all)'!J14),'_Data inputs (all)'!J14,"")</f>
        <v>Yes</v>
      </c>
      <c r="K14" s="188" t="str">
        <f>IF(ISTEXT('_Data inputs (all)'!K14),'_Data inputs (all)'!K14,"")</f>
        <v>WHO/UNICEF Joint Monitoring Programme for Water Supply, Sanitation, and Hygiene (JMP) Household Country File, 2023 (link: https://washdata.org/)</v>
      </c>
      <c r="L14" s="186" t="str">
        <f>IF(ISTEXT('_Data inputs (all)'!L14),'_Data inputs (all)'!L14,"")</f>
        <v/>
      </c>
      <c r="M14" s="188" t="str">
        <f>IF(ISTEXT('_Data inputs (all)'!M14),'_Data inputs (all)'!M14,"")</f>
        <v/>
      </c>
    </row>
    <row r="15" spans="1:13"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Tunisia</v>
      </c>
      <c r="B15" s="42" t="str">
        <f>'_Data inputs (all)'!B15</f>
        <v>TUN</v>
      </c>
      <c r="C15" s="110">
        <f>'_Data inputs (all)'!C15</f>
        <v>14</v>
      </c>
      <c r="D15" s="6" t="str">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Volume of wastewater generated by households connected to sewers</v>
      </c>
      <c r="E15" s="110" t="str">
        <f>'_Data inputs (all)'!E15</f>
        <v>SEW_VOL</v>
      </c>
      <c r="F15" s="151">
        <f>'B- Generated by facility type'!F5</f>
        <v>261.55019650368007</v>
      </c>
      <c r="G15" s="6" t="str">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Million m3/year</v>
      </c>
      <c r="H15" s="186" t="str">
        <f>'_Data inputs (all)'!H15</f>
        <v>C</v>
      </c>
      <c r="I15" s="187">
        <f>IF(ISNUMBER('_Data inputs (all)'!I15),'_Data inputs (all)'!I15,"")</f>
        <v>2022</v>
      </c>
      <c r="J15" s="187" t="str">
        <f>IF(ISTEXT('_Data inputs (all)'!J15),'_Data inputs (all)'!J15,"")</f>
        <v>Yes</v>
      </c>
      <c r="K15" s="188" t="str">
        <f>IF(ISTEXT('_Data inputs (all)'!K15),'_Data inputs (all)'!K15,"")</f>
        <v/>
      </c>
      <c r="L15" s="186" t="str">
        <f>IF(ISTEXT('_Data inputs (all)'!L15),'_Data inputs (all)'!L15,"")</f>
        <v/>
      </c>
      <c r="M15" s="188" t="str">
        <f>IF(ISTEXT('_Data inputs (all)'!M15),'_Data inputs (all)'!M15,"")</f>
        <v/>
      </c>
    </row>
    <row r="16" spans="1:13"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Tunisia</v>
      </c>
      <c r="B16" s="42" t="str">
        <f>'_Data inputs (all)'!B16</f>
        <v>TUN</v>
      </c>
      <c r="C16" s="110">
        <f>'_Data inputs (all)'!C16</f>
        <v>15</v>
      </c>
      <c r="D16" s="6" t="str">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Volume of wastewater generated by households connected to septic tanks</v>
      </c>
      <c r="E16" s="110" t="str">
        <f>'_Data inputs (all)'!E16</f>
        <v>SEP_VOL</v>
      </c>
      <c r="F16" s="151">
        <f>'B- Generated by facility type'!F6</f>
        <v>73.646231460480024</v>
      </c>
      <c r="G16" s="6" t="str">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Million m3/year</v>
      </c>
      <c r="H16" s="186" t="str">
        <f>'_Data inputs (all)'!H16</f>
        <v>C</v>
      </c>
      <c r="I16" s="187">
        <f>IF(ISNUMBER('_Data inputs (all)'!I16),'_Data inputs (all)'!I16,"")</f>
        <v>2022</v>
      </c>
      <c r="J16" s="187" t="str">
        <f>IF(ISTEXT('_Data inputs (all)'!J16),'_Data inputs (all)'!J16,"")</f>
        <v>Yes</v>
      </c>
      <c r="K16" s="188" t="str">
        <f>IF(ISTEXT('_Data inputs (all)'!K16),'_Data inputs (all)'!K16,"")</f>
        <v/>
      </c>
      <c r="L16" s="186" t="str">
        <f>IF(ISTEXT('_Data inputs (all)'!L16),'_Data inputs (all)'!L16,"")</f>
        <v/>
      </c>
      <c r="M16" s="188" t="str">
        <f>IF(ISTEXT('_Data inputs (all)'!M16),'_Data inputs (all)'!M16,"")</f>
        <v/>
      </c>
    </row>
    <row r="17" spans="1:13"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Tunisia</v>
      </c>
      <c r="B17" s="42" t="str">
        <f>'_Data inputs (all)'!B17</f>
        <v>TUN</v>
      </c>
      <c r="C17" s="110">
        <f>'_Data inputs (all)'!C17</f>
        <v>16</v>
      </c>
      <c r="D17" s="6" t="str">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Volume of wastewater generated by households with access to other improved sanitation facilities</v>
      </c>
      <c r="E17" s="110" t="str">
        <f>'_Data inputs (all)'!E17</f>
        <v>OTHIMP_VOL</v>
      </c>
      <c r="F17" s="151">
        <f>'B- Generated by facility type'!F7</f>
        <v>58.088591344000008</v>
      </c>
      <c r="G17" s="6" t="str">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Million m3/year</v>
      </c>
      <c r="H17" s="186" t="str">
        <f>'_Data inputs (all)'!H17</f>
        <v>C</v>
      </c>
      <c r="I17" s="187">
        <f>IF(ISNUMBER('_Data inputs (all)'!I17),'_Data inputs (all)'!I17,"")</f>
        <v>2022</v>
      </c>
      <c r="J17" s="187" t="str">
        <f>IF(ISTEXT('_Data inputs (all)'!J17),'_Data inputs (all)'!J17,"")</f>
        <v>Yes</v>
      </c>
      <c r="K17" s="188" t="str">
        <f>IF(ISTEXT('_Data inputs (all)'!K17),'_Data inputs (all)'!K17,"")</f>
        <v/>
      </c>
      <c r="L17" s="186" t="str">
        <f>IF(ISTEXT('_Data inputs (all)'!L17),'_Data inputs (all)'!L17,"")</f>
        <v/>
      </c>
      <c r="M17" s="188" t="str">
        <f>IF(ISTEXT('_Data inputs (all)'!M17),'_Data inputs (all)'!M17,"")</f>
        <v/>
      </c>
    </row>
    <row r="18" spans="1:13"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Tunisia</v>
      </c>
      <c r="B18" s="42" t="str">
        <f>'_Data inputs (all)'!B18</f>
        <v>TUN</v>
      </c>
      <c r="C18" s="110">
        <f>'_Data inputs (all)'!C18</f>
        <v>17</v>
      </c>
      <c r="D18" s="6" t="str">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Volume of wastewater generated by households with access to unimproved sanitation facilities</v>
      </c>
      <c r="E18" s="110" t="str">
        <f>'_Data inputs (all)'!E18</f>
        <v>UNIMP_VOL</v>
      </c>
      <c r="F18" s="151">
        <f>'B- Generated by facility type'!F8</f>
        <v>0.6422216931200001</v>
      </c>
      <c r="G18" s="6" t="str">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Million m3/year</v>
      </c>
      <c r="H18" s="186" t="str">
        <f>'_Data inputs (all)'!H18</f>
        <v>C</v>
      </c>
      <c r="I18" s="187">
        <f>IF(ISNUMBER('_Data inputs (all)'!I18),'_Data inputs (all)'!I18,"")</f>
        <v>2022</v>
      </c>
      <c r="J18" s="187" t="str">
        <f>IF(ISTEXT('_Data inputs (all)'!J18),'_Data inputs (all)'!J18,"")</f>
        <v>Yes</v>
      </c>
      <c r="K18" s="188" t="str">
        <f>IF(ISTEXT('_Data inputs (all)'!K18),'_Data inputs (all)'!K18,"")</f>
        <v/>
      </c>
      <c r="L18" s="186" t="str">
        <f>IF(ISTEXT('_Data inputs (all)'!L18),'_Data inputs (all)'!L18,"")</f>
        <v/>
      </c>
      <c r="M18" s="188" t="str">
        <f>IF(ISTEXT('_Data inputs (all)'!M18),'_Data inputs (all)'!M18,"")</f>
        <v/>
      </c>
    </row>
    <row r="19" spans="1:13"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Tunisia</v>
      </c>
      <c r="B19" s="42" t="str">
        <f>'_Data inputs (all)'!B19</f>
        <v>TUN</v>
      </c>
      <c r="C19" s="110">
        <f>'_Data inputs (all)'!C19</f>
        <v>18</v>
      </c>
      <c r="D19" s="6" t="str">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Volume of wastewater generated by households where members practice open defecation</v>
      </c>
      <c r="E19" s="110" t="str">
        <f>'_Data inputs (all)'!E19</f>
        <v>OD_VOL</v>
      </c>
      <c r="F19" s="151">
        <f>'B- Generated by facility type'!F9</f>
        <v>0.1082396112</v>
      </c>
      <c r="G19" s="6" t="str">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Million m3/year</v>
      </c>
      <c r="H19" s="186" t="str">
        <f>'_Data inputs (all)'!H19</f>
        <v>C</v>
      </c>
      <c r="I19" s="187">
        <f>IF(ISNUMBER('_Data inputs (all)'!I19),'_Data inputs (all)'!I19,"")</f>
        <v>2022</v>
      </c>
      <c r="J19" s="187" t="str">
        <f>IF(ISTEXT('_Data inputs (all)'!J19),'_Data inputs (all)'!J19,"")</f>
        <v>Yes</v>
      </c>
      <c r="K19" s="188" t="str">
        <f>IF(ISTEXT('_Data inputs (all)'!K19),'_Data inputs (all)'!K19,"")</f>
        <v/>
      </c>
      <c r="L19" s="186" t="str">
        <f>IF(ISTEXT('_Data inputs (all)'!L19),'_Data inputs (all)'!L19,"")</f>
        <v/>
      </c>
      <c r="M19" s="188" t="str">
        <f>IF(ISTEXT('_Data inputs (all)'!M19),'_Data inputs (all)'!M19,"")</f>
        <v/>
      </c>
    </row>
    <row r="20" spans="1:13"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Tunisia</v>
      </c>
      <c r="B20" s="42" t="str">
        <f>'_Data inputs (all)'!B20</f>
        <v>TUN</v>
      </c>
      <c r="C20" s="110">
        <f>'_Data inputs (all)'!C20</f>
        <v>19</v>
      </c>
      <c r="D20" s="6" t="str">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Proportion of sewer wastewater delivered to treatment plants</v>
      </c>
      <c r="E20" s="110" t="str">
        <f>'_Data inputs (all)'!E20</f>
        <v>SEW_DEL_WWTP_PCT</v>
      </c>
      <c r="F20" s="183">
        <f>'_Data inputs (all)'!F20</f>
        <v>99.170697995853502</v>
      </c>
      <c r="G20" s="6" t="str">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Percentage</v>
      </c>
      <c r="H20" s="186" t="str">
        <f>'_Data inputs (all)'!H20</f>
        <v>R</v>
      </c>
      <c r="I20" s="187">
        <f>IF(ISNUMBER('_Data inputs (all)'!I20),'_Data inputs (all)'!I20,"")</f>
        <v>2020</v>
      </c>
      <c r="J20" s="187" t="str">
        <f>IF(ISTEXT('_Data inputs (all)'!J20),'_Data inputs (all)'!J20,"")</f>
        <v>Yes</v>
      </c>
      <c r="K20" s="188" t="str">
        <f>IF(ISTEXT('_Data inputs (all)'!K20),'_Data inputs (all)'!K20,"")</f>
        <v>Office National de L'assainissement; Rapport Anuuel 2020</v>
      </c>
      <c r="L20" s="186" t="str">
        <f>IF(ISTEXT('_Data inputs (all)'!L20),'_Data inputs (all)'!L20,"")</f>
        <v>TUN_2020_RA</v>
      </c>
      <c r="M20" s="188" t="str">
        <f>IF(ISTEXT('_Data inputs (all)'!M20),'_Data inputs (all)'!M20,"")</f>
        <v>pg. 7; Derived by the volume (million m3/year) of wastewater treated in treatment plants (287) divided by the volume of wastewater collected (in sewers; 289.4)</v>
      </c>
    </row>
    <row r="21" spans="1:13"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Tunisia</v>
      </c>
      <c r="B21" s="42" t="str">
        <f>'_Data inputs (all)'!B21</f>
        <v>TUN</v>
      </c>
      <c r="C21" s="110">
        <f>'_Data inputs (all)'!C21</f>
        <v>20</v>
      </c>
      <c r="D21" s="6" t="str">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Proportion of received sewer wastewater safely treated (by compliance) at treatment plants</v>
      </c>
      <c r="E21" s="110" t="str">
        <f>'_Data inputs (all)'!E21</f>
        <v>SEW_ST_WWTP_CMP_PCT</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t="str">
        <f>'_Data inputs (all)'!H21</f>
        <v/>
      </c>
      <c r="I21" s="187" t="str">
        <f>IF(ISNUMBER('_Data inputs (all)'!I21),'_Data inputs (all)'!I21,"")</f>
        <v/>
      </c>
      <c r="J21" s="187" t="str">
        <f>IF(ISTEXT('_Data inputs (all)'!J21),'_Data inputs (all)'!J21,"")</f>
        <v>No</v>
      </c>
      <c r="K21" s="188" t="str">
        <f>IF(ISTEXT('_Data inputs (all)'!K21),'_Data inputs (all)'!K21,"")</f>
        <v/>
      </c>
      <c r="L21" s="186" t="str">
        <f>IF(ISTEXT('_Data inputs (all)'!L21),'_Data inputs (all)'!L21,"")</f>
        <v/>
      </c>
      <c r="M21" s="188" t="str">
        <f>IF(ISTEXT('_Data inputs (all)'!M21),'_Data inputs (all)'!M21,"")</f>
        <v/>
      </c>
    </row>
    <row r="22" spans="1:13"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Tunisia</v>
      </c>
      <c r="B22" s="42" t="str">
        <f>'_Data inputs (all)'!B22</f>
        <v>TUN</v>
      </c>
      <c r="C22" s="110">
        <f>'_Data inputs (all)'!C22</f>
        <v>21</v>
      </c>
      <c r="D22" s="6" t="str">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Proportion of received sewer wastewater safely treated (by technology) at treatment plants</v>
      </c>
      <c r="E22" s="110" t="str">
        <f>'_Data inputs (all)'!E22</f>
        <v>SEW_ST_WWTP_TCH_PCT</v>
      </c>
      <c r="F22" s="183">
        <f>IF(ISNUMBER('_Data inputs (all)'!F22),'_Data inputs (all)'!F22,"")</f>
        <v>100</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Percentage</v>
      </c>
      <c r="H22" s="186" t="str">
        <f>'_Data inputs (all)'!H22</f>
        <v>R</v>
      </c>
      <c r="I22" s="187">
        <f>IF(ISNUMBER('_Data inputs (all)'!I22),'_Data inputs (all)'!I22,"")</f>
        <v>2020</v>
      </c>
      <c r="J22" s="187" t="str">
        <f>IF(ISTEXT('_Data inputs (all)'!J22),'_Data inputs (all)'!J22,"")</f>
        <v>Yes</v>
      </c>
      <c r="K22" s="188" t="str">
        <f>IF(ISTEXT('_Data inputs (all)'!K22),'_Data inputs (all)'!K22,"")</f>
        <v>Statistiques Tunisie; Annuaire Statistique</v>
      </c>
      <c r="L22" s="186" t="str">
        <f>IF(ISTEXT('_Data inputs (all)'!L22),'_Data inputs (all)'!L22,"")</f>
        <v>TUN_2020_AS</v>
      </c>
      <c r="M22" s="188" t="str">
        <f>IF(ISTEXT('_Data inputs (all)'!M22),'_Data inputs (all)'!M22,"")</f>
        <v/>
      </c>
    </row>
    <row r="23" spans="1:1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Tunisia</v>
      </c>
      <c r="B23" s="42" t="str">
        <f>'_Data inputs (all)'!B23</f>
        <v>TUN</v>
      </c>
      <c r="C23" s="110">
        <f>'_Data inputs (all)'!C23</f>
        <v>22</v>
      </c>
      <c r="D23" s="6" t="str">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Proportion of septic tanks with wastewater collected and contained</v>
      </c>
      <c r="E23" s="110" t="str">
        <f>'_Data inputs (all)'!E23</f>
        <v>SEP_CONT_PCT</v>
      </c>
      <c r="F23" s="183">
        <f>'_Data inputs (all)'!F23</f>
        <v>50</v>
      </c>
      <c r="G23" s="6" t="str">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Percentage</v>
      </c>
      <c r="H23" s="186" t="str">
        <f>'_Data inputs (all)'!H23</f>
        <v>A</v>
      </c>
      <c r="I23" s="187">
        <f>IF(ISNUMBER('_Data inputs (all)'!I23),'_Data inputs (all)'!I23,"")</f>
        <v>2022</v>
      </c>
      <c r="J23" s="187" t="str">
        <f>IF(ISTEXT('_Data inputs (all)'!J23),'_Data inputs (all)'!J23,"")</f>
        <v>Yes</v>
      </c>
      <c r="K23" s="188" t="str">
        <f>IF(ISTEXT('_Data inputs (all)'!K23),'_Data inputs (all)'!K23,"")</f>
        <v>Default assumption</v>
      </c>
      <c r="L23" s="186" t="str">
        <f>IF(ISTEXT('_Data inputs (all)'!L23),'_Data inputs (all)'!L23,"")</f>
        <v/>
      </c>
      <c r="M23" s="188" t="str">
        <f>IF(ISTEXT('_Data inputs (all)'!M23),'_Data inputs (all)'!M23,"")</f>
        <v/>
      </c>
    </row>
    <row r="24" spans="1:13"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Tunisia</v>
      </c>
      <c r="B24" s="42" t="str">
        <f>'_Data inputs (all)'!B24</f>
        <v>TUN</v>
      </c>
      <c r="C24" s="110">
        <f>'_Data inputs (all)'!C24</f>
        <v>23</v>
      </c>
      <c r="D24" s="6" t="str">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Proportion of septic tanks with faecal sludge emptied and buried on-site</v>
      </c>
      <c r="E24" s="110" t="str">
        <f>'_Data inputs (all)'!E24</f>
        <v>SEP_ON_BUR_PCT</v>
      </c>
      <c r="F24" s="183">
        <f>'_Data inputs (all)'!F24</f>
        <v>3.7623199999999999</v>
      </c>
      <c r="G24" s="6" t="str">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Percentage</v>
      </c>
      <c r="H24" s="186" t="str">
        <f>'_Data inputs (all)'!H24</f>
        <v>R</v>
      </c>
      <c r="I24" s="187">
        <f>IF(ISNUMBER('_Data inputs (all)'!I24),'_Data inputs (all)'!I24,"")</f>
        <v>2018</v>
      </c>
      <c r="J24" s="187" t="str">
        <f>IF(ISTEXT('_Data inputs (all)'!J24),'_Data inputs (all)'!J24,"")</f>
        <v>Yes</v>
      </c>
      <c r="K24" s="188" t="str">
        <f>IF(ISTEXT('_Data inputs (all)'!K24),'_Data inputs (all)'!K24,"")</f>
        <v>Multiple Indicator Cluster Survey</v>
      </c>
      <c r="L24" s="186" t="str">
        <f>IF(ISTEXT('_Data inputs (all)'!L24),'_Data inputs (all)'!L24,"")</f>
        <v>TUN_2018_MICS</v>
      </c>
      <c r="M24" s="188" t="str">
        <f>IF(ISTEXT('_Data inputs (all)'!M24),'_Data inputs (all)'!M24,"")</f>
        <v/>
      </c>
    </row>
    <row r="25" spans="1:13"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Tunisia</v>
      </c>
      <c r="B25" s="42" t="str">
        <f>'_Data inputs (all)'!B25</f>
        <v>TUN</v>
      </c>
      <c r="C25" s="110">
        <f>'_Data inputs (all)'!C25</f>
        <v>24</v>
      </c>
      <c r="D25" s="6" t="str">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Proportion of septic tanks with faecal sludge emptied and discharged locally (not delivered to treatment)</v>
      </c>
      <c r="E25" s="110" t="str">
        <f>'_Data inputs (all)'!E25</f>
        <v>SEP_LOCAL_PCT</v>
      </c>
      <c r="F25" s="183">
        <f>'_Data inputs (all)'!F25</f>
        <v>24.349550000000001</v>
      </c>
      <c r="G25" s="6" t="str">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Percentage</v>
      </c>
      <c r="H25" s="186" t="str">
        <f>'_Data inputs (all)'!H25</f>
        <v>R</v>
      </c>
      <c r="I25" s="187">
        <f>IF(ISNUMBER('_Data inputs (all)'!I25),'_Data inputs (all)'!I25,"")</f>
        <v>2018</v>
      </c>
      <c r="J25" s="187" t="str">
        <f>IF(ISTEXT('_Data inputs (all)'!J25),'_Data inputs (all)'!J25,"")</f>
        <v>Yes</v>
      </c>
      <c r="K25" s="188" t="str">
        <f>IF(ISTEXT('_Data inputs (all)'!K25),'_Data inputs (all)'!K25,"")</f>
        <v>Multiple Indicator Cluster Survey</v>
      </c>
      <c r="L25" s="186" t="str">
        <f>IF(ISTEXT('_Data inputs (all)'!L25),'_Data inputs (all)'!L25,"")</f>
        <v>TUN_2018_MICS</v>
      </c>
      <c r="M25" s="188" t="str">
        <f>IF(ISTEXT('_Data inputs (all)'!M25),'_Data inputs (all)'!M25,"")</f>
        <v/>
      </c>
    </row>
    <row r="26" spans="1:13"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Tunisia</v>
      </c>
      <c r="B26" s="42" t="str">
        <f>'_Data inputs (all)'!B26</f>
        <v>TUN</v>
      </c>
      <c r="C26" s="110">
        <f>'_Data inputs (all)'!C26</f>
        <v>25</v>
      </c>
      <c r="D26" s="6" t="str">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Proportion of septic tanks with faecal sludge emptied and removed off-site</v>
      </c>
      <c r="E26" s="110" t="str">
        <f>'_Data inputs (all)'!E26</f>
        <v>SEP_OFF_EMPT_PCT</v>
      </c>
      <c r="F26" s="183">
        <f>'_Data inputs (all)'!F26</f>
        <v>9.4438499999999994</v>
      </c>
      <c r="G26" s="6" t="str">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Percentage</v>
      </c>
      <c r="H26" s="186" t="str">
        <f>'_Data inputs (all)'!H26</f>
        <v>R</v>
      </c>
      <c r="I26" s="187">
        <f>IF(ISNUMBER('_Data inputs (all)'!I26),'_Data inputs (all)'!I26,"")</f>
        <v>2018</v>
      </c>
      <c r="J26" s="187" t="str">
        <f>IF(ISTEXT('_Data inputs (all)'!J26),'_Data inputs (all)'!J26,"")</f>
        <v>Yes</v>
      </c>
      <c r="K26" s="188" t="str">
        <f>IF(ISTEXT('_Data inputs (all)'!K26),'_Data inputs (all)'!K26,"")</f>
        <v>Multiple Indicator Cluster Survey</v>
      </c>
      <c r="L26" s="186" t="str">
        <f>IF(ISTEXT('_Data inputs (all)'!L26),'_Data inputs (all)'!L26,"")</f>
        <v>TUN_2018_MICS</v>
      </c>
      <c r="M26" s="188" t="str">
        <f>IF(ISTEXT('_Data inputs (all)'!M26),'_Data inputs (all)'!M26,"")</f>
        <v/>
      </c>
    </row>
    <row r="27" spans="1:13"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Tunisia</v>
      </c>
      <c r="B27" s="42" t="str">
        <f>'_Data inputs (all)'!B27</f>
        <v>TUN</v>
      </c>
      <c r="C27" s="110">
        <f>'_Data inputs (all)'!C27</f>
        <v>26</v>
      </c>
      <c r="D27" s="6" t="str">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Proportion of septic tanks with faecal sludge not yet emptied</v>
      </c>
      <c r="E27" s="110" t="str">
        <f>'_Data inputs (all)'!E27</f>
        <v>SEP_ON_NOEMPT_PCT</v>
      </c>
      <c r="F27" s="183">
        <f>'_Data inputs (all)'!F27</f>
        <v>62.444279999999999</v>
      </c>
      <c r="G27" s="6" t="str">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Percentage</v>
      </c>
      <c r="H27" s="186" t="str">
        <f>'_Data inputs (all)'!H27</f>
        <v>R</v>
      </c>
      <c r="I27" s="187">
        <f>IF(ISNUMBER('_Data inputs (all)'!I27),'_Data inputs (all)'!I27,"")</f>
        <v>2018</v>
      </c>
      <c r="J27" s="187" t="str">
        <f>IF(ISTEXT('_Data inputs (all)'!J27),'_Data inputs (all)'!J27,"")</f>
        <v>Yes</v>
      </c>
      <c r="K27" s="188" t="str">
        <f>IF(ISTEXT('_Data inputs (all)'!K27),'_Data inputs (all)'!K27,"")</f>
        <v>Multiple Indicator Cluster Survey</v>
      </c>
      <c r="L27" s="186" t="str">
        <f>IF(ISTEXT('_Data inputs (all)'!L27),'_Data inputs (all)'!L27,"")</f>
        <v>TUN_2018_MICS</v>
      </c>
      <c r="M27" s="188" t="str">
        <f>IF(ISTEXT('_Data inputs (all)'!M27),'_Data inputs (all)'!M27,"")</f>
        <v/>
      </c>
    </row>
    <row r="28" spans="1:13"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Tunisia</v>
      </c>
      <c r="B28" s="42" t="str">
        <f>'_Data inputs (all)'!B28</f>
        <v>TUN</v>
      </c>
      <c r="C28" s="110">
        <f>'_Data inputs (all)'!C28</f>
        <v>27</v>
      </c>
      <c r="D28" s="6" t="str">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Proportion of septic tanks with faecal sludge removed and delivered to off-site treatment plants</v>
      </c>
      <c r="E28" s="110" t="str">
        <f>'_Data inputs (all)'!E28</f>
        <v>SEP_OFF_DEL_WWTP_PCT</v>
      </c>
      <c r="F28" s="189">
        <f>'_Data inputs (all)'!F28</f>
        <v>100</v>
      </c>
      <c r="G28" s="6" t="str">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Percentage</v>
      </c>
      <c r="H28" s="186" t="str">
        <f>'_Data inputs (all)'!H28</f>
        <v>A</v>
      </c>
      <c r="I28" s="187">
        <f>IF(ISNUMBER('_Data inputs (all)'!I28),'_Data inputs (all)'!I28,"")</f>
        <v>2022</v>
      </c>
      <c r="J28" s="187" t="str">
        <f>IF(ISTEXT('_Data inputs (all)'!J28),'_Data inputs (all)'!J28,"")</f>
        <v>Yes</v>
      </c>
      <c r="K28" s="188" t="str">
        <f>IF(ISTEXT('_Data inputs (all)'!K28),'_Data inputs (all)'!K28,"")</f>
        <v>Default assumption</v>
      </c>
      <c r="L28" s="186" t="str">
        <f>IF(ISTEXT('_Data inputs (all)'!L28),'_Data inputs (all)'!L28,"")</f>
        <v/>
      </c>
      <c r="M28" s="188" t="str">
        <f>IF(ISTEXT('_Data inputs (all)'!M28),'_Data inputs (all)'!M28,"")</f>
        <v/>
      </c>
    </row>
    <row r="29" spans="1:13"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Tunisia</v>
      </c>
      <c r="B29" s="42" t="str">
        <f>'_Data inputs (all)'!B29</f>
        <v>TUN</v>
      </c>
      <c r="C29" s="110">
        <f>'_Data inputs (all)'!C29</f>
        <v>28</v>
      </c>
      <c r="D29" s="6" t="str">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Proportion of septic tanks with faecal sludge delivered to and safely treated at off-site treatment plants</v>
      </c>
      <c r="E29" s="110" t="str">
        <f>'_Data inputs (all)'!E29</f>
        <v>SEP_OFF_ST_WWTP_PCT</v>
      </c>
      <c r="F29" s="183">
        <f>'_Data inputs (all)'!F29</f>
        <v>100</v>
      </c>
      <c r="G29" s="6" t="str">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Percentage</v>
      </c>
      <c r="H29" s="186" t="str">
        <f>'_Data inputs (all)'!H29</f>
        <v>A</v>
      </c>
      <c r="I29" s="187">
        <f>IF(ISNUMBER('_Data inputs (all)'!I29),'_Data inputs (all)'!I29,"")</f>
        <v>2022</v>
      </c>
      <c r="J29" s="187" t="str">
        <f>IF(ISTEXT('_Data inputs (all)'!J29),'_Data inputs (all)'!J29,"")</f>
        <v>Yes</v>
      </c>
      <c r="K29" s="188" t="str">
        <f>IF(ISTEXT('_Data inputs (all)'!K29),'_Data inputs (all)'!K29,"")</f>
        <v/>
      </c>
      <c r="L29" s="186" t="str">
        <f>IF(ISTEXT('_Data inputs (all)'!L29),'_Data inputs (all)'!L29,"")</f>
        <v/>
      </c>
      <c r="M29" s="188" t="str">
        <f>IF(ISTEXT('_Data inputs (all)'!M29),'_Data inputs (all)'!M29,"")</f>
        <v>Assumes that performance of faecal sludge treatment at centralised treatment facilities is the same as that for sewer wastewater treatment</v>
      </c>
    </row>
    <row r="30" spans="1:13"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Tunisia</v>
      </c>
      <c r="B30" s="42" t="str">
        <f>'_Data inputs (all)'!B30</f>
        <v>TUN</v>
      </c>
      <c r="C30" s="110">
        <f>'_Data inputs (all)'!C30</f>
        <v>29</v>
      </c>
      <c r="D30" s="6" t="str">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Volume of sewer wastewater delivered to wastewater treatment plants</v>
      </c>
      <c r="E30" s="110" t="str">
        <f>'_Data inputs (all)'!E30</f>
        <v>SEW_DEL_TRT_VOL</v>
      </c>
      <c r="F30" s="151">
        <f>'D- Delivered'!B4</f>
        <v>259.38115548222595</v>
      </c>
      <c r="G30" s="6" t="str">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Million m3/year</v>
      </c>
      <c r="H30" s="110" t="str">
        <f>'_Data inputs (all)'!H30</f>
        <v>C</v>
      </c>
      <c r="I30" s="1">
        <f>IF(ISNUMBER('_Data inputs (all)'!I30),'_Data inputs (all)'!I30,"")</f>
        <v>2022</v>
      </c>
      <c r="J30" s="1" t="str">
        <f>IF(ISTEXT('_Data inputs (all)'!J30),'_Data inputs (all)'!J30,"")</f>
        <v>Yes</v>
      </c>
      <c r="K30" s="144" t="str">
        <f>IF(ISTEXT('_Data inputs (all)'!K30),'_Data inputs (all)'!K30,"")</f>
        <v/>
      </c>
      <c r="L30" s="110" t="str">
        <f>IF(ISTEXT('_Data inputs (all)'!L30),'_Data inputs (all)'!L30,"")</f>
        <v/>
      </c>
      <c r="M30" s="144" t="str">
        <f>IF(ISTEXT('_Data inputs (all)'!M30),'_Data inputs (all)'!M30,"")</f>
        <v/>
      </c>
    </row>
    <row r="31" spans="1:13"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Tunisia</v>
      </c>
      <c r="B31" s="42" t="str">
        <f>'_Data inputs (all)'!B31</f>
        <v>TUN</v>
      </c>
      <c r="C31" s="110">
        <f>'_Data inputs (all)'!C31</f>
        <v>30</v>
      </c>
      <c r="D31" s="6" t="str">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Volume of septic tank wastewater collected in septic tanks with faecal sludge delivered to off-site treatment plants</v>
      </c>
      <c r="E31" s="110" t="str">
        <f>'_Data inputs (all)'!E31</f>
        <v>SEP_OFF_DEL_TRT_VOL</v>
      </c>
      <c r="F31" s="151">
        <f>'D- Delivered'!B5</f>
        <v>3.4775198148902713</v>
      </c>
      <c r="G31" s="6" t="str">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Million m3/year</v>
      </c>
      <c r="H31" s="110" t="str">
        <f>'_Data inputs (all)'!H31</f>
        <v>C</v>
      </c>
      <c r="I31" s="1">
        <f>IF(ISNUMBER('_Data inputs (all)'!I31),'_Data inputs (all)'!I31,"")</f>
        <v>2022</v>
      </c>
      <c r="J31" s="1" t="str">
        <f>IF(ISTEXT('_Data inputs (all)'!J31),'_Data inputs (all)'!J31,"")</f>
        <v>Yes</v>
      </c>
      <c r="K31" s="144" t="str">
        <f>IF(ISTEXT('_Data inputs (all)'!K31),'_Data inputs (all)'!K31,"")</f>
        <v/>
      </c>
      <c r="L31" s="110" t="str">
        <f>IF(ISTEXT('_Data inputs (all)'!L31),'_Data inputs (all)'!L31,"")</f>
        <v/>
      </c>
      <c r="M31" s="144" t="str">
        <f>IF(ISTEXT('_Data inputs (all)'!M31),'_Data inputs (all)'!M31,"")</f>
        <v/>
      </c>
    </row>
    <row r="32" spans="1:13"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Tunisia</v>
      </c>
      <c r="B32" s="42" t="str">
        <f>'_Data inputs (all)'!B32</f>
        <v>TUN</v>
      </c>
      <c r="C32" s="110">
        <f>'_Data inputs (all)'!C32</f>
        <v>31</v>
      </c>
      <c r="D32" s="6" t="str">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Volume of septic tank wastewater collected in septic tanks with faecal sludge remaining on-site</v>
      </c>
      <c r="E32" s="110" t="str">
        <f>'_Data inputs (all)'!E32</f>
        <v>SEP_ON_DEL_TRT_VOL</v>
      </c>
      <c r="F32" s="151">
        <f>'D- Delivered'!B6</f>
        <v>24.379332939057083</v>
      </c>
      <c r="G32" s="6" t="str">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Million m3/year</v>
      </c>
      <c r="H32" s="110" t="str">
        <f>'_Data inputs (all)'!H32</f>
        <v>C</v>
      </c>
      <c r="I32" s="1">
        <f>IF(ISNUMBER('_Data inputs (all)'!I32),'_Data inputs (all)'!I32,"")</f>
        <v>2022</v>
      </c>
      <c r="J32" s="1" t="str">
        <f>IF(ISTEXT('_Data inputs (all)'!J32),'_Data inputs (all)'!J32,"")</f>
        <v>Yes</v>
      </c>
      <c r="K32" s="144" t="str">
        <f>IF(ISTEXT('_Data inputs (all)'!K32),'_Data inputs (all)'!K32,"")</f>
        <v/>
      </c>
      <c r="L32" s="110" t="str">
        <f>IF(ISTEXT('_Data inputs (all)'!L32),'_Data inputs (all)'!L32,"")</f>
        <v/>
      </c>
      <c r="M32" s="144" t="str">
        <f>IF(ISTEXT('_Data inputs (all)'!M32),'_Data inputs (all)'!M32,"")</f>
        <v/>
      </c>
    </row>
    <row r="33" spans="1:1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Tunisia</v>
      </c>
      <c r="B33" s="42" t="str">
        <f>'_Data inputs (all)'!B33</f>
        <v>TUN</v>
      </c>
      <c r="C33" s="110">
        <f>'_Data inputs (all)'!C33</f>
        <v>32</v>
      </c>
      <c r="D33" s="6" t="str">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Volume of household wastewater delivered to treatment facilities</v>
      </c>
      <c r="E33" s="110" t="str">
        <f>'_Data inputs (all)'!E33</f>
        <v>DEL_TRT_VOL</v>
      </c>
      <c r="F33" s="151">
        <f>'D- Delivered'!B7</f>
        <v>287.2380082361733</v>
      </c>
      <c r="G33" s="6" t="str">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Million m3/year</v>
      </c>
      <c r="H33" s="110" t="str">
        <f>'_Data inputs (all)'!H33</f>
        <v>C</v>
      </c>
      <c r="I33" s="1">
        <f>IF(ISNUMBER('_Data inputs (all)'!I33),'_Data inputs (all)'!I33,"")</f>
        <v>2022</v>
      </c>
      <c r="J33" s="1" t="str">
        <f>IF(ISTEXT('_Data inputs (all)'!J33),'_Data inputs (all)'!J33,"")</f>
        <v>Yes</v>
      </c>
      <c r="K33" s="144" t="str">
        <f>IF(ISTEXT('_Data inputs (all)'!K33),'_Data inputs (all)'!K33,"")</f>
        <v/>
      </c>
      <c r="L33" s="110" t="str">
        <f>IF(ISTEXT('_Data inputs (all)'!L33),'_Data inputs (all)'!L33,"")</f>
        <v/>
      </c>
      <c r="M33" s="144" t="str">
        <f>IF(ISTEXT('_Data inputs (all)'!M33),'_Data inputs (all)'!M33,"")</f>
        <v/>
      </c>
    </row>
    <row r="34" spans="1:13"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Tunisia</v>
      </c>
      <c r="B34" s="42" t="str">
        <f>'_Data inputs (all)'!B34</f>
        <v>TUN</v>
      </c>
      <c r="C34" s="110">
        <f>'_Data inputs (all)'!C34</f>
        <v>33</v>
      </c>
      <c r="D34" s="6" t="str">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Volume of sewer wastewater safely treated at wastewater treatment plants</v>
      </c>
      <c r="E34" s="110" t="str">
        <f>'_Data inputs (all)'!E34</f>
        <v>SEW_STWW_VOL</v>
      </c>
      <c r="F34" s="151">
        <f>'E- Safely treated'!B4</f>
        <v>259.38115548222595</v>
      </c>
      <c r="G34" s="6" t="str">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Million m3/year</v>
      </c>
      <c r="H34" s="110" t="str">
        <f>'_Data inputs (all)'!H34</f>
        <v>C</v>
      </c>
      <c r="I34" s="1">
        <f>IF(ISNUMBER('_Data inputs (all)'!I34),'_Data inputs (all)'!I34,"")</f>
        <v>2022</v>
      </c>
      <c r="J34" s="1" t="str">
        <f>IF(ISTEXT('_Data inputs (all)'!J34),'_Data inputs (all)'!J34,"")</f>
        <v>Yes</v>
      </c>
      <c r="K34" s="144" t="str">
        <f>IF(ISTEXT('_Data inputs (all)'!K34),'_Data inputs (all)'!K34,"")</f>
        <v/>
      </c>
      <c r="L34" s="110" t="str">
        <f>IF(ISTEXT('_Data inputs (all)'!L34),'_Data inputs (all)'!L34,"")</f>
        <v/>
      </c>
      <c r="M34" s="144" t="str">
        <f>IF(ISTEXT('_Data inputs (all)'!M34),'_Data inputs (all)'!M34,"")</f>
        <v/>
      </c>
    </row>
    <row r="35" spans="1:13"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Tunisia</v>
      </c>
      <c r="B35" s="42" t="str">
        <f>'_Data inputs (all)'!B35</f>
        <v>TUN</v>
      </c>
      <c r="C35" s="110">
        <f>'_Data inputs (all)'!C35</f>
        <v>34</v>
      </c>
      <c r="D35" s="6" t="str">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Volume of septic tank wastewater safely treated in septic tanks with faecal sludge safely treated at off-site treatment plants</v>
      </c>
      <c r="E35" s="110" t="str">
        <f>'_Data inputs (all)'!E35</f>
        <v>SEP_OFF_STWW_VOL</v>
      </c>
      <c r="F35" s="151">
        <f>'E- Safely treated'!B5</f>
        <v>3.4775198148902713</v>
      </c>
      <c r="G35" s="6" t="str">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Million m3/year</v>
      </c>
      <c r="H35" s="110" t="str">
        <f>'_Data inputs (all)'!H35</f>
        <v>C</v>
      </c>
      <c r="I35" s="1">
        <f>IF(ISNUMBER('_Data inputs (all)'!I35),'_Data inputs (all)'!I35,"")</f>
        <v>2022</v>
      </c>
      <c r="J35" s="1" t="str">
        <f>IF(ISTEXT('_Data inputs (all)'!J35),'_Data inputs (all)'!J35,"")</f>
        <v>Yes</v>
      </c>
      <c r="K35" s="144" t="str">
        <f>IF(ISTEXT('_Data inputs (all)'!K35),'_Data inputs (all)'!K35,"")</f>
        <v/>
      </c>
      <c r="L35" s="110" t="str">
        <f>IF(ISTEXT('_Data inputs (all)'!L35),'_Data inputs (all)'!L35,"")</f>
        <v/>
      </c>
      <c r="M35" s="144" t="str">
        <f>IF(ISTEXT('_Data inputs (all)'!M35),'_Data inputs (all)'!M35,"")</f>
        <v/>
      </c>
    </row>
    <row r="36" spans="1:13"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Tunisia</v>
      </c>
      <c r="B36" s="42" t="str">
        <f>'_Data inputs (all)'!B36</f>
        <v>TUN</v>
      </c>
      <c r="C36" s="110">
        <f>'_Data inputs (all)'!C36</f>
        <v>35</v>
      </c>
      <c r="D36" s="6" t="str">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Volume of septic tank wastewater safely treated in septic tanks with faecal sludge safely treated on-site</v>
      </c>
      <c r="E36" s="110" t="str">
        <f>'_Data inputs (all)'!E36</f>
        <v>SEP_ON_STWW_VOL</v>
      </c>
      <c r="F36" s="151">
        <f>'E- Safely treated'!B6</f>
        <v>24.379332939057083</v>
      </c>
      <c r="G36" s="6" t="str">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Million m3/year</v>
      </c>
      <c r="H36" s="110" t="str">
        <f>'_Data inputs (all)'!H36</f>
        <v>C</v>
      </c>
      <c r="I36" s="1">
        <f>IF(ISNUMBER('_Data inputs (all)'!I36),'_Data inputs (all)'!I36,"")</f>
        <v>2022</v>
      </c>
      <c r="J36" s="1" t="str">
        <f>IF(ISTEXT('_Data inputs (all)'!J36),'_Data inputs (all)'!J36,"")</f>
        <v>Yes</v>
      </c>
      <c r="K36" s="144" t="str">
        <f>IF(ISTEXT('_Data inputs (all)'!K36),'_Data inputs (all)'!K36,"")</f>
        <v/>
      </c>
      <c r="L36" s="110" t="str">
        <f>IF(ISTEXT('_Data inputs (all)'!L36),'_Data inputs (all)'!L36,"")</f>
        <v/>
      </c>
      <c r="M36" s="144" t="str">
        <f>IF(ISTEXT('_Data inputs (all)'!M36),'_Data inputs (all)'!M36,"")</f>
        <v/>
      </c>
    </row>
    <row r="37" spans="1:13"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Tunisia</v>
      </c>
      <c r="B37" s="42" t="str">
        <f>'_Data inputs (all)'!B37</f>
        <v>TUN</v>
      </c>
      <c r="C37" s="110">
        <f>'_Data inputs (all)'!C37</f>
        <v>36</v>
      </c>
      <c r="D37" s="6" t="str">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Volume of safely treated household wastewater</v>
      </c>
      <c r="E37" s="110" t="str">
        <f>'_Data inputs (all)'!E37</f>
        <v>STWW_VOL</v>
      </c>
      <c r="F37" s="151">
        <f>'E- Safely treated'!B7</f>
        <v>287.2380082361733</v>
      </c>
      <c r="G37" s="6" t="str">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Million m3/year</v>
      </c>
      <c r="H37" s="110" t="str">
        <f>'_Data inputs (all)'!H37</f>
        <v>C</v>
      </c>
      <c r="I37" s="1">
        <f>IF(ISNUMBER('_Data inputs (all)'!I37),'_Data inputs (all)'!I37,"")</f>
        <v>2022</v>
      </c>
      <c r="J37" s="1" t="str">
        <f>IF(ISTEXT('_Data inputs (all)'!J37),'_Data inputs (all)'!J37,"")</f>
        <v>Yes</v>
      </c>
      <c r="K37" s="144" t="str">
        <f>IF(ISTEXT('_Data inputs (all)'!K37),'_Data inputs (all)'!K37,"")</f>
        <v/>
      </c>
      <c r="L37" s="110" t="str">
        <f>IF(ISTEXT('_Data inputs (all)'!L37),'_Data inputs (all)'!L37,"")</f>
        <v/>
      </c>
      <c r="M37" s="144" t="str">
        <f>IF(ISTEXT('_Data inputs (all)'!M37),'_Data inputs (all)'!M37,"")</f>
        <v/>
      </c>
    </row>
    <row r="38" spans="1:13"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Tunisia</v>
      </c>
      <c r="B38" s="42" t="str">
        <f>'_Data inputs (all)'!B38</f>
        <v>TUN</v>
      </c>
      <c r="C38" s="110">
        <f>'_Data inputs (all)'!C38</f>
        <v>37</v>
      </c>
      <c r="D38" s="6" t="str">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Proportion of sewer wastewater safely treated</v>
      </c>
      <c r="E38" s="110" t="str">
        <f>'_Data inputs (all)'!E38</f>
        <v>SEW_STWW_PCT</v>
      </c>
      <c r="F38" s="150">
        <f>v33_/v8_*100</f>
        <v>65.828058228325361</v>
      </c>
      <c r="G38" s="6" t="str">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Percentage</v>
      </c>
      <c r="H38" s="110" t="str">
        <f>'_Data inputs (all)'!H38</f>
        <v>C</v>
      </c>
      <c r="I38" s="1">
        <f>IF(ISNUMBER('_Data inputs (all)'!I38),'_Data inputs (all)'!I38,"")</f>
        <v>2022</v>
      </c>
      <c r="J38" s="1" t="str">
        <f>IF(ISTEXT('_Data inputs (all)'!J38),'_Data inputs (all)'!J38,"")</f>
        <v>Yes</v>
      </c>
      <c r="K38" s="144" t="str">
        <f>IF(ISTEXT('_Data inputs (all)'!K38),'_Data inputs (all)'!K38,"")</f>
        <v/>
      </c>
      <c r="L38" s="110" t="str">
        <f>IF(ISTEXT('_Data inputs (all)'!L38),'_Data inputs (all)'!L38,"")</f>
        <v/>
      </c>
      <c r="M38" s="144" t="str">
        <f>IF(ISTEXT('_Data inputs (all)'!M38),'_Data inputs (all)'!M38,"")</f>
        <v/>
      </c>
    </row>
    <row r="39" spans="1:13"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Tunisia</v>
      </c>
      <c r="B39" s="42" t="str">
        <f>'_Data inputs (all)'!B39</f>
        <v>TUN</v>
      </c>
      <c r="C39" s="110">
        <f>'_Data inputs (all)'!C39</f>
        <v>38</v>
      </c>
      <c r="D39" s="6" t="str">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Proportion of septic tank wastewater and faecal sludge safely treated off-site</v>
      </c>
      <c r="E39" s="110" t="str">
        <f>'_Data inputs (all)'!E39</f>
        <v>SEP_OFF_STWW_PCT</v>
      </c>
      <c r="F39" s="150">
        <f>v34_/v8_*100</f>
        <v>0.88255592985990294</v>
      </c>
      <c r="G39" s="6" t="str">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Percentage</v>
      </c>
      <c r="H39" s="110" t="str">
        <f>'_Data inputs (all)'!H39</f>
        <v>C</v>
      </c>
      <c r="I39" s="1">
        <f>IF(ISNUMBER('_Data inputs (all)'!I39),'_Data inputs (all)'!I39,"")</f>
        <v>2022</v>
      </c>
      <c r="J39" s="1" t="str">
        <f>IF(ISTEXT('_Data inputs (all)'!J39),'_Data inputs (all)'!J39,"")</f>
        <v>Yes</v>
      </c>
      <c r="K39" s="144" t="str">
        <f>IF(ISTEXT('_Data inputs (all)'!K39),'_Data inputs (all)'!K39,"")</f>
        <v/>
      </c>
      <c r="L39" s="110" t="str">
        <f>IF(ISTEXT('_Data inputs (all)'!L39),'_Data inputs (all)'!L39,"")</f>
        <v/>
      </c>
      <c r="M39" s="144" t="str">
        <f>IF(ISTEXT('_Data inputs (all)'!M39),'_Data inputs (all)'!M39,"")</f>
        <v/>
      </c>
    </row>
    <row r="40" spans="1:13"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Tunisia</v>
      </c>
      <c r="B40" s="42" t="str">
        <f>'_Data inputs (all)'!B40</f>
        <v>TUN</v>
      </c>
      <c r="C40" s="110">
        <f>'_Data inputs (all)'!C40</f>
        <v>39</v>
      </c>
      <c r="D40" s="6" t="str">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Proportion of septic tank wastewater and faecal sludge safely treated on-site</v>
      </c>
      <c r="E40" s="110" t="str">
        <f>'_Data inputs (all)'!E40</f>
        <v>SEP_ON_STWW_PCT</v>
      </c>
      <c r="F40" s="150">
        <f>v35_/v8_*100</f>
        <v>6.1872040985257764</v>
      </c>
      <c r="G40" s="6" t="str">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Percentage</v>
      </c>
      <c r="H40" s="110" t="str">
        <f>'_Data inputs (all)'!H40</f>
        <v>C</v>
      </c>
      <c r="I40" s="1">
        <f>IF(ISNUMBER('_Data inputs (all)'!I40),'_Data inputs (all)'!I40,"")</f>
        <v>2022</v>
      </c>
      <c r="J40" s="1" t="str">
        <f>IF(ISTEXT('_Data inputs (all)'!J40),'_Data inputs (all)'!J40,"")</f>
        <v>Yes</v>
      </c>
      <c r="K40" s="144" t="str">
        <f>IF(ISTEXT('_Data inputs (all)'!K40),'_Data inputs (all)'!K40,"")</f>
        <v/>
      </c>
      <c r="L40" s="110" t="str">
        <f>IF(ISTEXT('_Data inputs (all)'!L40),'_Data inputs (all)'!L40,"")</f>
        <v/>
      </c>
      <c r="M40" s="144" t="str">
        <f>IF(ISTEXT('_Data inputs (all)'!M40),'_Data inputs (all)'!M40,"")</f>
        <v/>
      </c>
    </row>
    <row r="41" spans="1:13"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Tunisia</v>
      </c>
      <c r="B41" s="42" t="str">
        <f>'_Data inputs (all)'!B41</f>
        <v>TUN</v>
      </c>
      <c r="C41" s="110">
        <f>'_Data inputs (all)'!C41</f>
        <v>40</v>
      </c>
      <c r="D41" s="6" t="str">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Proportion of safely treated household wastewater (SDG 6.3.1)</v>
      </c>
      <c r="E41" s="110" t="str">
        <f>'_Data inputs (all)'!E41</f>
        <v>STWW_PCT</v>
      </c>
      <c r="F41" s="150">
        <f>SUM(F38:F40)</f>
        <v>72.897818256711048</v>
      </c>
      <c r="G41" s="6" t="str">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Percentage</v>
      </c>
      <c r="H41" s="110" t="str">
        <f>'_Data inputs (all)'!H41</f>
        <v>C</v>
      </c>
      <c r="I41" s="1">
        <f>IF(ISNUMBER('_Data inputs (all)'!I41),'_Data inputs (all)'!I41,"")</f>
        <v>2022</v>
      </c>
      <c r="J41" s="1" t="str">
        <f>IF(ISTEXT('_Data inputs (all)'!J41),'_Data inputs (all)'!J41,"")</f>
        <v>Yes</v>
      </c>
      <c r="K41" s="144" t="str">
        <f>IF(ISTEXT('_Data inputs (all)'!K41),'_Data inputs (all)'!K41,"")</f>
        <v/>
      </c>
      <c r="L41" s="110" t="str">
        <f>IF(ISTEXT('_Data inputs (all)'!L41),'_Data inputs (all)'!L41,"")</f>
        <v/>
      </c>
      <c r="M41" s="144" t="str">
        <f>IF(ISTEXT('_Data inputs (all)'!M41),'_Data inputs (all)'!M41,"")</f>
        <v/>
      </c>
    </row>
  </sheetData>
  <sheetProtection sheet="1" selectLockedCells="1"/>
  <autoFilter ref="A1:M41" xr:uid="{00000000-0009-0000-0000-000002000000}"/>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baseColWidth="10" defaultColWidth="11.5703125" defaultRowHeight="16" x14ac:dyDescent="0.2"/>
  <cols>
    <col min="1" max="1" width="50.7109375" style="105" customWidth="1"/>
    <col min="2" max="2" width="15.7109375" style="1" customWidth="1"/>
    <col min="3" max="3" width="10.7109375" style="1" customWidth="1"/>
    <col min="4" max="4" width="100.7109375" style="105" customWidth="1"/>
    <col min="5" max="5" width="30.7109375" style="106" customWidth="1"/>
    <col min="6" max="6" width="10.7109375" style="106" customWidth="1"/>
    <col min="7" max="7" width="15.7109375" style="105" customWidth="1"/>
    <col min="8" max="8" width="10.7109375" style="106" customWidth="1"/>
    <col min="9" max="10" width="10.7109375" style="1" customWidth="1"/>
    <col min="11" max="12" width="75.7109375" style="105" customWidth="1"/>
    <col min="13" max="13" width="20.7109375" style="1" customWidth="1"/>
    <col min="14" max="14" width="75.7109375" style="105" customWidth="1"/>
  </cols>
  <sheetData>
    <row r="1" spans="1:14" s="149" customFormat="1"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r="2" spans="1:14" x14ac:dyDescent="0.2">
      <c r="A2" s="105" t="str">
        <f>IF(ISTEXT(VLOOKUP('_Data inputs (reported)'!#REF!,countryname,2,FALSE)),IF(Introduction!$A$2="English",VLOOKUP('_Data inputs (reported)'!#REF!,countryname,2,FALSE),IF(Introduction!$A$2="French",VLOOKUP('_Data inputs (reported)'!#REF!,countryname,3,FALSE),IF(Introduction!$A$2="Spanish",VLOOKUP('_Data inputs (reported)'!#REF!,countryname,4,FALSE),IF(Introduction!$A$2="Russian",VLOOKUP('_Data inputs (reported)'!#REF!,countryname,5,FALSE),IF(Introduction!$A$2="Arabic",VLOOKUP('_Data inputs (reported)'!#REF!,countryname,6,FALSE),IF(Introduction!$A$2="Chinese",VLOOKUP('_Data inputs (reported)'!#REF!,countryname,7,FALSE),IF(Introduction!$A$2="Other",VLOOKUP('_Data inputs (reported)'!#REF!,countryname,8,FALSE)))))))),"")</f>
        <v/>
      </c>
      <c r="B2" s="1" t="str">
        <f>IF(ISTEXT('_Data inputs (reported)'!#REF!),'_Data inputs (reported)'!#REF!,"")</f>
        <v/>
      </c>
      <c r="C2" s="179" t="e">
        <f>IF(ISBLANK('_Data inputs (reported)'!#REF!),"",'_Data inputs (reported)'!#REF!)</f>
        <v>#REF!</v>
      </c>
      <c r="D2" s="105" t="str">
        <f>IF(ISTEXT(VLOOKUP('_Data inputs (reported)'!#REF!,nametranslations,1,FALSE)),IF(Introduction!$A$2="English",VLOOKUP('_Data inputs (reported)'!#REF!,nametranslations,1,FALSE),IF(Introduction!$A$2="Spanish",VLOOKUP('_Data inputs (reported)'!#REF!,nametranslations,2,FALSE),IF(Introduction!$A$2="French",VLOOKUP('_Data inputs (reported)'!#REF!,nametranslations,3,FALSE),IF(Introduction!$A$2="Arabic",VLOOKUP('_Data inputs (reported)'!#REF!,nametranslations,4,FALSE),IF(Introduction!$A$2="Russian",VLOOKUP('_Data inputs (reported)'!#REF!,nametranslations,5,FALSE),IF(Introduction!$A$2="Chinese",VLOOKUP('_Data inputs (reported)'!#REF!,nametranslations,6,FALSE),IF(Introduction!$A$2="Other",VLOOKUP('_Data inputs (reported)'!#REF!,nametranslations,7,FALSE)))))))),"")</f>
        <v/>
      </c>
      <c r="E2" s="1" t="str">
        <f>IF(ISTEXT('_Data inputs (reported)'!#REF!),'_Data inputs (reported)'!#REF!,"")</f>
        <v/>
      </c>
      <c r="F2" s="8" t="str">
        <f>IF(ISNUMBER('_Data inputs (reported)'!#REF!),'_Data inputs (reported)'!#REF!,"")</f>
        <v/>
      </c>
      <c r="G2" s="105" t="str">
        <f>IF(ISTEXT(VLOOKUP('_Data inputs (reported)'!#REF!,nametranslations,1,FALSE)),IF(Introduction!$A$2="English",VLOOKUP('_Data inputs (reported)'!#REF!,nametranslations,1,FALSE),IF(Introduction!$A$2="Spanish",VLOOKUP('_Data inputs (reported)'!#REF!,nametranslations,2,FALSE),IF(Introduction!$A$2="French",VLOOKUP('_Data inputs (reported)'!#REF!,nametranslations,3,FALSE),IF(Introduction!$A$2="Arabic",VLOOKUP('_Data inputs (reported)'!#REF!,nametranslations,4,FALSE),IF(Introduction!$A$2="Russian",VLOOKUP('_Data inputs (reported)'!#REF!,nametranslations,5,FALSE),IF(Introduction!$A$2="Chinese",VLOOKUP('_Data inputs (reported)'!#REF!,nametranslations,6,FALSE),IF(Introduction!$A$2="Other",VLOOKUP('_Data inputs (reported)'!#REF!,nametranslations,7,FALSE)))))))),"")</f>
        <v/>
      </c>
      <c r="H2" s="1" t="str">
        <f>IF(ISTEXT('_Data inputs (reported)'!#REF!),'_Data inputs (reported)'!#REF!,"")</f>
        <v/>
      </c>
      <c r="I2" s="42" t="str">
        <f>IF(ISNUMBER('_Data inputs (reported)'!#REF!),'_Data inputs (reported)'!#REF!,"")</f>
        <v/>
      </c>
      <c r="J2" s="1" t="str">
        <f>IF(ISTEXT('_Data inputs (reported)'!#REF!),'_Data inputs (reported)'!#REF!,"")</f>
        <v/>
      </c>
      <c r="K2" s="105" t="str">
        <f>IF(ISTEXT('_Data inputs (reported)'!#REF!),'_Data inputs (reported)'!#REF!,"")</f>
        <v/>
      </c>
      <c r="L2" s="105" t="str">
        <f>IF(ISTEXT('_Data inputs (reported)'!#REF!),'_Data inputs (reported)'!#REF!,"")</f>
        <v/>
      </c>
      <c r="M2" s="1" t="str">
        <f>IF(ISTEXT('_Data inputs (reported)'!#REF!),'_Data inputs (reported)'!#REF!,"")</f>
        <v/>
      </c>
      <c r="N2" s="105" t="str">
        <f>IF(ISTEXT('_Data inputs (reported)'!#REF!),'_Data inputs (reported)'!#REF!,"")</f>
        <v/>
      </c>
    </row>
    <row r="3" spans="1:14" x14ac:dyDescent="0.2">
      <c r="A3"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Tunisia</v>
      </c>
      <c r="B3" s="1" t="str">
        <f>IF(ISTEXT('_Data inputs (reported)'!B2),'_Data inputs (reported)'!B2,"")</f>
        <v>TUN</v>
      </c>
      <c r="C3" s="179">
        <f>IF(ISBLANK('_Data inputs (reported)'!C2),"",'_Data inputs (reported)'!C2)</f>
        <v>19</v>
      </c>
      <c r="D3"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Proportion of sewer wastewater delivered to treatment plants</v>
      </c>
      <c r="E3" s="1" t="str">
        <f>IF(ISTEXT('_Data inputs (reported)'!E2),'_Data inputs (reported)'!E2,"")</f>
        <v>SEW_DEL_WWTP_PCT</v>
      </c>
      <c r="F3" s="8">
        <f>IF(ISNUMBER('_Data inputs (reported)'!F2),'_Data inputs (reported)'!F2,"")</f>
        <v>99.170697995853502</v>
      </c>
      <c r="G3"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Percentage</v>
      </c>
      <c r="H3" s="1" t="str">
        <f>IF(ISTEXT('_Data inputs (reported)'!H2),'_Data inputs (reported)'!H2,"")</f>
        <v>R</v>
      </c>
      <c r="I3" s="42">
        <f>IF(ISNUMBER('_Data inputs (reported)'!I2),'_Data inputs (reported)'!I2,"")</f>
        <v>2020</v>
      </c>
      <c r="J3" s="1" t="str">
        <f>IF(ISTEXT('_Data inputs (reported)'!J2),'_Data inputs (reported)'!J2,"")</f>
        <v>Yes</v>
      </c>
      <c r="K3" s="105" t="str">
        <f>IF(ISTEXT('_Data inputs (reported)'!K2),'_Data inputs (reported)'!K2,"")</f>
        <v/>
      </c>
      <c r="L3" s="105" t="str">
        <f>IF(ISTEXT('_Data inputs (reported)'!L2),'_Data inputs (reported)'!L2,"")</f>
        <v>Office National de L'assainissement; Rapport Anuuel 2020</v>
      </c>
      <c r="M3" s="1" t="str">
        <f>IF(ISTEXT('_Data inputs (reported)'!M2),'_Data inputs (reported)'!M2,"")</f>
        <v>TUN_2020_RA</v>
      </c>
      <c r="N3" s="105" t="str">
        <f>IF(ISTEXT('_Data inputs (reported)'!N2),'_Data inputs (reported)'!N2,"")</f>
        <v>pg. 7; Derived by the volume (million m3/year) of wastewater treated in treatment plants (287) divided by the volume of wastewater collected (in sewers; 289.4)</v>
      </c>
    </row>
    <row r="4" spans="1:14" x14ac:dyDescent="0.2">
      <c r="A4"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Tunisia</v>
      </c>
      <c r="B4" s="1" t="str">
        <f>IF(ISTEXT('_Data inputs (reported)'!B3),'_Data inputs (reported)'!B3,"")</f>
        <v>TUN</v>
      </c>
      <c r="C4" s="179">
        <f>IF(ISBLANK('_Data inputs (reported)'!C3),"",'_Data inputs (reported)'!C3)</f>
        <v>21</v>
      </c>
      <c r="D4"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Proportion of received sewer wastewater safely treated (by technology) at treatment plants</v>
      </c>
      <c r="E4" s="1" t="str">
        <f>IF(ISTEXT('_Data inputs (reported)'!E3),'_Data inputs (reported)'!E3,"")</f>
        <v>SEW_ST_WWTP_TCH_PCT</v>
      </c>
      <c r="F4" s="8">
        <f>IF(ISNUMBER('_Data inputs (reported)'!F3),'_Data inputs (reported)'!F3,"")</f>
        <v>100</v>
      </c>
      <c r="G4"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Percentage</v>
      </c>
      <c r="H4" s="1" t="str">
        <f>IF(ISTEXT('_Data inputs (reported)'!H3),'_Data inputs (reported)'!H3,"")</f>
        <v>R</v>
      </c>
      <c r="I4" s="42">
        <f>IF(ISNUMBER('_Data inputs (reported)'!I3),'_Data inputs (reported)'!I3,"")</f>
        <v>2020</v>
      </c>
      <c r="J4" s="1" t="str">
        <f>IF(ISTEXT('_Data inputs (reported)'!J3),'_Data inputs (reported)'!J3,"")</f>
        <v>Yes</v>
      </c>
      <c r="K4" s="105" t="str">
        <f>IF(ISTEXT('_Data inputs (reported)'!K3),'_Data inputs (reported)'!K3,"")</f>
        <v/>
      </c>
      <c r="L4" s="105" t="str">
        <f>IF(ISTEXT('_Data inputs (reported)'!L3),'_Data inputs (reported)'!L3,"")</f>
        <v>Statistiques Tunisie; Annuaire Statistique</v>
      </c>
      <c r="M4" s="1" t="str">
        <f>IF(ISTEXT('_Data inputs (reported)'!M3),'_Data inputs (reported)'!M3,"")</f>
        <v>TUN_2020_AS</v>
      </c>
      <c r="N4" s="105" t="str">
        <f>IF(ISTEXT('_Data inputs (reported)'!N3),'_Data inputs (reported)'!N3,"")</f>
        <v/>
      </c>
    </row>
    <row r="5" spans="1:14" x14ac:dyDescent="0.2">
      <c r="A5"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Tunisia</v>
      </c>
      <c r="B5" s="1" t="str">
        <f>IF(ISTEXT('_Data inputs (reported)'!B4),'_Data inputs (reported)'!B4,"")</f>
        <v>TUN</v>
      </c>
      <c r="C5" s="179">
        <f>IF(ISBLANK('_Data inputs (reported)'!C4),"",'_Data inputs (reported)'!C4)</f>
        <v>23</v>
      </c>
      <c r="D5"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Proportion of septic tanks with faecal sludge emptied and buried on-site</v>
      </c>
      <c r="E5" s="1" t="str">
        <f>IF(ISTEXT('_Data inputs (reported)'!E4),'_Data inputs (reported)'!E4,"")</f>
        <v>SEP_ON_BUR_PCT</v>
      </c>
      <c r="F5" s="8">
        <f>IF(ISNUMBER('_Data inputs (reported)'!F4),'_Data inputs (reported)'!F4,"")</f>
        <v>3.7623199999999999</v>
      </c>
      <c r="G5"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Percentage</v>
      </c>
      <c r="H5" s="1" t="str">
        <f>IF(ISTEXT('_Data inputs (reported)'!H4),'_Data inputs (reported)'!H4,"")</f>
        <v>R</v>
      </c>
      <c r="I5" s="42">
        <f>IF(ISNUMBER('_Data inputs (reported)'!I4),'_Data inputs (reported)'!I4,"")</f>
        <v>2018</v>
      </c>
      <c r="J5" s="1" t="str">
        <f>IF(ISTEXT('_Data inputs (reported)'!J4),'_Data inputs (reported)'!J4,"")</f>
        <v>Yes</v>
      </c>
      <c r="K5" s="105" t="str">
        <f>IF(ISTEXT('_Data inputs (reported)'!K4),'_Data inputs (reported)'!K4,"")</f>
        <v/>
      </c>
      <c r="L5" s="105" t="str">
        <f>IF(ISTEXT('_Data inputs (reported)'!L4),'_Data inputs (reported)'!L4,"")</f>
        <v>Multiple Indicator Cluster Survey</v>
      </c>
      <c r="M5" s="1" t="str">
        <f>IF(ISTEXT('_Data inputs (reported)'!M4),'_Data inputs (reported)'!M4,"")</f>
        <v>TUN_2018_MICS</v>
      </c>
      <c r="N5" s="105" t="str">
        <f>IF(ISTEXT('_Data inputs (reported)'!N4),'_Data inputs (reported)'!N4,"")</f>
        <v/>
      </c>
    </row>
    <row r="6" spans="1:14" x14ac:dyDescent="0.2">
      <c r="A6"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Tunisia</v>
      </c>
      <c r="B6" s="1" t="str">
        <f>IF(ISTEXT('_Data inputs (reported)'!B5),'_Data inputs (reported)'!B5,"")</f>
        <v>TUN</v>
      </c>
      <c r="C6" s="179">
        <f>IF(ISBLANK('_Data inputs (reported)'!C5),"",'_Data inputs (reported)'!C5)</f>
        <v>24</v>
      </c>
      <c r="D6"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Proportion of septic tanks with faecal sludge emptied and discharged locally (not delivered to treatment)</v>
      </c>
      <c r="E6" s="1" t="str">
        <f>IF(ISTEXT('_Data inputs (reported)'!E5),'_Data inputs (reported)'!E5,"")</f>
        <v>SEP_LOCAL_PCT</v>
      </c>
      <c r="F6" s="8">
        <f>IF(ISNUMBER('_Data inputs (reported)'!F5),'_Data inputs (reported)'!F5,"")</f>
        <v>24.349550000000001</v>
      </c>
      <c r="G6"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Percentage</v>
      </c>
      <c r="H6" s="1" t="str">
        <f>IF(ISTEXT('_Data inputs (reported)'!H5),'_Data inputs (reported)'!H5,"")</f>
        <v>R</v>
      </c>
      <c r="I6" s="42">
        <f>IF(ISNUMBER('_Data inputs (reported)'!I5),'_Data inputs (reported)'!I5,"")</f>
        <v>2018</v>
      </c>
      <c r="J6" s="1" t="str">
        <f>IF(ISTEXT('_Data inputs (reported)'!J5),'_Data inputs (reported)'!J5,"")</f>
        <v>Yes</v>
      </c>
      <c r="K6" s="105" t="str">
        <f>IF(ISTEXT('_Data inputs (reported)'!K5),'_Data inputs (reported)'!K5,"")</f>
        <v/>
      </c>
      <c r="L6" s="105" t="str">
        <f>IF(ISTEXT('_Data inputs (reported)'!L5),'_Data inputs (reported)'!L5,"")</f>
        <v>Multiple Indicator Cluster Survey</v>
      </c>
      <c r="M6" s="1" t="str">
        <f>IF(ISTEXT('_Data inputs (reported)'!M5),'_Data inputs (reported)'!M5,"")</f>
        <v>TUN_2018_MICS</v>
      </c>
      <c r="N6" s="105" t="str">
        <f>IF(ISTEXT('_Data inputs (reported)'!N5),'_Data inputs (reported)'!N5,"")</f>
        <v/>
      </c>
    </row>
    <row r="7" spans="1:14" x14ac:dyDescent="0.2">
      <c r="A7"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Tunisia</v>
      </c>
      <c r="B7" s="1" t="str">
        <f>IF(ISTEXT('_Data inputs (reported)'!B6),'_Data inputs (reported)'!B6,"")</f>
        <v>TUN</v>
      </c>
      <c r="C7" s="179">
        <f>IF(ISBLANK('_Data inputs (reported)'!C6),"",'_Data inputs (reported)'!C6)</f>
        <v>25</v>
      </c>
      <c r="D7"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Proportion of septic tanks with faecal sludge emptied and removed off-site</v>
      </c>
      <c r="E7" s="1" t="str">
        <f>IF(ISTEXT('_Data inputs (reported)'!E6),'_Data inputs (reported)'!E6,"")</f>
        <v>SEP_OFF_EMPT_PCT</v>
      </c>
      <c r="F7" s="8">
        <f>IF(ISNUMBER('_Data inputs (reported)'!F6),'_Data inputs (reported)'!F6,"")</f>
        <v>9.4438499999999994</v>
      </c>
      <c r="G7"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Percentage</v>
      </c>
      <c r="H7" s="1" t="str">
        <f>IF(ISTEXT('_Data inputs (reported)'!H6),'_Data inputs (reported)'!H6,"")</f>
        <v>R</v>
      </c>
      <c r="I7" s="42">
        <f>IF(ISNUMBER('_Data inputs (reported)'!I6),'_Data inputs (reported)'!I6,"")</f>
        <v>2018</v>
      </c>
      <c r="J7" s="1" t="str">
        <f>IF(ISTEXT('_Data inputs (reported)'!J6),'_Data inputs (reported)'!J6,"")</f>
        <v>Yes</v>
      </c>
      <c r="K7" s="105" t="str">
        <f>IF(ISTEXT('_Data inputs (reported)'!K6),'_Data inputs (reported)'!K6,"")</f>
        <v/>
      </c>
      <c r="L7" s="105" t="str">
        <f>IF(ISTEXT('_Data inputs (reported)'!L6),'_Data inputs (reported)'!L6,"")</f>
        <v>Multiple Indicator Cluster Survey</v>
      </c>
      <c r="M7" s="1" t="str">
        <f>IF(ISTEXT('_Data inputs (reported)'!M6),'_Data inputs (reported)'!M6,"")</f>
        <v>TUN_2018_MICS</v>
      </c>
      <c r="N7" s="105" t="str">
        <f>IF(ISTEXT('_Data inputs (reported)'!N6),'_Data inputs (reported)'!N6,"")</f>
        <v/>
      </c>
    </row>
    <row r="8" spans="1:14" x14ac:dyDescent="0.2">
      <c r="A8"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Tunisia</v>
      </c>
      <c r="B8" s="1" t="str">
        <f>IF(ISTEXT('_Data inputs (reported)'!B7),'_Data inputs (reported)'!B7,"")</f>
        <v>TUN</v>
      </c>
      <c r="C8" s="179">
        <f>IF(ISBLANK('_Data inputs (reported)'!C7),"",'_Data inputs (reported)'!C7)</f>
        <v>26</v>
      </c>
      <c r="D8"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Proportion of septic tanks with faecal sludge not yet emptied</v>
      </c>
      <c r="E8" s="1" t="str">
        <f>IF(ISTEXT('_Data inputs (reported)'!E7),'_Data inputs (reported)'!E7,"")</f>
        <v>SEP_ON_NOEMPT_PCT</v>
      </c>
      <c r="F8" s="8">
        <f>IF(ISNUMBER('_Data inputs (reported)'!F7),'_Data inputs (reported)'!F7,"")</f>
        <v>62.444279999999999</v>
      </c>
      <c r="G8"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Percentage</v>
      </c>
      <c r="H8" s="1" t="str">
        <f>IF(ISTEXT('_Data inputs (reported)'!H7),'_Data inputs (reported)'!H7,"")</f>
        <v>R</v>
      </c>
      <c r="I8" s="42">
        <f>IF(ISNUMBER('_Data inputs (reported)'!I7),'_Data inputs (reported)'!I7,"")</f>
        <v>2018</v>
      </c>
      <c r="J8" s="1" t="str">
        <f>IF(ISTEXT('_Data inputs (reported)'!J7),'_Data inputs (reported)'!J7,"")</f>
        <v>Yes</v>
      </c>
      <c r="K8" s="105" t="str">
        <f>IF(ISTEXT('_Data inputs (reported)'!K7),'_Data inputs (reported)'!K7,"")</f>
        <v/>
      </c>
      <c r="L8" s="105" t="str">
        <f>IF(ISTEXT('_Data inputs (reported)'!L7),'_Data inputs (reported)'!L7,"")</f>
        <v>Multiple Indicator Cluster Survey</v>
      </c>
      <c r="M8" s="1" t="str">
        <f>IF(ISTEXT('_Data inputs (reported)'!M7),'_Data inputs (reported)'!M7,"")</f>
        <v>TUN_2018_MICS</v>
      </c>
      <c r="N8" s="105" t="str">
        <f>IF(ISTEXT('_Data inputs (reported)'!N7),'_Data inputs (reported)'!N7,"")</f>
        <v/>
      </c>
    </row>
    <row r="9" spans="1:14" x14ac:dyDescent="0.2">
      <c r="A9"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Tunisia</v>
      </c>
      <c r="B9" s="1" t="str">
        <f>IF(ISTEXT('_Data inputs (reported)'!B8),'_Data inputs (reported)'!B8,"")</f>
        <v>TUN</v>
      </c>
      <c r="C9" s="179">
        <f>IF(ISBLANK('_Data inputs (reported)'!C8),"",'_Data inputs (reported)'!C8)</f>
        <v>8</v>
      </c>
      <c r="D9"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Volume of household wastewater generated</v>
      </c>
      <c r="E9" s="1" t="str">
        <f>IF(ISTEXT('_Data inputs (reported)'!E8),'_Data inputs (reported)'!E8,"")</f>
        <v>GEN_VOL</v>
      </c>
      <c r="F9" s="8">
        <f>IF(ISNUMBER('_Data inputs (reported)'!F8),'_Data inputs (reported)'!F8,"")</f>
        <v>164.5784912109375</v>
      </c>
      <c r="G9"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Million m3/year</v>
      </c>
      <c r="H9" s="1" t="str">
        <f>IF(ISTEXT('_Data inputs (reported)'!H8),'_Data inputs (reported)'!H8,"")</f>
        <v>R</v>
      </c>
      <c r="I9" s="42">
        <f>IF(ISNUMBER('_Data inputs (reported)'!I8),'_Data inputs (reported)'!I8,"")</f>
        <v>2012</v>
      </c>
      <c r="J9" s="1" t="str">
        <f>IF(ISTEXT('_Data inputs (reported)'!J8),'_Data inputs (reported)'!J8,"")</f>
        <v>No</v>
      </c>
      <c r="K9" s="105" t="str">
        <f>IF(ISTEXT('_Data inputs (reported)'!K8),'_Data inputs (reported)'!K8,"")</f>
        <v>Not the most recent data point for this variable</v>
      </c>
      <c r="L9" s="105" t="str">
        <f>IF(ISTEXT('_Data inputs (reported)'!L8),'_Data inputs (reported)'!L8,"")</f>
        <v>UNSD, Country Files from the UNSD/UNEP data collection on Environment Statistics, 2012 (date accessed: September 2022)</v>
      </c>
      <c r="M9" s="1" t="str">
        <f>IF(ISTEXT('_Data inputs (reported)'!M8),'_Data inputs (reported)'!M8,"")</f>
        <v>TUN_2012_UNSD</v>
      </c>
      <c r="N9" s="105" t="str">
        <f>IF(ISTEXT('_Data inputs (reported)'!N8),'_Data inputs (reported)'!N8,"")</f>
        <v>Table W4, Line 9, Total wastewater generated by households</v>
      </c>
    </row>
    <row r="10" spans="1:14" x14ac:dyDescent="0.2">
      <c r="A10"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Tunisia</v>
      </c>
      <c r="B10" s="1" t="str">
        <f>IF(ISTEXT('_Data inputs (reported)'!B9),'_Data inputs (reported)'!B9,"")</f>
        <v>TUN</v>
      </c>
      <c r="C10" s="179">
        <f>IF(ISBLANK('_Data inputs (reported)'!C9),"",'_Data inputs (reported)'!C9)</f>
        <v>8</v>
      </c>
      <c r="D10"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Volume of household wastewater generated</v>
      </c>
      <c r="E10" s="1" t="str">
        <f>IF(ISTEXT('_Data inputs (reported)'!E9),'_Data inputs (reported)'!E9,"")</f>
        <v>GEN_VOL</v>
      </c>
      <c r="F10" s="8">
        <f>IF(ISNUMBER('_Data inputs (reported)'!F9),'_Data inputs (reported)'!F9,"")</f>
        <v>158.4830017089844</v>
      </c>
      <c r="G10"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Million m3/year</v>
      </c>
      <c r="H10" s="1" t="str">
        <f>IF(ISTEXT('_Data inputs (reported)'!H9),'_Data inputs (reported)'!H9,"")</f>
        <v>R</v>
      </c>
      <c r="I10" s="42">
        <f>IF(ISNUMBER('_Data inputs (reported)'!I9),'_Data inputs (reported)'!I9,"")</f>
        <v>2013</v>
      </c>
      <c r="J10" s="1" t="str">
        <f>IF(ISTEXT('_Data inputs (reported)'!J9),'_Data inputs (reported)'!J9,"")</f>
        <v>No</v>
      </c>
      <c r="K10" s="105" t="str">
        <f>IF(ISTEXT('_Data inputs (reported)'!K9),'_Data inputs (reported)'!K9,"")</f>
        <v>Not the most recent data point for this variable</v>
      </c>
      <c r="L10" s="105" t="str">
        <f>IF(ISTEXT('_Data inputs (reported)'!L9),'_Data inputs (reported)'!L9,"")</f>
        <v>UNSD, Country Files from the UNSD/UNEP data collection on Environment Statistics, 2013 (date accessed: September 2022)</v>
      </c>
      <c r="M10" s="1" t="str">
        <f>IF(ISTEXT('_Data inputs (reported)'!M9),'_Data inputs (reported)'!M9,"")</f>
        <v>TUN_2013_UNSD</v>
      </c>
      <c r="N10" s="105" t="str">
        <f>IF(ISTEXT('_Data inputs (reported)'!N9),'_Data inputs (reported)'!N9,"")</f>
        <v>Table W4, Line 9, Total wastewater generated by households</v>
      </c>
    </row>
    <row r="11" spans="1:14" x14ac:dyDescent="0.2">
      <c r="A11"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Tunisia</v>
      </c>
      <c r="B11" s="1" t="str">
        <f>IF(ISTEXT('_Data inputs (reported)'!B10),'_Data inputs (reported)'!B10,"")</f>
        <v>TUN</v>
      </c>
      <c r="C11" s="179">
        <f>IF(ISBLANK('_Data inputs (reported)'!C10),"",'_Data inputs (reported)'!C10)</f>
        <v>8</v>
      </c>
      <c r="D11"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Volume of household wastewater generated</v>
      </c>
      <c r="E11" s="1" t="str">
        <f>IF(ISTEXT('_Data inputs (reported)'!E10),'_Data inputs (reported)'!E10,"")</f>
        <v>GEN_VOL</v>
      </c>
      <c r="F11" s="8">
        <f>IF(ISNUMBER('_Data inputs (reported)'!F10),'_Data inputs (reported)'!F10,"")</f>
        <v>167.20649719238281</v>
      </c>
      <c r="G11"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Million m3/year</v>
      </c>
      <c r="H11" s="1" t="str">
        <f>IF(ISTEXT('_Data inputs (reported)'!H10),'_Data inputs (reported)'!H10,"")</f>
        <v>R</v>
      </c>
      <c r="I11" s="42">
        <f>IF(ISNUMBER('_Data inputs (reported)'!I10),'_Data inputs (reported)'!I10,"")</f>
        <v>2014</v>
      </c>
      <c r="J11" s="1" t="str">
        <f>IF(ISTEXT('_Data inputs (reported)'!J10),'_Data inputs (reported)'!J10,"")</f>
        <v>No</v>
      </c>
      <c r="K11" s="105" t="str">
        <f>IF(ISTEXT('_Data inputs (reported)'!K10),'_Data inputs (reported)'!K10,"")</f>
        <v>Not the most recent data point for this variable</v>
      </c>
      <c r="L11" s="105" t="str">
        <f>IF(ISTEXT('_Data inputs (reported)'!L10),'_Data inputs (reported)'!L10,"")</f>
        <v>UNSD, Country Files from the UNSD/UNEP data collection on Environment Statistics, 2014 (date accessed: September 2022)</v>
      </c>
      <c r="M11" s="1" t="str">
        <f>IF(ISTEXT('_Data inputs (reported)'!M10),'_Data inputs (reported)'!M10,"")</f>
        <v>TUN_2014_UNSD</v>
      </c>
      <c r="N11" s="105" t="str">
        <f>IF(ISTEXT('_Data inputs (reported)'!N10),'_Data inputs (reported)'!N10,"")</f>
        <v>Table W4, Line 9, Total wastewater generated by households</v>
      </c>
    </row>
    <row r="12" spans="1:14" x14ac:dyDescent="0.2">
      <c r="A12"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Tunisia</v>
      </c>
      <c r="B12" s="1" t="str">
        <f>IF(ISTEXT('_Data inputs (reported)'!B11),'_Data inputs (reported)'!B11,"")</f>
        <v>TUN</v>
      </c>
      <c r="C12" s="179">
        <f>IF(ISBLANK('_Data inputs (reported)'!C11),"",'_Data inputs (reported)'!C11)</f>
        <v>21</v>
      </c>
      <c r="D12"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Proportion of received sewer wastewater safely treated (by technology) at treatment plants</v>
      </c>
      <c r="E12" s="1" t="str">
        <f>IF(ISTEXT('_Data inputs (reported)'!E11),'_Data inputs (reported)'!E11,"")</f>
        <v>SEW_ST_WWTP_TCH_PCT</v>
      </c>
      <c r="F12" s="8">
        <f>IF(ISNUMBER('_Data inputs (reported)'!F11),'_Data inputs (reported)'!F11,"")</f>
        <v>94.850547499260145</v>
      </c>
      <c r="G12"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Percentage</v>
      </c>
      <c r="H12" s="1" t="str">
        <f>IF(ISTEXT('_Data inputs (reported)'!H11),'_Data inputs (reported)'!H11,"")</f>
        <v>R</v>
      </c>
      <c r="I12" s="42">
        <f>IF(ISNUMBER('_Data inputs (reported)'!I11),'_Data inputs (reported)'!I11,"")</f>
        <v>2012</v>
      </c>
      <c r="J12" s="1" t="str">
        <f>IF(ISTEXT('_Data inputs (reported)'!J11),'_Data inputs (reported)'!J11,"")</f>
        <v>No</v>
      </c>
      <c r="K12" s="105" t="str">
        <f>IF(ISTEXT('_Data inputs (reported)'!K11),'_Data inputs (reported)'!K11,"")</f>
        <v>Not the most recent data point for this variable</v>
      </c>
      <c r="L12" s="105" t="str">
        <f>IF(ISTEXT('_Data inputs (reported)'!L11),'_Data inputs (reported)'!L11,"")</f>
        <v>Statistiques Tunisie; Annuaire Statistique</v>
      </c>
      <c r="M12" s="1" t="str">
        <f>IF(ISTEXT('_Data inputs (reported)'!M11),'_Data inputs (reported)'!M11,"")</f>
        <v>TUN_2012_AS</v>
      </c>
      <c r="N12" s="105" t="str">
        <f>IF(ISTEXT('_Data inputs (reported)'!N11),'_Data inputs (reported)'!N11,"")</f>
        <v/>
      </c>
    </row>
    <row r="13" spans="1:14" x14ac:dyDescent="0.2">
      <c r="A13"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Tunisia</v>
      </c>
      <c r="B13" s="1" t="str">
        <f>IF(ISTEXT('_Data inputs (reported)'!B12),'_Data inputs (reported)'!B12,"")</f>
        <v>TUN</v>
      </c>
      <c r="C13" s="179">
        <f>IF(ISBLANK('_Data inputs (reported)'!C12),"",'_Data inputs (reported)'!C12)</f>
        <v>21</v>
      </c>
      <c r="D13"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Proportion of received sewer wastewater safely treated (by technology) at treatment plants</v>
      </c>
      <c r="E13" s="1" t="str">
        <f>IF(ISTEXT('_Data inputs (reported)'!E12),'_Data inputs (reported)'!E12,"")</f>
        <v>SEW_ST_WWTP_TCH_PCT</v>
      </c>
      <c r="F13" s="8">
        <f>IF(ISNUMBER('_Data inputs (reported)'!F12),'_Data inputs (reported)'!F12,"")</f>
        <v>95.139622641509419</v>
      </c>
      <c r="G13"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Percentage</v>
      </c>
      <c r="H13" s="1" t="str">
        <f>IF(ISTEXT('_Data inputs (reported)'!H12),'_Data inputs (reported)'!H12,"")</f>
        <v>R</v>
      </c>
      <c r="I13" s="42">
        <f>IF(ISNUMBER('_Data inputs (reported)'!I12),'_Data inputs (reported)'!I12,"")</f>
        <v>2013</v>
      </c>
      <c r="J13" s="1" t="str">
        <f>IF(ISTEXT('_Data inputs (reported)'!J12),'_Data inputs (reported)'!J12,"")</f>
        <v>No</v>
      </c>
      <c r="K13" s="105" t="str">
        <f>IF(ISTEXT('_Data inputs (reported)'!K12),'_Data inputs (reported)'!K12,"")</f>
        <v>Not the most recent data point for this variable</v>
      </c>
      <c r="L13" s="105" t="str">
        <f>IF(ISTEXT('_Data inputs (reported)'!L12),'_Data inputs (reported)'!L12,"")</f>
        <v>Statistiques Tunisie; Annuaire Statistique</v>
      </c>
      <c r="M13" s="1" t="str">
        <f>IF(ISTEXT('_Data inputs (reported)'!M12),'_Data inputs (reported)'!M12,"")</f>
        <v>TUN_2013_AS</v>
      </c>
      <c r="N13" s="105" t="str">
        <f>IF(ISTEXT('_Data inputs (reported)'!N12),'_Data inputs (reported)'!N12,"")</f>
        <v/>
      </c>
    </row>
    <row r="14" spans="1:14" x14ac:dyDescent="0.2">
      <c r="A14"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Tunisia</v>
      </c>
      <c r="B14" s="1" t="str">
        <f>IF(ISTEXT('_Data inputs (reported)'!B13),'_Data inputs (reported)'!B13,"")</f>
        <v>TUN</v>
      </c>
      <c r="C14" s="179">
        <f>IF(ISBLANK('_Data inputs (reported)'!C13),"",'_Data inputs (reported)'!C13)</f>
        <v>21</v>
      </c>
      <c r="D14"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Proportion of received sewer wastewater safely treated (by technology) at treatment plants</v>
      </c>
      <c r="E14" s="1" t="str">
        <f>IF(ISTEXT('_Data inputs (reported)'!E13),'_Data inputs (reported)'!E13,"")</f>
        <v>SEW_ST_WWTP_TCH_PCT</v>
      </c>
      <c r="F14" s="8">
        <f>IF(ISNUMBER('_Data inputs (reported)'!F13),'_Data inputs (reported)'!F13,"")</f>
        <v>96.839164951484875</v>
      </c>
      <c r="G14"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Percentage</v>
      </c>
      <c r="H14" s="1" t="str">
        <f>IF(ISTEXT('_Data inputs (reported)'!H13),'_Data inputs (reported)'!H13,"")</f>
        <v>R</v>
      </c>
      <c r="I14" s="42">
        <f>IF(ISNUMBER('_Data inputs (reported)'!I13),'_Data inputs (reported)'!I13,"")</f>
        <v>2014</v>
      </c>
      <c r="J14" s="1" t="str">
        <f>IF(ISTEXT('_Data inputs (reported)'!J13),'_Data inputs (reported)'!J13,"")</f>
        <v>No</v>
      </c>
      <c r="K14" s="105" t="str">
        <f>IF(ISTEXT('_Data inputs (reported)'!K13),'_Data inputs (reported)'!K13,"")</f>
        <v>Not the most recent data point for this variable</v>
      </c>
      <c r="L14" s="105" t="str">
        <f>IF(ISTEXT('_Data inputs (reported)'!L13),'_Data inputs (reported)'!L13,"")</f>
        <v>Statistiques Tunisie; Annuaire Statistique</v>
      </c>
      <c r="M14" s="1" t="str">
        <f>IF(ISTEXT('_Data inputs (reported)'!M13),'_Data inputs (reported)'!M13,"")</f>
        <v>TUN_2014_AS</v>
      </c>
      <c r="N14" s="105" t="str">
        <f>IF(ISTEXT('_Data inputs (reported)'!N13),'_Data inputs (reported)'!N13,"")</f>
        <v/>
      </c>
    </row>
    <row r="15" spans="1:14" x14ac:dyDescent="0.2">
      <c r="A15"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Tunisia</v>
      </c>
      <c r="B15" s="1" t="str">
        <f>IF(ISTEXT('_Data inputs (reported)'!B14),'_Data inputs (reported)'!B14,"")</f>
        <v>TUN</v>
      </c>
      <c r="C15" s="179">
        <f>IF(ISBLANK('_Data inputs (reported)'!C14),"",'_Data inputs (reported)'!C14)</f>
        <v>21</v>
      </c>
      <c r="D15"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Proportion of received sewer wastewater safely treated (by technology) at treatment plants</v>
      </c>
      <c r="E15" s="1" t="str">
        <f>IF(ISTEXT('_Data inputs (reported)'!E14),'_Data inputs (reported)'!E14,"")</f>
        <v>SEW_ST_WWTP_TCH_PCT</v>
      </c>
      <c r="F15" s="8">
        <f>IF(ISNUMBER('_Data inputs (reported)'!F14),'_Data inputs (reported)'!F14,"")</f>
        <v>98.419203747072601</v>
      </c>
      <c r="G15"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Percentage</v>
      </c>
      <c r="H15" s="1" t="str">
        <f>IF(ISTEXT('_Data inputs (reported)'!H14),'_Data inputs (reported)'!H14,"")</f>
        <v>R</v>
      </c>
      <c r="I15" s="42">
        <f>IF(ISNUMBER('_Data inputs (reported)'!I14),'_Data inputs (reported)'!I14,"")</f>
        <v>2015</v>
      </c>
      <c r="J15" s="1" t="str">
        <f>IF(ISTEXT('_Data inputs (reported)'!J14),'_Data inputs (reported)'!J14,"")</f>
        <v>No</v>
      </c>
      <c r="K15" s="105" t="str">
        <f>IF(ISTEXT('_Data inputs (reported)'!K14),'_Data inputs (reported)'!K14,"")</f>
        <v>Not the most recent data point for this variable</v>
      </c>
      <c r="L15" s="105" t="str">
        <f>IF(ISTEXT('_Data inputs (reported)'!L14),'_Data inputs (reported)'!L14,"")</f>
        <v>Statistiques Tunisie; Annuaire Statistique</v>
      </c>
      <c r="M15" s="1" t="str">
        <f>IF(ISTEXT('_Data inputs (reported)'!M14),'_Data inputs (reported)'!M14,"")</f>
        <v>TUN_2015_AS</v>
      </c>
      <c r="N15" s="105" t="str">
        <f>IF(ISTEXT('_Data inputs (reported)'!N14),'_Data inputs (reported)'!N14,"")</f>
        <v/>
      </c>
    </row>
    <row r="16" spans="1:14" x14ac:dyDescent="0.2">
      <c r="A16"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Tunisia</v>
      </c>
      <c r="B16" s="1" t="str">
        <f>IF(ISTEXT('_Data inputs (reported)'!B15),'_Data inputs (reported)'!B15,"")</f>
        <v>TUN</v>
      </c>
      <c r="C16" s="179">
        <f>IF(ISBLANK('_Data inputs (reported)'!C15),"",'_Data inputs (reported)'!C15)</f>
        <v>21</v>
      </c>
      <c r="D16"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Proportion of received sewer wastewater safely treated (by technology) at treatment plants</v>
      </c>
      <c r="E16" s="1" t="str">
        <f>IF(ISTEXT('_Data inputs (reported)'!E15),'_Data inputs (reported)'!E15,"")</f>
        <v>SEW_ST_WWTP_TCH_PCT</v>
      </c>
      <c r="F16" s="8">
        <f>IF(ISNUMBER('_Data inputs (reported)'!F15),'_Data inputs (reported)'!F15,"")</f>
        <v>100</v>
      </c>
      <c r="G16"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Percentage</v>
      </c>
      <c r="H16" s="1" t="str">
        <f>IF(ISTEXT('_Data inputs (reported)'!H15),'_Data inputs (reported)'!H15,"")</f>
        <v>R</v>
      </c>
      <c r="I16" s="42">
        <f>IF(ISNUMBER('_Data inputs (reported)'!I15),'_Data inputs (reported)'!I15,"")</f>
        <v>2017</v>
      </c>
      <c r="J16" s="1" t="str">
        <f>IF(ISTEXT('_Data inputs (reported)'!J15),'_Data inputs (reported)'!J15,"")</f>
        <v>No</v>
      </c>
      <c r="K16" s="105" t="str">
        <f>IF(ISTEXT('_Data inputs (reported)'!K15),'_Data inputs (reported)'!K15,"")</f>
        <v>Not the most recent data point for this variable</v>
      </c>
      <c r="L16" s="105" t="str">
        <f>IF(ISTEXT('_Data inputs (reported)'!L15),'_Data inputs (reported)'!L15,"")</f>
        <v>Statistiques Tunisie; Annuaire Statistique</v>
      </c>
      <c r="M16" s="1" t="str">
        <f>IF(ISTEXT('_Data inputs (reported)'!M15),'_Data inputs (reported)'!M15,"")</f>
        <v>TUN_2017_AS</v>
      </c>
      <c r="N16" s="105" t="str">
        <f>IF(ISTEXT('_Data inputs (reported)'!N15),'_Data inputs (reported)'!N15,"")</f>
        <v>pg. 302; "Tous les traitements de l’ONAS sont biologiques. Il n’y a pas de traitement mécanique"</v>
      </c>
    </row>
    <row r="17" spans="1:14" x14ac:dyDescent="0.2">
      <c r="A17"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7" s="1" t="str">
        <f>IF(ISTEXT('_Data inputs (reported)'!B16),'_Data inputs (reported)'!B16,"")</f>
        <v/>
      </c>
      <c r="C17" s="179" t="str">
        <f>IF(ISBLANK('_Data inputs (reported)'!C16),"",'_Data inputs (reported)'!C16)</f>
        <v/>
      </c>
      <c r="D17"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7" s="1" t="str">
        <f>IF(ISTEXT('_Data inputs (reported)'!E16),'_Data inputs (reported)'!E16,"")</f>
        <v/>
      </c>
      <c r="F17" s="8" t="str">
        <f>IF(ISNUMBER('_Data inputs (reported)'!F16),'_Data inputs (reported)'!F16,"")</f>
        <v/>
      </c>
      <c r="G17"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7" s="1" t="str">
        <f>IF(ISTEXT('_Data inputs (reported)'!H16),'_Data inputs (reported)'!H16,"")</f>
        <v/>
      </c>
      <c r="I17" s="42" t="str">
        <f>IF(ISNUMBER('_Data inputs (reported)'!I16),'_Data inputs (reported)'!I16,"")</f>
        <v/>
      </c>
      <c r="J17" s="1" t="str">
        <f>IF(ISTEXT('_Data inputs (reported)'!J16),'_Data inputs (reported)'!J16,"")</f>
        <v/>
      </c>
      <c r="K17" s="105" t="str">
        <f>IF(ISTEXT('_Data inputs (reported)'!K16),'_Data inputs (reported)'!K16,"")</f>
        <v/>
      </c>
      <c r="L17" s="105" t="str">
        <f>IF(ISTEXT('_Data inputs (reported)'!L16),'_Data inputs (reported)'!L16,"")</f>
        <v/>
      </c>
      <c r="M17" s="1" t="str">
        <f>IF(ISTEXT('_Data inputs (reported)'!M16),'_Data inputs (reported)'!M16,"")</f>
        <v/>
      </c>
      <c r="N17" s="105" t="str">
        <f>IF(ISTEXT('_Data inputs (reported)'!N16),'_Data inputs (reported)'!N16,"")</f>
        <v/>
      </c>
    </row>
    <row r="18" spans="1:14" x14ac:dyDescent="0.2">
      <c r="A18"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8" s="1" t="str">
        <f>IF(ISTEXT('_Data inputs (reported)'!B17),'_Data inputs (reported)'!B17,"")</f>
        <v/>
      </c>
      <c r="C18" s="179" t="str">
        <f>IF(ISBLANK('_Data inputs (reported)'!C17),"",'_Data inputs (reported)'!C17)</f>
        <v/>
      </c>
      <c r="D18"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8" s="1" t="str">
        <f>IF(ISTEXT('_Data inputs (reported)'!E17),'_Data inputs (reported)'!E17,"")</f>
        <v/>
      </c>
      <c r="F18" s="8" t="str">
        <f>IF(ISNUMBER('_Data inputs (reported)'!F17),'_Data inputs (reported)'!F17,"")</f>
        <v/>
      </c>
      <c r="G18"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8" s="1" t="str">
        <f>IF(ISTEXT('_Data inputs (reported)'!H17),'_Data inputs (reported)'!H17,"")</f>
        <v/>
      </c>
      <c r="I18" s="42" t="str">
        <f>IF(ISNUMBER('_Data inputs (reported)'!I17),'_Data inputs (reported)'!I17,"")</f>
        <v/>
      </c>
      <c r="J18" s="1" t="str">
        <f>IF(ISTEXT('_Data inputs (reported)'!J17),'_Data inputs (reported)'!J17,"")</f>
        <v/>
      </c>
      <c r="K18" s="105" t="str">
        <f>IF(ISTEXT('_Data inputs (reported)'!K17),'_Data inputs (reported)'!K17,"")</f>
        <v/>
      </c>
      <c r="L18" s="105" t="str">
        <f>IF(ISTEXT('_Data inputs (reported)'!L17),'_Data inputs (reported)'!L17,"")</f>
        <v/>
      </c>
      <c r="M18" s="1" t="str">
        <f>IF(ISTEXT('_Data inputs (reported)'!M17),'_Data inputs (reported)'!M17,"")</f>
        <v/>
      </c>
      <c r="N18" s="105" t="str">
        <f>IF(ISTEXT('_Data inputs (reported)'!N17),'_Data inputs (reported)'!N17,"")</f>
        <v/>
      </c>
    </row>
    <row r="19" spans="1:14" x14ac:dyDescent="0.2">
      <c r="A19"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9" s="1" t="str">
        <f>IF(ISTEXT('_Data inputs (reported)'!B18),'_Data inputs (reported)'!B18,"")</f>
        <v/>
      </c>
      <c r="C19" s="179" t="str">
        <f>IF(ISBLANK('_Data inputs (reported)'!C18),"",'_Data inputs (reported)'!C18)</f>
        <v/>
      </c>
      <c r="D19"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9" s="1" t="str">
        <f>IF(ISTEXT('_Data inputs (reported)'!E18),'_Data inputs (reported)'!E18,"")</f>
        <v/>
      </c>
      <c r="F19" s="8" t="str">
        <f>IF(ISNUMBER('_Data inputs (reported)'!F18),'_Data inputs (reported)'!F18,"")</f>
        <v/>
      </c>
      <c r="G19"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9" s="1" t="str">
        <f>IF(ISTEXT('_Data inputs (reported)'!H18),'_Data inputs (reported)'!H18,"")</f>
        <v/>
      </c>
      <c r="I19" s="42" t="str">
        <f>IF(ISNUMBER('_Data inputs (reported)'!I18),'_Data inputs (reported)'!I18,"")</f>
        <v/>
      </c>
      <c r="J19" s="1" t="str">
        <f>IF(ISTEXT('_Data inputs (reported)'!J18),'_Data inputs (reported)'!J18,"")</f>
        <v/>
      </c>
      <c r="K19" s="105" t="str">
        <f>IF(ISTEXT('_Data inputs (reported)'!K18),'_Data inputs (reported)'!K18,"")</f>
        <v/>
      </c>
      <c r="L19" s="105" t="str">
        <f>IF(ISTEXT('_Data inputs (reported)'!L18),'_Data inputs (reported)'!L18,"")</f>
        <v/>
      </c>
      <c r="M19" s="1" t="str">
        <f>IF(ISTEXT('_Data inputs (reported)'!M18),'_Data inputs (reported)'!M18,"")</f>
        <v/>
      </c>
      <c r="N19" s="105" t="str">
        <f>IF(ISTEXT('_Data inputs (reported)'!N18),'_Data inputs (reported)'!N18,"")</f>
        <v/>
      </c>
    </row>
    <row r="20" spans="1:14" x14ac:dyDescent="0.2">
      <c r="A20"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20" s="1" t="str">
        <f>IF(ISTEXT('_Data inputs (reported)'!B19),'_Data inputs (reported)'!B19,"")</f>
        <v/>
      </c>
      <c r="C20" s="179" t="str">
        <f>IF(ISBLANK('_Data inputs (reported)'!C19),"",'_Data inputs (reported)'!C19)</f>
        <v/>
      </c>
      <c r="D20"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20" s="1" t="str">
        <f>IF(ISTEXT('_Data inputs (reported)'!E19),'_Data inputs (reported)'!E19,"")</f>
        <v/>
      </c>
      <c r="F20" s="8" t="str">
        <f>IF(ISNUMBER('_Data inputs (reported)'!F19),'_Data inputs (reported)'!F19,"")</f>
        <v/>
      </c>
      <c r="G20"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20" s="1" t="str">
        <f>IF(ISTEXT('_Data inputs (reported)'!H19),'_Data inputs (reported)'!H19,"")</f>
        <v/>
      </c>
      <c r="I20" s="42" t="str">
        <f>IF(ISNUMBER('_Data inputs (reported)'!I19),'_Data inputs (reported)'!I19,"")</f>
        <v/>
      </c>
      <c r="J20" s="1" t="str">
        <f>IF(ISTEXT('_Data inputs (reported)'!J19),'_Data inputs (reported)'!J19,"")</f>
        <v/>
      </c>
      <c r="K20" s="105" t="str">
        <f>IF(ISTEXT('_Data inputs (reported)'!K19),'_Data inputs (reported)'!K19,"")</f>
        <v/>
      </c>
      <c r="L20" s="105" t="str">
        <f>IF(ISTEXT('_Data inputs (reported)'!L19),'_Data inputs (reported)'!L19,"")</f>
        <v/>
      </c>
      <c r="M20" s="1" t="str">
        <f>IF(ISTEXT('_Data inputs (reported)'!M19),'_Data inputs (reported)'!M19,"")</f>
        <v/>
      </c>
      <c r="N20" s="105" t="str">
        <f>IF(ISTEXT('_Data inputs (reported)'!N19),'_Data inputs (reported)'!N19,"")</f>
        <v/>
      </c>
    </row>
    <row r="21" spans="1:14" x14ac:dyDescent="0.2">
      <c r="A21"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1" s="1" t="str">
        <f>IF(ISTEXT('_Data inputs (reported)'!B20),'_Data inputs (reported)'!B20,"")</f>
        <v/>
      </c>
      <c r="C21" s="179" t="str">
        <f>IF(ISBLANK('_Data inputs (reported)'!C20),"",'_Data inputs (reported)'!C20)</f>
        <v/>
      </c>
      <c r="D21"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1" s="1" t="str">
        <f>IF(ISTEXT('_Data inputs (reported)'!E20),'_Data inputs (reported)'!E20,"")</f>
        <v/>
      </c>
      <c r="F21" s="8" t="str">
        <f>IF(ISNUMBER('_Data inputs (reported)'!F20),'_Data inputs (reported)'!F20,"")</f>
        <v/>
      </c>
      <c r="G21"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1" s="1" t="str">
        <f>IF(ISTEXT('_Data inputs (reported)'!H20),'_Data inputs (reported)'!H20,"")</f>
        <v/>
      </c>
      <c r="I21" s="42" t="str">
        <f>IF(ISNUMBER('_Data inputs (reported)'!I20),'_Data inputs (reported)'!I20,"")</f>
        <v/>
      </c>
      <c r="J21" s="1" t="str">
        <f>IF(ISTEXT('_Data inputs (reported)'!J20),'_Data inputs (reported)'!J20,"")</f>
        <v/>
      </c>
      <c r="K21" s="105" t="str">
        <f>IF(ISTEXT('_Data inputs (reported)'!K20),'_Data inputs (reported)'!K20,"")</f>
        <v/>
      </c>
      <c r="L21" s="105" t="str">
        <f>IF(ISTEXT('_Data inputs (reported)'!L20),'_Data inputs (reported)'!L20,"")</f>
        <v/>
      </c>
      <c r="M21" s="1" t="str">
        <f>IF(ISTEXT('_Data inputs (reported)'!M20),'_Data inputs (reported)'!M20,"")</f>
        <v/>
      </c>
      <c r="N21" s="105" t="str">
        <f>IF(ISTEXT('_Data inputs (reported)'!N20),'_Data inputs (reported)'!N20,"")</f>
        <v/>
      </c>
    </row>
    <row r="22" spans="1:14" x14ac:dyDescent="0.2">
      <c r="A22"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2" s="1" t="str">
        <f>IF(ISTEXT('_Data inputs (reported)'!B21),'_Data inputs (reported)'!B21,"")</f>
        <v/>
      </c>
      <c r="C22" s="179" t="str">
        <f>IF(ISBLANK('_Data inputs (reported)'!C21),"",'_Data inputs (reported)'!C21)</f>
        <v/>
      </c>
      <c r="D22"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2" s="1" t="str">
        <f>IF(ISTEXT('_Data inputs (reported)'!E21),'_Data inputs (reported)'!E21,"")</f>
        <v/>
      </c>
      <c r="F22" s="8" t="str">
        <f>IF(ISNUMBER('_Data inputs (reported)'!F21),'_Data inputs (reported)'!F21,"")</f>
        <v/>
      </c>
      <c r="G22"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2" s="1" t="str">
        <f>IF(ISTEXT('_Data inputs (reported)'!H21),'_Data inputs (reported)'!H21,"")</f>
        <v/>
      </c>
      <c r="I22" s="42" t="str">
        <f>IF(ISNUMBER('_Data inputs (reported)'!I21),'_Data inputs (reported)'!I21,"")</f>
        <v/>
      </c>
      <c r="J22" s="1" t="str">
        <f>IF(ISTEXT('_Data inputs (reported)'!J21),'_Data inputs (reported)'!J21,"")</f>
        <v/>
      </c>
      <c r="K22" s="105" t="str">
        <f>IF(ISTEXT('_Data inputs (reported)'!K21),'_Data inputs (reported)'!K21,"")</f>
        <v/>
      </c>
      <c r="L22" s="105" t="str">
        <f>IF(ISTEXT('_Data inputs (reported)'!L21),'_Data inputs (reported)'!L21,"")</f>
        <v/>
      </c>
      <c r="M22" s="1" t="str">
        <f>IF(ISTEXT('_Data inputs (reported)'!M21),'_Data inputs (reported)'!M21,"")</f>
        <v/>
      </c>
      <c r="N22" s="105" t="str">
        <f>IF(ISTEXT('_Data inputs (reported)'!N21),'_Data inputs (reported)'!N21,"")</f>
        <v/>
      </c>
    </row>
    <row r="23" spans="1:14" x14ac:dyDescent="0.2">
      <c r="A23"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3" s="1" t="str">
        <f>IF(ISTEXT('_Data inputs (reported)'!B22),'_Data inputs (reported)'!B22,"")</f>
        <v/>
      </c>
      <c r="C23" s="179" t="str">
        <f>IF(ISBLANK('_Data inputs (reported)'!C22),"",'_Data inputs (reported)'!C22)</f>
        <v/>
      </c>
      <c r="D23"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3" s="1" t="str">
        <f>IF(ISTEXT('_Data inputs (reported)'!E22),'_Data inputs (reported)'!E22,"")</f>
        <v/>
      </c>
      <c r="F23" s="8" t="str">
        <f>IF(ISNUMBER('_Data inputs (reported)'!F22),'_Data inputs (reported)'!F22,"")</f>
        <v/>
      </c>
      <c r="G23"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3" s="1" t="str">
        <f>IF(ISTEXT('_Data inputs (reported)'!H22),'_Data inputs (reported)'!H22,"")</f>
        <v/>
      </c>
      <c r="I23" s="42" t="str">
        <f>IF(ISNUMBER('_Data inputs (reported)'!I22),'_Data inputs (reported)'!I22,"")</f>
        <v/>
      </c>
      <c r="J23" s="1" t="str">
        <f>IF(ISTEXT('_Data inputs (reported)'!J22),'_Data inputs (reported)'!J22,"")</f>
        <v/>
      </c>
      <c r="K23" s="105" t="str">
        <f>IF(ISTEXT('_Data inputs (reported)'!K22),'_Data inputs (reported)'!K22,"")</f>
        <v/>
      </c>
      <c r="L23" s="105" t="str">
        <f>IF(ISTEXT('_Data inputs (reported)'!L22),'_Data inputs (reported)'!L22,"")</f>
        <v/>
      </c>
      <c r="M23" s="1" t="str">
        <f>IF(ISTEXT('_Data inputs (reported)'!M22),'_Data inputs (reported)'!M22,"")</f>
        <v/>
      </c>
      <c r="N23" s="105" t="str">
        <f>IF(ISTEXT('_Data inputs (reported)'!N22),'_Data inputs (reported)'!N22,"")</f>
        <v/>
      </c>
    </row>
    <row r="24" spans="1:14" x14ac:dyDescent="0.2">
      <c r="A24"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4" s="1" t="str">
        <f>IF(ISTEXT('_Data inputs (reported)'!B23),'_Data inputs (reported)'!B23,"")</f>
        <v/>
      </c>
      <c r="C24" s="179" t="str">
        <f>IF(ISBLANK('_Data inputs (reported)'!C23),"",'_Data inputs (reported)'!C23)</f>
        <v/>
      </c>
      <c r="D24"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4" s="1" t="str">
        <f>IF(ISTEXT('_Data inputs (reported)'!E23),'_Data inputs (reported)'!E23,"")</f>
        <v/>
      </c>
      <c r="F24" s="8" t="str">
        <f>IF(ISNUMBER('_Data inputs (reported)'!F23),'_Data inputs (reported)'!F23,"")</f>
        <v/>
      </c>
      <c r="G24"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4" s="1" t="str">
        <f>IF(ISTEXT('_Data inputs (reported)'!H23),'_Data inputs (reported)'!H23,"")</f>
        <v/>
      </c>
      <c r="I24" s="42" t="str">
        <f>IF(ISNUMBER('_Data inputs (reported)'!I23),'_Data inputs (reported)'!I23,"")</f>
        <v/>
      </c>
      <c r="J24" s="1" t="str">
        <f>IF(ISTEXT('_Data inputs (reported)'!J23),'_Data inputs (reported)'!J23,"")</f>
        <v/>
      </c>
      <c r="K24" s="105" t="str">
        <f>IF(ISTEXT('_Data inputs (reported)'!K23),'_Data inputs (reported)'!K23,"")</f>
        <v/>
      </c>
      <c r="L24" s="105" t="str">
        <f>IF(ISTEXT('_Data inputs (reported)'!L23),'_Data inputs (reported)'!L23,"")</f>
        <v/>
      </c>
      <c r="M24" s="1" t="str">
        <f>IF(ISTEXT('_Data inputs (reported)'!M23),'_Data inputs (reported)'!M23,"")</f>
        <v/>
      </c>
      <c r="N24" s="105" t="str">
        <f>IF(ISTEXT('_Data inputs (reported)'!N23),'_Data inputs (reported)'!N23,"")</f>
        <v/>
      </c>
    </row>
    <row r="25" spans="1:14" x14ac:dyDescent="0.2">
      <c r="A25"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5" s="1" t="str">
        <f>IF(ISTEXT('_Data inputs (reported)'!B24),'_Data inputs (reported)'!B24,"")</f>
        <v/>
      </c>
      <c r="C25" s="179" t="str">
        <f>IF(ISBLANK('_Data inputs (reported)'!C24),"",'_Data inputs (reported)'!C24)</f>
        <v/>
      </c>
      <c r="D25"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5" s="1" t="str">
        <f>IF(ISTEXT('_Data inputs (reported)'!E24),'_Data inputs (reported)'!E24,"")</f>
        <v/>
      </c>
      <c r="F25" s="8" t="str">
        <f>IF(ISNUMBER('_Data inputs (reported)'!F24),'_Data inputs (reported)'!F24,"")</f>
        <v/>
      </c>
      <c r="G25"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5" s="1" t="str">
        <f>IF(ISTEXT('_Data inputs (reported)'!H24),'_Data inputs (reported)'!H24,"")</f>
        <v/>
      </c>
      <c r="I25" s="42" t="str">
        <f>IF(ISNUMBER('_Data inputs (reported)'!I24),'_Data inputs (reported)'!I24,"")</f>
        <v/>
      </c>
      <c r="J25" s="1" t="str">
        <f>IF(ISTEXT('_Data inputs (reported)'!J24),'_Data inputs (reported)'!J24,"")</f>
        <v/>
      </c>
      <c r="K25" s="105" t="str">
        <f>IF(ISTEXT('_Data inputs (reported)'!K24),'_Data inputs (reported)'!K24,"")</f>
        <v/>
      </c>
      <c r="L25" s="105" t="str">
        <f>IF(ISTEXT('_Data inputs (reported)'!L24),'_Data inputs (reported)'!L24,"")</f>
        <v/>
      </c>
      <c r="M25" s="1" t="str">
        <f>IF(ISTEXT('_Data inputs (reported)'!M24),'_Data inputs (reported)'!M24,"")</f>
        <v/>
      </c>
      <c r="N25" s="105" t="str">
        <f>IF(ISTEXT('_Data inputs (reported)'!N24),'_Data inputs (reported)'!N24,"")</f>
        <v/>
      </c>
    </row>
    <row r="26" spans="1:14" x14ac:dyDescent="0.2">
      <c r="A26"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6" s="1" t="str">
        <f>IF(ISTEXT('_Data inputs (reported)'!B25),'_Data inputs (reported)'!B25,"")</f>
        <v/>
      </c>
      <c r="C26" s="179" t="str">
        <f>IF(ISBLANK('_Data inputs (reported)'!C25),"",'_Data inputs (reported)'!C25)</f>
        <v/>
      </c>
      <c r="D26"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6" s="1" t="str">
        <f>IF(ISTEXT('_Data inputs (reported)'!E25),'_Data inputs (reported)'!E25,"")</f>
        <v/>
      </c>
      <c r="F26" s="8" t="str">
        <f>IF(ISNUMBER('_Data inputs (reported)'!F25),'_Data inputs (reported)'!F25,"")</f>
        <v/>
      </c>
      <c r="G26"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6" s="1" t="str">
        <f>IF(ISTEXT('_Data inputs (reported)'!H25),'_Data inputs (reported)'!H25,"")</f>
        <v/>
      </c>
      <c r="I26" s="42" t="str">
        <f>IF(ISNUMBER('_Data inputs (reported)'!I25),'_Data inputs (reported)'!I25,"")</f>
        <v/>
      </c>
      <c r="J26" s="1" t="str">
        <f>IF(ISTEXT('_Data inputs (reported)'!J25),'_Data inputs (reported)'!J25,"")</f>
        <v/>
      </c>
      <c r="K26" s="105" t="str">
        <f>IF(ISTEXT('_Data inputs (reported)'!K25),'_Data inputs (reported)'!K25,"")</f>
        <v/>
      </c>
      <c r="L26" s="105" t="str">
        <f>IF(ISTEXT('_Data inputs (reported)'!L25),'_Data inputs (reported)'!L25,"")</f>
        <v/>
      </c>
      <c r="M26" s="1" t="str">
        <f>IF(ISTEXT('_Data inputs (reported)'!M25),'_Data inputs (reported)'!M25,"")</f>
        <v/>
      </c>
      <c r="N26" s="105" t="str">
        <f>IF(ISTEXT('_Data inputs (reported)'!N25),'_Data inputs (reported)'!N25,"")</f>
        <v/>
      </c>
    </row>
    <row r="27" spans="1:14" x14ac:dyDescent="0.2">
      <c r="A27"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7" s="1" t="str">
        <f>IF(ISTEXT('_Data inputs (reported)'!B26),'_Data inputs (reported)'!B26,"")</f>
        <v/>
      </c>
      <c r="C27" s="179" t="str">
        <f>IF(ISBLANK('_Data inputs (reported)'!C26),"",'_Data inputs (reported)'!C26)</f>
        <v/>
      </c>
      <c r="D27"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7" s="1" t="str">
        <f>IF(ISTEXT('_Data inputs (reported)'!E26),'_Data inputs (reported)'!E26,"")</f>
        <v/>
      </c>
      <c r="F27" s="8" t="str">
        <f>IF(ISNUMBER('_Data inputs (reported)'!F26),'_Data inputs (reported)'!F26,"")</f>
        <v/>
      </c>
      <c r="G27"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7" s="1" t="str">
        <f>IF(ISTEXT('_Data inputs (reported)'!H26),'_Data inputs (reported)'!H26,"")</f>
        <v/>
      </c>
      <c r="I27" s="42" t="str">
        <f>IF(ISNUMBER('_Data inputs (reported)'!I26),'_Data inputs (reported)'!I26,"")</f>
        <v/>
      </c>
      <c r="J27" s="1" t="str">
        <f>IF(ISTEXT('_Data inputs (reported)'!J26),'_Data inputs (reported)'!J26,"")</f>
        <v/>
      </c>
      <c r="K27" s="105" t="str">
        <f>IF(ISTEXT('_Data inputs (reported)'!K26),'_Data inputs (reported)'!K26,"")</f>
        <v/>
      </c>
      <c r="L27" s="105" t="str">
        <f>IF(ISTEXT('_Data inputs (reported)'!L26),'_Data inputs (reported)'!L26,"")</f>
        <v/>
      </c>
      <c r="M27" s="1" t="str">
        <f>IF(ISTEXT('_Data inputs (reported)'!M26),'_Data inputs (reported)'!M26,"")</f>
        <v/>
      </c>
      <c r="N27" s="105" t="str">
        <f>IF(ISTEXT('_Data inputs (reported)'!N26),'_Data inputs (reported)'!N26,"")</f>
        <v/>
      </c>
    </row>
    <row r="28" spans="1:14" x14ac:dyDescent="0.2">
      <c r="A28"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8" s="1" t="str">
        <f>IF(ISTEXT('_Data inputs (reported)'!B27),'_Data inputs (reported)'!B27,"")</f>
        <v/>
      </c>
      <c r="C28" s="179" t="str">
        <f>IF(ISBLANK('_Data inputs (reported)'!C27),"",'_Data inputs (reported)'!C27)</f>
        <v/>
      </c>
      <c r="D28"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8" s="1" t="str">
        <f>IF(ISTEXT('_Data inputs (reported)'!E27),'_Data inputs (reported)'!E27,"")</f>
        <v/>
      </c>
      <c r="F28" s="8" t="str">
        <f>IF(ISNUMBER('_Data inputs (reported)'!F27),'_Data inputs (reported)'!F27,"")</f>
        <v/>
      </c>
      <c r="G28"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8" s="1" t="str">
        <f>IF(ISTEXT('_Data inputs (reported)'!H27),'_Data inputs (reported)'!H27,"")</f>
        <v/>
      </c>
      <c r="I28" s="42" t="str">
        <f>IF(ISNUMBER('_Data inputs (reported)'!I27),'_Data inputs (reported)'!I27,"")</f>
        <v/>
      </c>
      <c r="J28" s="1" t="str">
        <f>IF(ISTEXT('_Data inputs (reported)'!J27),'_Data inputs (reported)'!J27,"")</f>
        <v/>
      </c>
      <c r="K28" s="105" t="str">
        <f>IF(ISTEXT('_Data inputs (reported)'!K27),'_Data inputs (reported)'!K27,"")</f>
        <v/>
      </c>
      <c r="L28" s="105" t="str">
        <f>IF(ISTEXT('_Data inputs (reported)'!L27),'_Data inputs (reported)'!L27,"")</f>
        <v/>
      </c>
      <c r="M28" s="1" t="str">
        <f>IF(ISTEXT('_Data inputs (reported)'!M27),'_Data inputs (reported)'!M27,"")</f>
        <v/>
      </c>
      <c r="N28" s="105" t="str">
        <f>IF(ISTEXT('_Data inputs (reported)'!N27),'_Data inputs (reported)'!N27,"")</f>
        <v/>
      </c>
    </row>
    <row r="29" spans="1:14" x14ac:dyDescent="0.2">
      <c r="A29"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9" s="1" t="str">
        <f>IF(ISTEXT('_Data inputs (reported)'!B28),'_Data inputs (reported)'!B28,"")</f>
        <v/>
      </c>
      <c r="C29" s="179" t="str">
        <f>IF(ISBLANK('_Data inputs (reported)'!C28),"",'_Data inputs (reported)'!C28)</f>
        <v/>
      </c>
      <c r="D29"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9" s="1" t="str">
        <f>IF(ISTEXT('_Data inputs (reported)'!E28),'_Data inputs (reported)'!E28,"")</f>
        <v/>
      </c>
      <c r="F29" s="8" t="str">
        <f>IF(ISNUMBER('_Data inputs (reported)'!F28),'_Data inputs (reported)'!F28,"")</f>
        <v/>
      </c>
      <c r="G29"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9" s="1" t="str">
        <f>IF(ISTEXT('_Data inputs (reported)'!H28),'_Data inputs (reported)'!H28,"")</f>
        <v/>
      </c>
      <c r="I29" s="42" t="str">
        <f>IF(ISNUMBER('_Data inputs (reported)'!I28),'_Data inputs (reported)'!I28,"")</f>
        <v/>
      </c>
      <c r="J29" s="1" t="str">
        <f>IF(ISTEXT('_Data inputs (reported)'!J28),'_Data inputs (reported)'!J28,"")</f>
        <v/>
      </c>
      <c r="K29" s="105" t="str">
        <f>IF(ISTEXT('_Data inputs (reported)'!K28),'_Data inputs (reported)'!K28,"")</f>
        <v/>
      </c>
      <c r="L29" s="105" t="str">
        <f>IF(ISTEXT('_Data inputs (reported)'!L28),'_Data inputs (reported)'!L28,"")</f>
        <v/>
      </c>
      <c r="M29" s="1" t="str">
        <f>IF(ISTEXT('_Data inputs (reported)'!M28),'_Data inputs (reported)'!M28,"")</f>
        <v/>
      </c>
      <c r="N29" s="105" t="str">
        <f>IF(ISTEXT('_Data inputs (reported)'!N28),'_Data inputs (reported)'!N28,"")</f>
        <v/>
      </c>
    </row>
    <row r="30" spans="1:14" x14ac:dyDescent="0.2">
      <c r="A30"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30" s="1" t="str">
        <f>IF(ISTEXT('_Data inputs (reported)'!B29),'_Data inputs (reported)'!B29,"")</f>
        <v/>
      </c>
      <c r="C30" s="179" t="str">
        <f>IF(ISBLANK('_Data inputs (reported)'!C29),"",'_Data inputs (reported)'!C29)</f>
        <v/>
      </c>
      <c r="D30"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30" s="1" t="str">
        <f>IF(ISTEXT('_Data inputs (reported)'!E29),'_Data inputs (reported)'!E29,"")</f>
        <v/>
      </c>
      <c r="F30" s="8" t="str">
        <f>IF(ISNUMBER('_Data inputs (reported)'!F29),'_Data inputs (reported)'!F29,"")</f>
        <v/>
      </c>
      <c r="G30"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30" s="1" t="str">
        <f>IF(ISTEXT('_Data inputs (reported)'!H29),'_Data inputs (reported)'!H29,"")</f>
        <v/>
      </c>
      <c r="I30" s="42" t="str">
        <f>IF(ISNUMBER('_Data inputs (reported)'!I29),'_Data inputs (reported)'!I29,"")</f>
        <v/>
      </c>
      <c r="J30" s="1" t="str">
        <f>IF(ISTEXT('_Data inputs (reported)'!J29),'_Data inputs (reported)'!J29,"")</f>
        <v/>
      </c>
      <c r="K30" s="105" t="str">
        <f>IF(ISTEXT('_Data inputs (reported)'!K29),'_Data inputs (reported)'!K29,"")</f>
        <v/>
      </c>
      <c r="L30" s="105" t="str">
        <f>IF(ISTEXT('_Data inputs (reported)'!L29),'_Data inputs (reported)'!L29,"")</f>
        <v/>
      </c>
      <c r="M30" s="1" t="str">
        <f>IF(ISTEXT('_Data inputs (reported)'!M29),'_Data inputs (reported)'!M29,"")</f>
        <v/>
      </c>
      <c r="N30" s="105" t="str">
        <f>IF(ISTEXT('_Data inputs (reported)'!N29),'_Data inputs (reported)'!N29,"")</f>
        <v/>
      </c>
    </row>
    <row r="31" spans="1:14" x14ac:dyDescent="0.2">
      <c r="A31"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1" s="1" t="str">
        <f>IF(ISTEXT('_Data inputs (reported)'!B30),'_Data inputs (reported)'!B30,"")</f>
        <v/>
      </c>
      <c r="C31" s="179" t="str">
        <f>IF(ISBLANK('_Data inputs (reported)'!C30),"",'_Data inputs (reported)'!C30)</f>
        <v/>
      </c>
      <c r="D31"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1" s="1" t="str">
        <f>IF(ISTEXT('_Data inputs (reported)'!E30),'_Data inputs (reported)'!E30,"")</f>
        <v/>
      </c>
      <c r="F31" s="8" t="str">
        <f>IF(ISNUMBER('_Data inputs (reported)'!F30),'_Data inputs (reported)'!F30,"")</f>
        <v/>
      </c>
      <c r="G31"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1" s="1" t="str">
        <f>IF(ISTEXT('_Data inputs (reported)'!H30),'_Data inputs (reported)'!H30,"")</f>
        <v/>
      </c>
      <c r="I31" s="42" t="str">
        <f>IF(ISNUMBER('_Data inputs (reported)'!I30),'_Data inputs (reported)'!I30,"")</f>
        <v/>
      </c>
      <c r="J31" s="1" t="str">
        <f>IF(ISTEXT('_Data inputs (reported)'!J30),'_Data inputs (reported)'!J30,"")</f>
        <v/>
      </c>
      <c r="K31" s="105" t="str">
        <f>IF(ISTEXT('_Data inputs (reported)'!K30),'_Data inputs (reported)'!K30,"")</f>
        <v/>
      </c>
      <c r="L31" s="105" t="str">
        <f>IF(ISTEXT('_Data inputs (reported)'!L30),'_Data inputs (reported)'!L30,"")</f>
        <v/>
      </c>
      <c r="M31" s="1" t="str">
        <f>IF(ISTEXT('_Data inputs (reported)'!M30),'_Data inputs (reported)'!M30,"")</f>
        <v/>
      </c>
      <c r="N31" s="105" t="str">
        <f>IF(ISTEXT('_Data inputs (reported)'!N30),'_Data inputs (reported)'!N30,"")</f>
        <v/>
      </c>
    </row>
    <row r="32" spans="1:14" x14ac:dyDescent="0.2">
      <c r="A32"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2" s="1" t="str">
        <f>IF(ISTEXT('_Data inputs (reported)'!B31),'_Data inputs (reported)'!B31,"")</f>
        <v/>
      </c>
      <c r="C32" s="179" t="str">
        <f>IF(ISBLANK('_Data inputs (reported)'!C31),"",'_Data inputs (reported)'!C31)</f>
        <v/>
      </c>
      <c r="D32"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2" s="1" t="str">
        <f>IF(ISTEXT('_Data inputs (reported)'!E31),'_Data inputs (reported)'!E31,"")</f>
        <v/>
      </c>
      <c r="F32" s="8" t="str">
        <f>IF(ISNUMBER('_Data inputs (reported)'!F31),'_Data inputs (reported)'!F31,"")</f>
        <v/>
      </c>
      <c r="G32"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2" s="1" t="str">
        <f>IF(ISTEXT('_Data inputs (reported)'!H31),'_Data inputs (reported)'!H31,"")</f>
        <v/>
      </c>
      <c r="I32" s="42" t="str">
        <f>IF(ISNUMBER('_Data inputs (reported)'!I31),'_Data inputs (reported)'!I31,"")</f>
        <v/>
      </c>
      <c r="J32" s="1" t="str">
        <f>IF(ISTEXT('_Data inputs (reported)'!J31),'_Data inputs (reported)'!J31,"")</f>
        <v/>
      </c>
      <c r="K32" s="105" t="str">
        <f>IF(ISTEXT('_Data inputs (reported)'!K31),'_Data inputs (reported)'!K31,"")</f>
        <v/>
      </c>
      <c r="L32" s="105" t="str">
        <f>IF(ISTEXT('_Data inputs (reported)'!L31),'_Data inputs (reported)'!L31,"")</f>
        <v/>
      </c>
      <c r="M32" s="1" t="str">
        <f>IF(ISTEXT('_Data inputs (reported)'!M31),'_Data inputs (reported)'!M31,"")</f>
        <v/>
      </c>
      <c r="N32" s="105" t="str">
        <f>IF(ISTEXT('_Data inputs (reported)'!N31),'_Data inputs (reported)'!N31,"")</f>
        <v/>
      </c>
    </row>
    <row r="33" spans="1:14" x14ac:dyDescent="0.2">
      <c r="A33"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3" s="1" t="str">
        <f>IF(ISTEXT('_Data inputs (reported)'!B32),'_Data inputs (reported)'!B32,"")</f>
        <v/>
      </c>
      <c r="C33" s="179" t="str">
        <f>IF(ISBLANK('_Data inputs (reported)'!C32),"",'_Data inputs (reported)'!C32)</f>
        <v/>
      </c>
      <c r="D33"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3" s="1" t="str">
        <f>IF(ISTEXT('_Data inputs (reported)'!E32),'_Data inputs (reported)'!E32,"")</f>
        <v/>
      </c>
      <c r="F33" s="8" t="str">
        <f>IF(ISNUMBER('_Data inputs (reported)'!F32),'_Data inputs (reported)'!F32,"")</f>
        <v/>
      </c>
      <c r="G33"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3" s="1" t="str">
        <f>IF(ISTEXT('_Data inputs (reported)'!H32),'_Data inputs (reported)'!H32,"")</f>
        <v/>
      </c>
      <c r="I33" s="42" t="str">
        <f>IF(ISNUMBER('_Data inputs (reported)'!I32),'_Data inputs (reported)'!I32,"")</f>
        <v/>
      </c>
      <c r="J33" s="1" t="str">
        <f>IF(ISTEXT('_Data inputs (reported)'!J32),'_Data inputs (reported)'!J32,"")</f>
        <v/>
      </c>
      <c r="K33" s="105" t="str">
        <f>IF(ISTEXT('_Data inputs (reported)'!K32),'_Data inputs (reported)'!K32,"")</f>
        <v/>
      </c>
      <c r="L33" s="105" t="str">
        <f>IF(ISTEXT('_Data inputs (reported)'!L32),'_Data inputs (reported)'!L32,"")</f>
        <v/>
      </c>
      <c r="M33" s="1" t="str">
        <f>IF(ISTEXT('_Data inputs (reported)'!M32),'_Data inputs (reported)'!M32,"")</f>
        <v/>
      </c>
      <c r="N33" s="105" t="str">
        <f>IF(ISTEXT('_Data inputs (reported)'!N32),'_Data inputs (reported)'!N32,"")</f>
        <v/>
      </c>
    </row>
    <row r="34" spans="1:14" x14ac:dyDescent="0.2">
      <c r="A34"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4" s="1" t="str">
        <f>IF(ISTEXT('_Data inputs (reported)'!B33),'_Data inputs (reported)'!B33,"")</f>
        <v/>
      </c>
      <c r="C34" s="179" t="str">
        <f>IF(ISBLANK('_Data inputs (reported)'!C33),"",'_Data inputs (reported)'!C33)</f>
        <v/>
      </c>
      <c r="D34"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4" s="1" t="str">
        <f>IF(ISTEXT('_Data inputs (reported)'!E33),'_Data inputs (reported)'!E33,"")</f>
        <v/>
      </c>
      <c r="F34" s="8" t="str">
        <f>IF(ISNUMBER('_Data inputs (reported)'!F33),'_Data inputs (reported)'!F33,"")</f>
        <v/>
      </c>
      <c r="G34"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4" s="1" t="str">
        <f>IF(ISTEXT('_Data inputs (reported)'!H33),'_Data inputs (reported)'!H33,"")</f>
        <v/>
      </c>
      <c r="I34" s="42" t="str">
        <f>IF(ISNUMBER('_Data inputs (reported)'!I33),'_Data inputs (reported)'!I33,"")</f>
        <v/>
      </c>
      <c r="J34" s="1" t="str">
        <f>IF(ISTEXT('_Data inputs (reported)'!J33),'_Data inputs (reported)'!J33,"")</f>
        <v/>
      </c>
      <c r="K34" s="105" t="str">
        <f>IF(ISTEXT('_Data inputs (reported)'!K33),'_Data inputs (reported)'!K33,"")</f>
        <v/>
      </c>
      <c r="L34" s="105" t="str">
        <f>IF(ISTEXT('_Data inputs (reported)'!L33),'_Data inputs (reported)'!L33,"")</f>
        <v/>
      </c>
      <c r="M34" s="1" t="str">
        <f>IF(ISTEXT('_Data inputs (reported)'!M33),'_Data inputs (reported)'!M33,"")</f>
        <v/>
      </c>
      <c r="N34" s="105" t="str">
        <f>IF(ISTEXT('_Data inputs (reported)'!N33),'_Data inputs (reported)'!N33,"")</f>
        <v/>
      </c>
    </row>
    <row r="35" spans="1:14" x14ac:dyDescent="0.2">
      <c r="A35"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5" s="1" t="str">
        <f>IF(ISTEXT('_Data inputs (reported)'!B34),'_Data inputs (reported)'!B34,"")</f>
        <v/>
      </c>
      <c r="C35" s="179" t="str">
        <f>IF(ISBLANK('_Data inputs (reported)'!C34),"",'_Data inputs (reported)'!C34)</f>
        <v/>
      </c>
      <c r="D35"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5" s="1" t="str">
        <f>IF(ISTEXT('_Data inputs (reported)'!E34),'_Data inputs (reported)'!E34,"")</f>
        <v/>
      </c>
      <c r="F35" s="8" t="str">
        <f>IF(ISNUMBER('_Data inputs (reported)'!F34),'_Data inputs (reported)'!F34,"")</f>
        <v/>
      </c>
      <c r="G35"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5" s="1" t="str">
        <f>IF(ISTEXT('_Data inputs (reported)'!H34),'_Data inputs (reported)'!H34,"")</f>
        <v/>
      </c>
      <c r="I35" s="42" t="str">
        <f>IF(ISNUMBER('_Data inputs (reported)'!I34),'_Data inputs (reported)'!I34,"")</f>
        <v/>
      </c>
      <c r="J35" s="1" t="str">
        <f>IF(ISTEXT('_Data inputs (reported)'!J34),'_Data inputs (reported)'!J34,"")</f>
        <v/>
      </c>
      <c r="K35" s="105" t="str">
        <f>IF(ISTEXT('_Data inputs (reported)'!K34),'_Data inputs (reported)'!K34,"")</f>
        <v/>
      </c>
      <c r="L35" s="105" t="str">
        <f>IF(ISTEXT('_Data inputs (reported)'!L34),'_Data inputs (reported)'!L34,"")</f>
        <v/>
      </c>
      <c r="M35" s="1" t="str">
        <f>IF(ISTEXT('_Data inputs (reported)'!M34),'_Data inputs (reported)'!M34,"")</f>
        <v/>
      </c>
      <c r="N35" s="105" t="str">
        <f>IF(ISTEXT('_Data inputs (reported)'!N34),'_Data inputs (reported)'!N34,"")</f>
        <v/>
      </c>
    </row>
    <row r="36" spans="1:14" x14ac:dyDescent="0.2">
      <c r="A36"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6" s="1" t="str">
        <f>IF(ISTEXT('_Data inputs (reported)'!B35),'_Data inputs (reported)'!B35,"")</f>
        <v/>
      </c>
      <c r="C36" s="179" t="str">
        <f>IF(ISBLANK('_Data inputs (reported)'!C35),"",'_Data inputs (reported)'!C35)</f>
        <v/>
      </c>
      <c r="D36"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6" s="1" t="str">
        <f>IF(ISTEXT('_Data inputs (reported)'!E35),'_Data inputs (reported)'!E35,"")</f>
        <v/>
      </c>
      <c r="F36" s="8" t="str">
        <f>IF(ISNUMBER('_Data inputs (reported)'!F35),'_Data inputs (reported)'!F35,"")</f>
        <v/>
      </c>
      <c r="G36"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6" s="1" t="str">
        <f>IF(ISTEXT('_Data inputs (reported)'!H35),'_Data inputs (reported)'!H35,"")</f>
        <v/>
      </c>
      <c r="I36" s="42" t="str">
        <f>IF(ISNUMBER('_Data inputs (reported)'!I35),'_Data inputs (reported)'!I35,"")</f>
        <v/>
      </c>
      <c r="J36" s="1" t="str">
        <f>IF(ISTEXT('_Data inputs (reported)'!J35),'_Data inputs (reported)'!J35,"")</f>
        <v/>
      </c>
      <c r="K36" s="105" t="str">
        <f>IF(ISTEXT('_Data inputs (reported)'!K35),'_Data inputs (reported)'!K35,"")</f>
        <v/>
      </c>
      <c r="L36" s="105" t="str">
        <f>IF(ISTEXT('_Data inputs (reported)'!L35),'_Data inputs (reported)'!L35,"")</f>
        <v/>
      </c>
      <c r="M36" s="1" t="str">
        <f>IF(ISTEXT('_Data inputs (reported)'!M35),'_Data inputs (reported)'!M35,"")</f>
        <v/>
      </c>
      <c r="N36" s="105" t="str">
        <f>IF(ISTEXT('_Data inputs (reported)'!N35),'_Data inputs (reported)'!N35,"")</f>
        <v/>
      </c>
    </row>
    <row r="37" spans="1:14" x14ac:dyDescent="0.2">
      <c r="A37"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7" s="1" t="str">
        <f>IF(ISTEXT('_Data inputs (reported)'!B36),'_Data inputs (reported)'!B36,"")</f>
        <v/>
      </c>
      <c r="C37" s="179" t="str">
        <f>IF(ISBLANK('_Data inputs (reported)'!C36),"",'_Data inputs (reported)'!C36)</f>
        <v/>
      </c>
      <c r="D37"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7" s="1" t="str">
        <f>IF(ISTEXT('_Data inputs (reported)'!E36),'_Data inputs (reported)'!E36,"")</f>
        <v/>
      </c>
      <c r="F37" s="8" t="str">
        <f>IF(ISNUMBER('_Data inputs (reported)'!F36),'_Data inputs (reported)'!F36,"")</f>
        <v/>
      </c>
      <c r="G37"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7" s="1" t="str">
        <f>IF(ISTEXT('_Data inputs (reported)'!H36),'_Data inputs (reported)'!H36,"")</f>
        <v/>
      </c>
      <c r="I37" s="42" t="str">
        <f>IF(ISNUMBER('_Data inputs (reported)'!I36),'_Data inputs (reported)'!I36,"")</f>
        <v/>
      </c>
      <c r="J37" s="1" t="str">
        <f>IF(ISTEXT('_Data inputs (reported)'!J36),'_Data inputs (reported)'!J36,"")</f>
        <v/>
      </c>
      <c r="K37" s="105" t="str">
        <f>IF(ISTEXT('_Data inputs (reported)'!K36),'_Data inputs (reported)'!K36,"")</f>
        <v/>
      </c>
      <c r="L37" s="105" t="str">
        <f>IF(ISTEXT('_Data inputs (reported)'!L36),'_Data inputs (reported)'!L36,"")</f>
        <v/>
      </c>
      <c r="M37" s="1" t="str">
        <f>IF(ISTEXT('_Data inputs (reported)'!M36),'_Data inputs (reported)'!M36,"")</f>
        <v/>
      </c>
      <c r="N37" s="105" t="str">
        <f>IF(ISTEXT('_Data inputs (reported)'!N36),'_Data inputs (reported)'!N36,"")</f>
        <v/>
      </c>
    </row>
    <row r="38" spans="1:14" x14ac:dyDescent="0.2">
      <c r="A38"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8" s="1" t="str">
        <f>IF(ISTEXT('_Data inputs (reported)'!B37),'_Data inputs (reported)'!B37,"")</f>
        <v/>
      </c>
      <c r="C38" s="179" t="str">
        <f>IF(ISBLANK('_Data inputs (reported)'!C37),"",'_Data inputs (reported)'!C37)</f>
        <v/>
      </c>
      <c r="D38"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8" s="1" t="str">
        <f>IF(ISTEXT('_Data inputs (reported)'!E37),'_Data inputs (reported)'!E37,"")</f>
        <v/>
      </c>
      <c r="F38" s="8" t="str">
        <f>IF(ISNUMBER('_Data inputs (reported)'!F37),'_Data inputs (reported)'!F37,"")</f>
        <v/>
      </c>
      <c r="G38"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8" s="1" t="str">
        <f>IF(ISTEXT('_Data inputs (reported)'!H37),'_Data inputs (reported)'!H37,"")</f>
        <v/>
      </c>
      <c r="I38" s="42" t="str">
        <f>IF(ISNUMBER('_Data inputs (reported)'!I37),'_Data inputs (reported)'!I37,"")</f>
        <v/>
      </c>
      <c r="J38" s="1" t="str">
        <f>IF(ISTEXT('_Data inputs (reported)'!J37),'_Data inputs (reported)'!J37,"")</f>
        <v/>
      </c>
      <c r="K38" s="105" t="str">
        <f>IF(ISTEXT('_Data inputs (reported)'!K37),'_Data inputs (reported)'!K37,"")</f>
        <v/>
      </c>
      <c r="L38" s="105" t="str">
        <f>IF(ISTEXT('_Data inputs (reported)'!L37),'_Data inputs (reported)'!L37,"")</f>
        <v/>
      </c>
      <c r="M38" s="1" t="str">
        <f>IF(ISTEXT('_Data inputs (reported)'!M37),'_Data inputs (reported)'!M37,"")</f>
        <v/>
      </c>
      <c r="N38" s="105" t="str">
        <f>IF(ISTEXT('_Data inputs (reported)'!N37),'_Data inputs (reported)'!N37,"")</f>
        <v/>
      </c>
    </row>
    <row r="39" spans="1:14" x14ac:dyDescent="0.2">
      <c r="A39"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9" s="1" t="str">
        <f>IF(ISTEXT('_Data inputs (reported)'!B38),'_Data inputs (reported)'!B38,"")</f>
        <v/>
      </c>
      <c r="C39" s="179" t="str">
        <f>IF(ISBLANK('_Data inputs (reported)'!C38),"",'_Data inputs (reported)'!C38)</f>
        <v/>
      </c>
      <c r="D39"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9" s="1" t="str">
        <f>IF(ISTEXT('_Data inputs (reported)'!E38),'_Data inputs (reported)'!E38,"")</f>
        <v/>
      </c>
      <c r="F39" s="8" t="str">
        <f>IF(ISNUMBER('_Data inputs (reported)'!F38),'_Data inputs (reported)'!F38,"")</f>
        <v/>
      </c>
      <c r="G39"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9" s="1" t="str">
        <f>IF(ISTEXT('_Data inputs (reported)'!H38),'_Data inputs (reported)'!H38,"")</f>
        <v/>
      </c>
      <c r="I39" s="42" t="str">
        <f>IF(ISNUMBER('_Data inputs (reported)'!I38),'_Data inputs (reported)'!I38,"")</f>
        <v/>
      </c>
      <c r="J39" s="1" t="str">
        <f>IF(ISTEXT('_Data inputs (reported)'!J38),'_Data inputs (reported)'!J38,"")</f>
        <v/>
      </c>
      <c r="K39" s="105" t="str">
        <f>IF(ISTEXT('_Data inputs (reported)'!K38),'_Data inputs (reported)'!K38,"")</f>
        <v/>
      </c>
      <c r="L39" s="105" t="str">
        <f>IF(ISTEXT('_Data inputs (reported)'!L38),'_Data inputs (reported)'!L38,"")</f>
        <v/>
      </c>
      <c r="M39" s="1" t="str">
        <f>IF(ISTEXT('_Data inputs (reported)'!M38),'_Data inputs (reported)'!M38,"")</f>
        <v/>
      </c>
      <c r="N39" s="105" t="str">
        <f>IF(ISTEXT('_Data inputs (reported)'!N38),'_Data inputs (reported)'!N38,"")</f>
        <v/>
      </c>
    </row>
    <row r="40" spans="1:14" x14ac:dyDescent="0.2">
      <c r="A40"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40" s="1" t="str">
        <f>IF(ISTEXT('_Data inputs (reported)'!B39),'_Data inputs (reported)'!B39,"")</f>
        <v/>
      </c>
      <c r="C40" s="179" t="str">
        <f>IF(ISBLANK('_Data inputs (reported)'!C39),"",'_Data inputs (reported)'!C39)</f>
        <v/>
      </c>
      <c r="D40"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40" s="1" t="str">
        <f>IF(ISTEXT('_Data inputs (reported)'!E39),'_Data inputs (reported)'!E39,"")</f>
        <v/>
      </c>
      <c r="F40" s="8" t="str">
        <f>IF(ISNUMBER('_Data inputs (reported)'!F39),'_Data inputs (reported)'!F39,"")</f>
        <v/>
      </c>
      <c r="G40"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40" s="1" t="str">
        <f>IF(ISTEXT('_Data inputs (reported)'!H39),'_Data inputs (reported)'!H39,"")</f>
        <v/>
      </c>
      <c r="I40" s="42" t="str">
        <f>IF(ISNUMBER('_Data inputs (reported)'!I39),'_Data inputs (reported)'!I39,"")</f>
        <v/>
      </c>
      <c r="J40" s="1" t="str">
        <f>IF(ISTEXT('_Data inputs (reported)'!J39),'_Data inputs (reported)'!J39,"")</f>
        <v/>
      </c>
      <c r="K40" s="105" t="str">
        <f>IF(ISTEXT('_Data inputs (reported)'!K39),'_Data inputs (reported)'!K39,"")</f>
        <v/>
      </c>
      <c r="L40" s="105" t="str">
        <f>IF(ISTEXT('_Data inputs (reported)'!L39),'_Data inputs (reported)'!L39,"")</f>
        <v/>
      </c>
      <c r="M40" s="1" t="str">
        <f>IF(ISTEXT('_Data inputs (reported)'!M39),'_Data inputs (reported)'!M39,"")</f>
        <v/>
      </c>
      <c r="N40" s="105" t="str">
        <f>IF(ISTEXT('_Data inputs (reported)'!N39),'_Data inputs (reported)'!N39,"")</f>
        <v/>
      </c>
    </row>
    <row r="41" spans="1:14" x14ac:dyDescent="0.2">
      <c r="A41"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1" s="1" t="str">
        <f>IF(ISTEXT('_Data inputs (reported)'!B40),'_Data inputs (reported)'!B40,"")</f>
        <v/>
      </c>
      <c r="C41" s="179" t="str">
        <f>IF(ISBLANK('_Data inputs (reported)'!C40),"",'_Data inputs (reported)'!C40)</f>
        <v/>
      </c>
      <c r="D41"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1" s="1" t="str">
        <f>IF(ISTEXT('_Data inputs (reported)'!E40),'_Data inputs (reported)'!E40,"")</f>
        <v/>
      </c>
      <c r="F41" s="8" t="str">
        <f>IF(ISNUMBER('_Data inputs (reported)'!F40),'_Data inputs (reported)'!F40,"")</f>
        <v/>
      </c>
      <c r="G41"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1" s="1" t="str">
        <f>IF(ISTEXT('_Data inputs (reported)'!H40),'_Data inputs (reported)'!H40,"")</f>
        <v/>
      </c>
      <c r="I41" s="42" t="str">
        <f>IF(ISNUMBER('_Data inputs (reported)'!I40),'_Data inputs (reported)'!I40,"")</f>
        <v/>
      </c>
      <c r="J41" s="1" t="str">
        <f>IF(ISTEXT('_Data inputs (reported)'!J40),'_Data inputs (reported)'!J40,"")</f>
        <v/>
      </c>
      <c r="K41" s="105" t="str">
        <f>IF(ISTEXT('_Data inputs (reported)'!K40),'_Data inputs (reported)'!K40,"")</f>
        <v/>
      </c>
      <c r="L41" s="105" t="str">
        <f>IF(ISTEXT('_Data inputs (reported)'!L40),'_Data inputs (reported)'!L40,"")</f>
        <v/>
      </c>
      <c r="M41" s="1" t="str">
        <f>IF(ISTEXT('_Data inputs (reported)'!M40),'_Data inputs (reported)'!M40,"")</f>
        <v/>
      </c>
      <c r="N41" s="105" t="str">
        <f>IF(ISTEXT('_Data inputs (reported)'!N40),'_Data inputs (reported)'!N40,"")</f>
        <v/>
      </c>
    </row>
    <row r="42" spans="1:14" x14ac:dyDescent="0.2">
      <c r="A42"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2" s="1" t="str">
        <f>IF(ISTEXT('_Data inputs (reported)'!B41),'_Data inputs (reported)'!B41,"")</f>
        <v/>
      </c>
      <c r="C42" s="179" t="str">
        <f>IF(ISBLANK('_Data inputs (reported)'!C41),"",'_Data inputs (reported)'!C41)</f>
        <v/>
      </c>
      <c r="D42"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2" s="1" t="str">
        <f>IF(ISTEXT('_Data inputs (reported)'!E41),'_Data inputs (reported)'!E41,"")</f>
        <v/>
      </c>
      <c r="F42" s="8" t="str">
        <f>IF(ISNUMBER('_Data inputs (reported)'!F41),'_Data inputs (reported)'!F41,"")</f>
        <v/>
      </c>
      <c r="G42"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2" s="1" t="str">
        <f>IF(ISTEXT('_Data inputs (reported)'!H41),'_Data inputs (reported)'!H41,"")</f>
        <v/>
      </c>
      <c r="I42" s="42" t="str">
        <f>IF(ISNUMBER('_Data inputs (reported)'!I41),'_Data inputs (reported)'!I41,"")</f>
        <v/>
      </c>
      <c r="J42" s="1" t="str">
        <f>IF(ISTEXT('_Data inputs (reported)'!J41),'_Data inputs (reported)'!J41,"")</f>
        <v/>
      </c>
      <c r="K42" s="105" t="str">
        <f>IF(ISTEXT('_Data inputs (reported)'!K41),'_Data inputs (reported)'!K41,"")</f>
        <v/>
      </c>
      <c r="L42" s="105" t="str">
        <f>IF(ISTEXT('_Data inputs (reported)'!L41),'_Data inputs (reported)'!L41,"")</f>
        <v/>
      </c>
      <c r="M42" s="1" t="str">
        <f>IF(ISTEXT('_Data inputs (reported)'!M41),'_Data inputs (reported)'!M41,"")</f>
        <v/>
      </c>
      <c r="N42" s="105" t="str">
        <f>IF(ISTEXT('_Data inputs (reported)'!N41),'_Data inputs (reported)'!N41,"")</f>
        <v/>
      </c>
    </row>
    <row r="43" spans="1:14" x14ac:dyDescent="0.2">
      <c r="A43"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3" s="1" t="str">
        <f>IF(ISTEXT('_Data inputs (reported)'!B42),'_Data inputs (reported)'!B42,"")</f>
        <v/>
      </c>
      <c r="C43" s="179" t="str">
        <f>IF(ISBLANK('_Data inputs (reported)'!C42),"",'_Data inputs (reported)'!C42)</f>
        <v/>
      </c>
      <c r="D43"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3" s="1" t="str">
        <f>IF(ISTEXT('_Data inputs (reported)'!E42),'_Data inputs (reported)'!E42,"")</f>
        <v/>
      </c>
      <c r="F43" s="8" t="str">
        <f>IF(ISNUMBER('_Data inputs (reported)'!F42),'_Data inputs (reported)'!F42,"")</f>
        <v/>
      </c>
      <c r="G43"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3" s="1" t="str">
        <f>IF(ISTEXT('_Data inputs (reported)'!H42),'_Data inputs (reported)'!H42,"")</f>
        <v/>
      </c>
      <c r="I43" s="42" t="str">
        <f>IF(ISNUMBER('_Data inputs (reported)'!I42),'_Data inputs (reported)'!I42,"")</f>
        <v/>
      </c>
      <c r="J43" s="1" t="str">
        <f>IF(ISTEXT('_Data inputs (reported)'!J42),'_Data inputs (reported)'!J42,"")</f>
        <v/>
      </c>
      <c r="K43" s="105" t="str">
        <f>IF(ISTEXT('_Data inputs (reported)'!K42),'_Data inputs (reported)'!K42,"")</f>
        <v/>
      </c>
      <c r="L43" s="105" t="str">
        <f>IF(ISTEXT('_Data inputs (reported)'!L42),'_Data inputs (reported)'!L42,"")</f>
        <v/>
      </c>
      <c r="M43" s="1" t="str">
        <f>IF(ISTEXT('_Data inputs (reported)'!M42),'_Data inputs (reported)'!M42,"")</f>
        <v/>
      </c>
      <c r="N43" s="105" t="str">
        <f>IF(ISTEXT('_Data inputs (reported)'!N42),'_Data inputs (reported)'!N42,"")</f>
        <v/>
      </c>
    </row>
    <row r="44" spans="1:14" x14ac:dyDescent="0.2">
      <c r="A44"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4" s="1" t="str">
        <f>IF(ISTEXT('_Data inputs (reported)'!B43),'_Data inputs (reported)'!B43,"")</f>
        <v/>
      </c>
      <c r="C44" s="179" t="str">
        <f>IF(ISBLANK('_Data inputs (reported)'!C43),"",'_Data inputs (reported)'!C43)</f>
        <v/>
      </c>
      <c r="D44"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4" s="1" t="str">
        <f>IF(ISTEXT('_Data inputs (reported)'!E43),'_Data inputs (reported)'!E43,"")</f>
        <v/>
      </c>
      <c r="F44" s="8" t="str">
        <f>IF(ISNUMBER('_Data inputs (reported)'!F43),'_Data inputs (reported)'!F43,"")</f>
        <v/>
      </c>
      <c r="G44"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4" s="1" t="str">
        <f>IF(ISTEXT('_Data inputs (reported)'!H43),'_Data inputs (reported)'!H43,"")</f>
        <v/>
      </c>
      <c r="I44" s="42" t="str">
        <f>IF(ISNUMBER('_Data inputs (reported)'!I43),'_Data inputs (reported)'!I43,"")</f>
        <v/>
      </c>
      <c r="J44" s="1" t="str">
        <f>IF(ISTEXT('_Data inputs (reported)'!J43),'_Data inputs (reported)'!J43,"")</f>
        <v/>
      </c>
      <c r="K44" s="105" t="str">
        <f>IF(ISTEXT('_Data inputs (reported)'!K43),'_Data inputs (reported)'!K43,"")</f>
        <v/>
      </c>
      <c r="L44" s="105" t="str">
        <f>IF(ISTEXT('_Data inputs (reported)'!L43),'_Data inputs (reported)'!L43,"")</f>
        <v/>
      </c>
      <c r="M44" s="1" t="str">
        <f>IF(ISTEXT('_Data inputs (reported)'!M43),'_Data inputs (reported)'!M43,"")</f>
        <v/>
      </c>
      <c r="N44" s="105" t="str">
        <f>IF(ISTEXT('_Data inputs (reported)'!N43),'_Data inputs (reported)'!N43,"")</f>
        <v/>
      </c>
    </row>
    <row r="45" spans="1:14" x14ac:dyDescent="0.2">
      <c r="A45"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5" s="1" t="str">
        <f>IF(ISTEXT('_Data inputs (reported)'!B44),'_Data inputs (reported)'!B44,"")</f>
        <v/>
      </c>
      <c r="C45" s="179" t="str">
        <f>IF(ISBLANK('_Data inputs (reported)'!C44),"",'_Data inputs (reported)'!C44)</f>
        <v/>
      </c>
      <c r="D45"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5" s="1" t="str">
        <f>IF(ISTEXT('_Data inputs (reported)'!E44),'_Data inputs (reported)'!E44,"")</f>
        <v/>
      </c>
      <c r="F45" s="8" t="str">
        <f>IF(ISNUMBER('_Data inputs (reported)'!F44),'_Data inputs (reported)'!F44,"")</f>
        <v/>
      </c>
      <c r="G45"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5" s="1" t="str">
        <f>IF(ISTEXT('_Data inputs (reported)'!H44),'_Data inputs (reported)'!H44,"")</f>
        <v/>
      </c>
      <c r="I45" s="42" t="str">
        <f>IF(ISNUMBER('_Data inputs (reported)'!I44),'_Data inputs (reported)'!I44,"")</f>
        <v/>
      </c>
      <c r="J45" s="1" t="str">
        <f>IF(ISTEXT('_Data inputs (reported)'!J44),'_Data inputs (reported)'!J44,"")</f>
        <v/>
      </c>
      <c r="K45" s="105" t="str">
        <f>IF(ISTEXT('_Data inputs (reported)'!K44),'_Data inputs (reported)'!K44,"")</f>
        <v/>
      </c>
      <c r="L45" s="105" t="str">
        <f>IF(ISTEXT('_Data inputs (reported)'!L44),'_Data inputs (reported)'!L44,"")</f>
        <v/>
      </c>
      <c r="M45" s="1" t="str">
        <f>IF(ISTEXT('_Data inputs (reported)'!M44),'_Data inputs (reported)'!M44,"")</f>
        <v/>
      </c>
      <c r="N45" s="105" t="str">
        <f>IF(ISTEXT('_Data inputs (reported)'!N44),'_Data inputs (reported)'!N44,"")</f>
        <v/>
      </c>
    </row>
    <row r="46" spans="1:14" x14ac:dyDescent="0.2">
      <c r="A46"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6" s="1" t="str">
        <f>IF(ISTEXT('_Data inputs (reported)'!B45),'_Data inputs (reported)'!B45,"")</f>
        <v/>
      </c>
      <c r="C46" s="179" t="str">
        <f>IF(ISBLANK('_Data inputs (reported)'!C45),"",'_Data inputs (reported)'!C45)</f>
        <v/>
      </c>
      <c r="D46"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6" s="1" t="str">
        <f>IF(ISTEXT('_Data inputs (reported)'!E45),'_Data inputs (reported)'!E45,"")</f>
        <v/>
      </c>
      <c r="F46" s="8" t="str">
        <f>IF(ISNUMBER('_Data inputs (reported)'!F45),'_Data inputs (reported)'!F45,"")</f>
        <v/>
      </c>
      <c r="G46"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6" s="1" t="str">
        <f>IF(ISTEXT('_Data inputs (reported)'!H45),'_Data inputs (reported)'!H45,"")</f>
        <v/>
      </c>
      <c r="I46" s="42" t="str">
        <f>IF(ISNUMBER('_Data inputs (reported)'!I45),'_Data inputs (reported)'!I45,"")</f>
        <v/>
      </c>
      <c r="J46" s="1" t="str">
        <f>IF(ISTEXT('_Data inputs (reported)'!J45),'_Data inputs (reported)'!J45,"")</f>
        <v/>
      </c>
      <c r="K46" s="105" t="str">
        <f>IF(ISTEXT('_Data inputs (reported)'!K45),'_Data inputs (reported)'!K45,"")</f>
        <v/>
      </c>
      <c r="L46" s="105" t="str">
        <f>IF(ISTEXT('_Data inputs (reported)'!L45),'_Data inputs (reported)'!L45,"")</f>
        <v/>
      </c>
      <c r="M46" s="1" t="str">
        <f>IF(ISTEXT('_Data inputs (reported)'!M45),'_Data inputs (reported)'!M45,"")</f>
        <v/>
      </c>
      <c r="N46" s="105" t="str">
        <f>IF(ISTEXT('_Data inputs (reported)'!N45),'_Data inputs (reported)'!N45,"")</f>
        <v/>
      </c>
    </row>
    <row r="47" spans="1:14" x14ac:dyDescent="0.2">
      <c r="A47"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7" s="1" t="str">
        <f>IF(ISTEXT('_Data inputs (reported)'!B46),'_Data inputs (reported)'!B46,"")</f>
        <v/>
      </c>
      <c r="C47" s="179" t="str">
        <f>IF(ISBLANK('_Data inputs (reported)'!C46),"",'_Data inputs (reported)'!C46)</f>
        <v/>
      </c>
      <c r="D47"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7" s="1" t="str">
        <f>IF(ISTEXT('_Data inputs (reported)'!E46),'_Data inputs (reported)'!E46,"")</f>
        <v/>
      </c>
      <c r="F47" s="8" t="str">
        <f>IF(ISNUMBER('_Data inputs (reported)'!F46),'_Data inputs (reported)'!F46,"")</f>
        <v/>
      </c>
      <c r="G47"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7" s="1" t="str">
        <f>IF(ISTEXT('_Data inputs (reported)'!H46),'_Data inputs (reported)'!H46,"")</f>
        <v/>
      </c>
      <c r="I47" s="42" t="str">
        <f>IF(ISNUMBER('_Data inputs (reported)'!I46),'_Data inputs (reported)'!I46,"")</f>
        <v/>
      </c>
      <c r="J47" s="1" t="str">
        <f>IF(ISTEXT('_Data inputs (reported)'!J46),'_Data inputs (reported)'!J46,"")</f>
        <v/>
      </c>
      <c r="K47" s="105" t="str">
        <f>IF(ISTEXT('_Data inputs (reported)'!K46),'_Data inputs (reported)'!K46,"")</f>
        <v/>
      </c>
      <c r="L47" s="105" t="str">
        <f>IF(ISTEXT('_Data inputs (reported)'!L46),'_Data inputs (reported)'!L46,"")</f>
        <v/>
      </c>
      <c r="M47" s="1" t="str">
        <f>IF(ISTEXT('_Data inputs (reported)'!M46),'_Data inputs (reported)'!M46,"")</f>
        <v/>
      </c>
      <c r="N47" s="105" t="str">
        <f>IF(ISTEXT('_Data inputs (reported)'!N46),'_Data inputs (reported)'!N46,"")</f>
        <v/>
      </c>
    </row>
    <row r="48" spans="1:14" x14ac:dyDescent="0.2">
      <c r="A48"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8" s="1" t="str">
        <f>IF(ISTEXT('_Data inputs (reported)'!B47),'_Data inputs (reported)'!B47,"")</f>
        <v/>
      </c>
      <c r="C48" s="179" t="str">
        <f>IF(ISBLANK('_Data inputs (reported)'!C47),"",'_Data inputs (reported)'!C47)</f>
        <v/>
      </c>
      <c r="D48"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8" s="1" t="str">
        <f>IF(ISTEXT('_Data inputs (reported)'!E47),'_Data inputs (reported)'!E47,"")</f>
        <v/>
      </c>
      <c r="F48" s="8" t="str">
        <f>IF(ISNUMBER('_Data inputs (reported)'!F47),'_Data inputs (reported)'!F47,"")</f>
        <v/>
      </c>
      <c r="G48"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8" s="1" t="str">
        <f>IF(ISTEXT('_Data inputs (reported)'!H47),'_Data inputs (reported)'!H47,"")</f>
        <v/>
      </c>
      <c r="I48" s="42" t="str">
        <f>IF(ISNUMBER('_Data inputs (reported)'!I47),'_Data inputs (reported)'!I47,"")</f>
        <v/>
      </c>
      <c r="J48" s="1" t="str">
        <f>IF(ISTEXT('_Data inputs (reported)'!J47),'_Data inputs (reported)'!J47,"")</f>
        <v/>
      </c>
      <c r="K48" s="105" t="str">
        <f>IF(ISTEXT('_Data inputs (reported)'!K47),'_Data inputs (reported)'!K47,"")</f>
        <v/>
      </c>
      <c r="L48" s="105" t="str">
        <f>IF(ISTEXT('_Data inputs (reported)'!L47),'_Data inputs (reported)'!L47,"")</f>
        <v/>
      </c>
      <c r="M48" s="1" t="str">
        <f>IF(ISTEXT('_Data inputs (reported)'!M47),'_Data inputs (reported)'!M47,"")</f>
        <v/>
      </c>
      <c r="N48" s="105" t="str">
        <f>IF(ISTEXT('_Data inputs (reported)'!N47),'_Data inputs (reported)'!N47,"")</f>
        <v/>
      </c>
    </row>
    <row r="49" spans="1:14" x14ac:dyDescent="0.2">
      <c r="A49"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9" s="1" t="str">
        <f>IF(ISTEXT('_Data inputs (reported)'!B48),'_Data inputs (reported)'!B48,"")</f>
        <v/>
      </c>
      <c r="C49" s="179" t="str">
        <f>IF(ISBLANK('_Data inputs (reported)'!C48),"",'_Data inputs (reported)'!C48)</f>
        <v/>
      </c>
      <c r="D49"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9" s="1" t="str">
        <f>IF(ISTEXT('_Data inputs (reported)'!E48),'_Data inputs (reported)'!E48,"")</f>
        <v/>
      </c>
      <c r="F49" s="8" t="str">
        <f>IF(ISNUMBER('_Data inputs (reported)'!F48),'_Data inputs (reported)'!F48,"")</f>
        <v/>
      </c>
      <c r="G49"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9" s="1" t="str">
        <f>IF(ISTEXT('_Data inputs (reported)'!H48),'_Data inputs (reported)'!H48,"")</f>
        <v/>
      </c>
      <c r="I49" s="42" t="str">
        <f>IF(ISNUMBER('_Data inputs (reported)'!I48),'_Data inputs (reported)'!I48,"")</f>
        <v/>
      </c>
      <c r="J49" s="1" t="str">
        <f>IF(ISTEXT('_Data inputs (reported)'!J48),'_Data inputs (reported)'!J48,"")</f>
        <v/>
      </c>
      <c r="K49" s="105" t="str">
        <f>IF(ISTEXT('_Data inputs (reported)'!K48),'_Data inputs (reported)'!K48,"")</f>
        <v/>
      </c>
      <c r="L49" s="105" t="str">
        <f>IF(ISTEXT('_Data inputs (reported)'!L48),'_Data inputs (reported)'!L48,"")</f>
        <v/>
      </c>
      <c r="M49" s="1" t="str">
        <f>IF(ISTEXT('_Data inputs (reported)'!M48),'_Data inputs (reported)'!M48,"")</f>
        <v/>
      </c>
      <c r="N49" s="105" t="str">
        <f>IF(ISTEXT('_Data inputs (reported)'!N48),'_Data inputs (reported)'!N48,"")</f>
        <v/>
      </c>
    </row>
    <row r="50" spans="1:14" x14ac:dyDescent="0.2">
      <c r="A50"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50" s="1" t="str">
        <f>IF(ISTEXT('_Data inputs (reported)'!B49),'_Data inputs (reported)'!B49,"")</f>
        <v/>
      </c>
      <c r="C50" s="179" t="str">
        <f>IF(ISBLANK('_Data inputs (reported)'!C49),"",'_Data inputs (reported)'!C49)</f>
        <v/>
      </c>
      <c r="D50"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50" s="1" t="str">
        <f>IF(ISTEXT('_Data inputs (reported)'!E49),'_Data inputs (reported)'!E49,"")</f>
        <v/>
      </c>
      <c r="F50" s="8" t="str">
        <f>IF(ISNUMBER('_Data inputs (reported)'!F49),'_Data inputs (reported)'!F49,"")</f>
        <v/>
      </c>
      <c r="G50"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50" s="1" t="str">
        <f>IF(ISTEXT('_Data inputs (reported)'!H49),'_Data inputs (reported)'!H49,"")</f>
        <v/>
      </c>
      <c r="I50" s="42" t="str">
        <f>IF(ISNUMBER('_Data inputs (reported)'!I49),'_Data inputs (reported)'!I49,"")</f>
        <v/>
      </c>
      <c r="J50" s="1" t="str">
        <f>IF(ISTEXT('_Data inputs (reported)'!J49),'_Data inputs (reported)'!J49,"")</f>
        <v/>
      </c>
      <c r="K50" s="105" t="str">
        <f>IF(ISTEXT('_Data inputs (reported)'!K49),'_Data inputs (reported)'!K49,"")</f>
        <v/>
      </c>
      <c r="L50" s="105" t="str">
        <f>IF(ISTEXT('_Data inputs (reported)'!L49),'_Data inputs (reported)'!L49,"")</f>
        <v/>
      </c>
      <c r="M50" s="1" t="str">
        <f>IF(ISTEXT('_Data inputs (reported)'!M49),'_Data inputs (reported)'!M49,"")</f>
        <v/>
      </c>
      <c r="N50" s="105" t="str">
        <f>IF(ISTEXT('_Data inputs (reported)'!N49),'_Data inputs (reported)'!N49,"")</f>
        <v/>
      </c>
    </row>
    <row r="51" spans="1:14" x14ac:dyDescent="0.2">
      <c r="A51"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1" s="1" t="str">
        <f>IF(ISTEXT('_Data inputs (reported)'!B50),'_Data inputs (reported)'!B50,"")</f>
        <v/>
      </c>
      <c r="C51" s="179" t="str">
        <f>IF(ISBLANK('_Data inputs (reported)'!C50),"",'_Data inputs (reported)'!C50)</f>
        <v/>
      </c>
      <c r="D51"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1" s="1" t="str">
        <f>IF(ISTEXT('_Data inputs (reported)'!E50),'_Data inputs (reported)'!E50,"")</f>
        <v/>
      </c>
      <c r="F51" s="8" t="str">
        <f>IF(ISNUMBER('_Data inputs (reported)'!F50),'_Data inputs (reported)'!F50,"")</f>
        <v/>
      </c>
      <c r="G51"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1" s="1" t="str">
        <f>IF(ISTEXT('_Data inputs (reported)'!H50),'_Data inputs (reported)'!H50,"")</f>
        <v/>
      </c>
      <c r="I51" s="42" t="str">
        <f>IF(ISNUMBER('_Data inputs (reported)'!I50),'_Data inputs (reported)'!I50,"")</f>
        <v/>
      </c>
      <c r="J51" s="1" t="str">
        <f>IF(ISTEXT('_Data inputs (reported)'!J50),'_Data inputs (reported)'!J50,"")</f>
        <v/>
      </c>
      <c r="K51" s="105" t="str">
        <f>IF(ISTEXT('_Data inputs (reported)'!K50),'_Data inputs (reported)'!K50,"")</f>
        <v/>
      </c>
      <c r="L51" s="105" t="str">
        <f>IF(ISTEXT('_Data inputs (reported)'!L50),'_Data inputs (reported)'!L50,"")</f>
        <v/>
      </c>
      <c r="M51" s="1" t="str">
        <f>IF(ISTEXT('_Data inputs (reported)'!M50),'_Data inputs (reported)'!M50,"")</f>
        <v/>
      </c>
      <c r="N51" s="105" t="str">
        <f>IF(ISTEXT('_Data inputs (reported)'!N50),'_Data inputs (reported)'!N50,"")</f>
        <v/>
      </c>
    </row>
    <row r="52" spans="1:14" x14ac:dyDescent="0.2">
      <c r="A52"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2" s="1" t="str">
        <f>IF(ISTEXT('_Data inputs (reported)'!B51),'_Data inputs (reported)'!B51,"")</f>
        <v/>
      </c>
      <c r="C52" s="179" t="str">
        <f>IF(ISBLANK('_Data inputs (reported)'!C51),"",'_Data inputs (reported)'!C51)</f>
        <v/>
      </c>
      <c r="D52"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2" s="1" t="str">
        <f>IF(ISTEXT('_Data inputs (reported)'!E51),'_Data inputs (reported)'!E51,"")</f>
        <v/>
      </c>
      <c r="F52" s="8" t="str">
        <f>IF(ISNUMBER('_Data inputs (reported)'!F51),'_Data inputs (reported)'!F51,"")</f>
        <v/>
      </c>
      <c r="G52"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2" s="1" t="str">
        <f>IF(ISTEXT('_Data inputs (reported)'!H51),'_Data inputs (reported)'!H51,"")</f>
        <v/>
      </c>
      <c r="I52" s="42" t="str">
        <f>IF(ISNUMBER('_Data inputs (reported)'!I51),'_Data inputs (reported)'!I51,"")</f>
        <v/>
      </c>
      <c r="J52" s="1" t="str">
        <f>IF(ISTEXT('_Data inputs (reported)'!J51),'_Data inputs (reported)'!J51,"")</f>
        <v/>
      </c>
      <c r="K52" s="105" t="str">
        <f>IF(ISTEXT('_Data inputs (reported)'!K51),'_Data inputs (reported)'!K51,"")</f>
        <v/>
      </c>
      <c r="L52" s="105" t="str">
        <f>IF(ISTEXT('_Data inputs (reported)'!L51),'_Data inputs (reported)'!L51,"")</f>
        <v/>
      </c>
      <c r="M52" s="1" t="str">
        <f>IF(ISTEXT('_Data inputs (reported)'!M51),'_Data inputs (reported)'!M51,"")</f>
        <v/>
      </c>
      <c r="N52" s="105" t="str">
        <f>IF(ISTEXT('_Data inputs (reported)'!N51),'_Data inputs (reported)'!N51,"")</f>
        <v/>
      </c>
    </row>
    <row r="53" spans="1:14" x14ac:dyDescent="0.2">
      <c r="A53"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3" s="1" t="str">
        <f>IF(ISTEXT('_Data inputs (reported)'!B52),'_Data inputs (reported)'!B52,"")</f>
        <v/>
      </c>
      <c r="C53" s="179" t="str">
        <f>IF(ISBLANK('_Data inputs (reported)'!C52),"",'_Data inputs (reported)'!C52)</f>
        <v/>
      </c>
      <c r="D53"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3" s="1" t="str">
        <f>IF(ISTEXT('_Data inputs (reported)'!E52),'_Data inputs (reported)'!E52,"")</f>
        <v/>
      </c>
      <c r="F53" s="8" t="str">
        <f>IF(ISNUMBER('_Data inputs (reported)'!F52),'_Data inputs (reported)'!F52,"")</f>
        <v/>
      </c>
      <c r="G53"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3" s="1" t="str">
        <f>IF(ISTEXT('_Data inputs (reported)'!H52),'_Data inputs (reported)'!H52,"")</f>
        <v/>
      </c>
      <c r="I53" s="42" t="str">
        <f>IF(ISNUMBER('_Data inputs (reported)'!I52),'_Data inputs (reported)'!I52,"")</f>
        <v/>
      </c>
      <c r="J53" s="1" t="str">
        <f>IF(ISTEXT('_Data inputs (reported)'!J52),'_Data inputs (reported)'!J52,"")</f>
        <v/>
      </c>
      <c r="K53" s="105" t="str">
        <f>IF(ISTEXT('_Data inputs (reported)'!K52),'_Data inputs (reported)'!K52,"")</f>
        <v/>
      </c>
      <c r="L53" s="105" t="str">
        <f>IF(ISTEXT('_Data inputs (reported)'!L52),'_Data inputs (reported)'!L52,"")</f>
        <v/>
      </c>
      <c r="M53" s="1" t="str">
        <f>IF(ISTEXT('_Data inputs (reported)'!M52),'_Data inputs (reported)'!M52,"")</f>
        <v/>
      </c>
      <c r="N53" s="105" t="str">
        <f>IF(ISTEXT('_Data inputs (reported)'!N52),'_Data inputs (reported)'!N52,"")</f>
        <v/>
      </c>
    </row>
    <row r="54" spans="1:14" x14ac:dyDescent="0.2">
      <c r="A54"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4" s="1" t="str">
        <f>IF(ISTEXT('_Data inputs (reported)'!B53),'_Data inputs (reported)'!B53,"")</f>
        <v/>
      </c>
      <c r="C54" s="179" t="str">
        <f>IF(ISBLANK('_Data inputs (reported)'!C53),"",'_Data inputs (reported)'!C53)</f>
        <v/>
      </c>
      <c r="D54"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4" s="1" t="str">
        <f>IF(ISTEXT('_Data inputs (reported)'!E53),'_Data inputs (reported)'!E53,"")</f>
        <v/>
      </c>
      <c r="F54" s="8" t="str">
        <f>IF(ISNUMBER('_Data inputs (reported)'!F53),'_Data inputs (reported)'!F53,"")</f>
        <v/>
      </c>
      <c r="G54"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4" s="1" t="str">
        <f>IF(ISTEXT('_Data inputs (reported)'!H53),'_Data inputs (reported)'!H53,"")</f>
        <v/>
      </c>
      <c r="I54" s="42" t="str">
        <f>IF(ISNUMBER('_Data inputs (reported)'!I53),'_Data inputs (reported)'!I53,"")</f>
        <v/>
      </c>
      <c r="J54" s="1" t="str">
        <f>IF(ISTEXT('_Data inputs (reported)'!J53),'_Data inputs (reported)'!J53,"")</f>
        <v/>
      </c>
      <c r="K54" s="105" t="str">
        <f>IF(ISTEXT('_Data inputs (reported)'!K53),'_Data inputs (reported)'!K53,"")</f>
        <v/>
      </c>
      <c r="L54" s="105" t="str">
        <f>IF(ISTEXT('_Data inputs (reported)'!L53),'_Data inputs (reported)'!L53,"")</f>
        <v/>
      </c>
      <c r="M54" s="1" t="str">
        <f>IF(ISTEXT('_Data inputs (reported)'!M53),'_Data inputs (reported)'!M53,"")</f>
        <v/>
      </c>
      <c r="N54" s="105" t="str">
        <f>IF(ISTEXT('_Data inputs (reported)'!N53),'_Data inputs (reported)'!N53,"")</f>
        <v/>
      </c>
    </row>
    <row r="55" spans="1:14" x14ac:dyDescent="0.2">
      <c r="A55"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5" s="1" t="str">
        <f>IF(ISTEXT('_Data inputs (reported)'!B54),'_Data inputs (reported)'!B54,"")</f>
        <v/>
      </c>
      <c r="C55" s="179" t="str">
        <f>IF(ISBLANK('_Data inputs (reported)'!C54),"",'_Data inputs (reported)'!C54)</f>
        <v/>
      </c>
      <c r="D55"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5" s="1" t="str">
        <f>IF(ISTEXT('_Data inputs (reported)'!E54),'_Data inputs (reported)'!E54,"")</f>
        <v/>
      </c>
      <c r="F55" s="8" t="str">
        <f>IF(ISNUMBER('_Data inputs (reported)'!F54),'_Data inputs (reported)'!F54,"")</f>
        <v/>
      </c>
      <c r="G55"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5" s="1" t="str">
        <f>IF(ISTEXT('_Data inputs (reported)'!H54),'_Data inputs (reported)'!H54,"")</f>
        <v/>
      </c>
      <c r="I55" s="42" t="str">
        <f>IF(ISNUMBER('_Data inputs (reported)'!I54),'_Data inputs (reported)'!I54,"")</f>
        <v/>
      </c>
      <c r="J55" s="1" t="str">
        <f>IF(ISTEXT('_Data inputs (reported)'!J54),'_Data inputs (reported)'!J54,"")</f>
        <v/>
      </c>
      <c r="K55" s="105" t="str">
        <f>IF(ISTEXT('_Data inputs (reported)'!K54),'_Data inputs (reported)'!K54,"")</f>
        <v/>
      </c>
      <c r="L55" s="105" t="str">
        <f>IF(ISTEXT('_Data inputs (reported)'!L54),'_Data inputs (reported)'!L54,"")</f>
        <v/>
      </c>
      <c r="M55" s="1" t="str">
        <f>IF(ISTEXT('_Data inputs (reported)'!M54),'_Data inputs (reported)'!M54,"")</f>
        <v/>
      </c>
      <c r="N55" s="105" t="str">
        <f>IF(ISTEXT('_Data inputs (reported)'!N54),'_Data inputs (reported)'!N54,"")</f>
        <v/>
      </c>
    </row>
    <row r="56" spans="1:14" x14ac:dyDescent="0.2">
      <c r="A56"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6" s="1" t="str">
        <f>IF(ISTEXT('_Data inputs (reported)'!B55),'_Data inputs (reported)'!B55,"")</f>
        <v/>
      </c>
      <c r="C56" s="179" t="str">
        <f>IF(ISBLANK('_Data inputs (reported)'!C55),"",'_Data inputs (reported)'!C55)</f>
        <v/>
      </c>
      <c r="D56"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6" s="1" t="str">
        <f>IF(ISTEXT('_Data inputs (reported)'!E55),'_Data inputs (reported)'!E55,"")</f>
        <v/>
      </c>
      <c r="F56" s="8" t="str">
        <f>IF(ISNUMBER('_Data inputs (reported)'!F55),'_Data inputs (reported)'!F55,"")</f>
        <v/>
      </c>
      <c r="G56"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6" s="1" t="str">
        <f>IF(ISTEXT('_Data inputs (reported)'!H55),'_Data inputs (reported)'!H55,"")</f>
        <v/>
      </c>
      <c r="I56" s="42" t="str">
        <f>IF(ISNUMBER('_Data inputs (reported)'!I55),'_Data inputs (reported)'!I55,"")</f>
        <v/>
      </c>
      <c r="J56" s="1" t="str">
        <f>IF(ISTEXT('_Data inputs (reported)'!J55),'_Data inputs (reported)'!J55,"")</f>
        <v/>
      </c>
      <c r="K56" s="105" t="str">
        <f>IF(ISTEXT('_Data inputs (reported)'!K55),'_Data inputs (reported)'!K55,"")</f>
        <v/>
      </c>
      <c r="L56" s="105" t="str">
        <f>IF(ISTEXT('_Data inputs (reported)'!L55),'_Data inputs (reported)'!L55,"")</f>
        <v/>
      </c>
      <c r="M56" s="1" t="str">
        <f>IF(ISTEXT('_Data inputs (reported)'!M55),'_Data inputs (reported)'!M55,"")</f>
        <v/>
      </c>
      <c r="N56" s="105" t="str">
        <f>IF(ISTEXT('_Data inputs (reported)'!N55),'_Data inputs (reported)'!N55,"")</f>
        <v/>
      </c>
    </row>
    <row r="57" spans="1:14" x14ac:dyDescent="0.2">
      <c r="A57"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7" s="1" t="str">
        <f>IF(ISTEXT('_Data inputs (reported)'!B56),'_Data inputs (reported)'!B56,"")</f>
        <v/>
      </c>
      <c r="C57" s="179" t="str">
        <f>IF(ISBLANK('_Data inputs (reported)'!C56),"",'_Data inputs (reported)'!C56)</f>
        <v/>
      </c>
      <c r="D57"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7" s="1" t="str">
        <f>IF(ISTEXT('_Data inputs (reported)'!E56),'_Data inputs (reported)'!E56,"")</f>
        <v/>
      </c>
      <c r="F57" s="8" t="str">
        <f>IF(ISNUMBER('_Data inputs (reported)'!F56),'_Data inputs (reported)'!F56,"")</f>
        <v/>
      </c>
      <c r="G57"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7" s="1" t="str">
        <f>IF(ISTEXT('_Data inputs (reported)'!H56),'_Data inputs (reported)'!H56,"")</f>
        <v/>
      </c>
      <c r="I57" s="42" t="str">
        <f>IF(ISNUMBER('_Data inputs (reported)'!I56),'_Data inputs (reported)'!I56,"")</f>
        <v/>
      </c>
      <c r="J57" s="1" t="str">
        <f>IF(ISTEXT('_Data inputs (reported)'!J56),'_Data inputs (reported)'!J56,"")</f>
        <v/>
      </c>
      <c r="K57" s="105" t="str">
        <f>IF(ISTEXT('_Data inputs (reported)'!K56),'_Data inputs (reported)'!K56,"")</f>
        <v/>
      </c>
      <c r="L57" s="105" t="str">
        <f>IF(ISTEXT('_Data inputs (reported)'!L56),'_Data inputs (reported)'!L56,"")</f>
        <v/>
      </c>
      <c r="M57" s="1" t="str">
        <f>IF(ISTEXT('_Data inputs (reported)'!M56),'_Data inputs (reported)'!M56,"")</f>
        <v/>
      </c>
      <c r="N57" s="105" t="str">
        <f>IF(ISTEXT('_Data inputs (reported)'!N56),'_Data inputs (reported)'!N56,"")</f>
        <v/>
      </c>
    </row>
    <row r="58" spans="1:14" x14ac:dyDescent="0.2">
      <c r="A58"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8" s="1" t="str">
        <f>IF(ISTEXT('_Data inputs (reported)'!B57),'_Data inputs (reported)'!B57,"")</f>
        <v/>
      </c>
      <c r="C58" s="179" t="str">
        <f>IF(ISBLANK('_Data inputs (reported)'!C57),"",'_Data inputs (reported)'!C57)</f>
        <v/>
      </c>
      <c r="D58"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8" s="1" t="str">
        <f>IF(ISTEXT('_Data inputs (reported)'!E57),'_Data inputs (reported)'!E57,"")</f>
        <v/>
      </c>
      <c r="F58" s="8" t="str">
        <f>IF(ISNUMBER('_Data inputs (reported)'!F57),'_Data inputs (reported)'!F57,"")</f>
        <v/>
      </c>
      <c r="G58"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8" s="1" t="str">
        <f>IF(ISTEXT('_Data inputs (reported)'!H57),'_Data inputs (reported)'!H57,"")</f>
        <v/>
      </c>
      <c r="I58" s="42" t="str">
        <f>IF(ISNUMBER('_Data inputs (reported)'!I57),'_Data inputs (reported)'!I57,"")</f>
        <v/>
      </c>
      <c r="J58" s="1" t="str">
        <f>IF(ISTEXT('_Data inputs (reported)'!J57),'_Data inputs (reported)'!J57,"")</f>
        <v/>
      </c>
      <c r="K58" s="105" t="str">
        <f>IF(ISTEXT('_Data inputs (reported)'!K57),'_Data inputs (reported)'!K57,"")</f>
        <v/>
      </c>
      <c r="L58" s="105" t="str">
        <f>IF(ISTEXT('_Data inputs (reported)'!L57),'_Data inputs (reported)'!L57,"")</f>
        <v/>
      </c>
      <c r="M58" s="1" t="str">
        <f>IF(ISTEXT('_Data inputs (reported)'!M57),'_Data inputs (reported)'!M57,"")</f>
        <v/>
      </c>
      <c r="N58" s="105" t="str">
        <f>IF(ISTEXT('_Data inputs (reported)'!N57),'_Data inputs (reported)'!N57,"")</f>
        <v/>
      </c>
    </row>
    <row r="59" spans="1:14" x14ac:dyDescent="0.2">
      <c r="A59"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9" s="1" t="str">
        <f>IF(ISTEXT('_Data inputs (reported)'!B58),'_Data inputs (reported)'!B58,"")</f>
        <v/>
      </c>
      <c r="C59" s="179" t="str">
        <f>IF(ISBLANK('_Data inputs (reported)'!C58),"",'_Data inputs (reported)'!C58)</f>
        <v/>
      </c>
      <c r="D59"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9" s="1" t="str">
        <f>IF(ISTEXT('_Data inputs (reported)'!E58),'_Data inputs (reported)'!E58,"")</f>
        <v/>
      </c>
      <c r="F59" s="8" t="str">
        <f>IF(ISNUMBER('_Data inputs (reported)'!F58),'_Data inputs (reported)'!F58,"")</f>
        <v/>
      </c>
      <c r="G59"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9" s="1" t="str">
        <f>IF(ISTEXT('_Data inputs (reported)'!H58),'_Data inputs (reported)'!H58,"")</f>
        <v/>
      </c>
      <c r="I59" s="42" t="str">
        <f>IF(ISNUMBER('_Data inputs (reported)'!I58),'_Data inputs (reported)'!I58,"")</f>
        <v/>
      </c>
      <c r="J59" s="1" t="str">
        <f>IF(ISTEXT('_Data inputs (reported)'!J58),'_Data inputs (reported)'!J58,"")</f>
        <v/>
      </c>
      <c r="K59" s="105" t="str">
        <f>IF(ISTEXT('_Data inputs (reported)'!K58),'_Data inputs (reported)'!K58,"")</f>
        <v/>
      </c>
      <c r="L59" s="105" t="str">
        <f>IF(ISTEXT('_Data inputs (reported)'!L58),'_Data inputs (reported)'!L58,"")</f>
        <v/>
      </c>
      <c r="M59" s="1" t="str">
        <f>IF(ISTEXT('_Data inputs (reported)'!M58),'_Data inputs (reported)'!M58,"")</f>
        <v/>
      </c>
      <c r="N59" s="105" t="str">
        <f>IF(ISTEXT('_Data inputs (reported)'!N58),'_Data inputs (reported)'!N58,"")</f>
        <v/>
      </c>
    </row>
    <row r="60" spans="1:14" x14ac:dyDescent="0.2">
      <c r="A60"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60" s="1" t="str">
        <f>IF(ISTEXT('_Data inputs (reported)'!B59),'_Data inputs (reported)'!B59,"")</f>
        <v/>
      </c>
      <c r="C60" s="179" t="str">
        <f>IF(ISBLANK('_Data inputs (reported)'!C59),"",'_Data inputs (reported)'!C59)</f>
        <v/>
      </c>
      <c r="D60"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60" s="1" t="str">
        <f>IF(ISTEXT('_Data inputs (reported)'!E59),'_Data inputs (reported)'!E59,"")</f>
        <v/>
      </c>
      <c r="F60" s="8" t="str">
        <f>IF(ISNUMBER('_Data inputs (reported)'!F59),'_Data inputs (reported)'!F59,"")</f>
        <v/>
      </c>
      <c r="G60"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60" s="1" t="str">
        <f>IF(ISTEXT('_Data inputs (reported)'!H59),'_Data inputs (reported)'!H59,"")</f>
        <v/>
      </c>
      <c r="I60" s="42" t="str">
        <f>IF(ISNUMBER('_Data inputs (reported)'!I59),'_Data inputs (reported)'!I59,"")</f>
        <v/>
      </c>
      <c r="J60" s="1" t="str">
        <f>IF(ISTEXT('_Data inputs (reported)'!J59),'_Data inputs (reported)'!J59,"")</f>
        <v/>
      </c>
      <c r="K60" s="105" t="str">
        <f>IF(ISTEXT('_Data inputs (reported)'!K59),'_Data inputs (reported)'!K59,"")</f>
        <v/>
      </c>
      <c r="L60" s="105" t="str">
        <f>IF(ISTEXT('_Data inputs (reported)'!L59),'_Data inputs (reported)'!L59,"")</f>
        <v/>
      </c>
      <c r="M60" s="1" t="str">
        <f>IF(ISTEXT('_Data inputs (reported)'!M59),'_Data inputs (reported)'!M59,"")</f>
        <v/>
      </c>
      <c r="N60" s="105" t="str">
        <f>IF(ISTEXT('_Data inputs (reported)'!N59),'_Data inputs (reported)'!N59,"")</f>
        <v/>
      </c>
    </row>
    <row r="61" spans="1:14" x14ac:dyDescent="0.2">
      <c r="A61"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1" s="1" t="str">
        <f>IF(ISTEXT('_Data inputs (reported)'!B60),'_Data inputs (reported)'!B60,"")</f>
        <v/>
      </c>
      <c r="C61" s="179" t="str">
        <f>IF(ISBLANK('_Data inputs (reported)'!C60),"",'_Data inputs (reported)'!C60)</f>
        <v/>
      </c>
      <c r="D61"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1" s="1" t="str">
        <f>IF(ISTEXT('_Data inputs (reported)'!E60),'_Data inputs (reported)'!E60,"")</f>
        <v/>
      </c>
      <c r="F61" s="8" t="str">
        <f>IF(ISNUMBER('_Data inputs (reported)'!F60),'_Data inputs (reported)'!F60,"")</f>
        <v/>
      </c>
      <c r="G61"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1" s="1" t="str">
        <f>IF(ISTEXT('_Data inputs (reported)'!H60),'_Data inputs (reported)'!H60,"")</f>
        <v/>
      </c>
      <c r="I61" s="42" t="str">
        <f>IF(ISNUMBER('_Data inputs (reported)'!I60),'_Data inputs (reported)'!I60,"")</f>
        <v/>
      </c>
      <c r="J61" s="1" t="str">
        <f>IF(ISTEXT('_Data inputs (reported)'!J60),'_Data inputs (reported)'!J60,"")</f>
        <v/>
      </c>
      <c r="K61" s="105" t="str">
        <f>IF(ISTEXT('_Data inputs (reported)'!K60),'_Data inputs (reported)'!K60,"")</f>
        <v/>
      </c>
      <c r="L61" s="105" t="str">
        <f>IF(ISTEXT('_Data inputs (reported)'!L60),'_Data inputs (reported)'!L60,"")</f>
        <v/>
      </c>
      <c r="M61" s="1" t="str">
        <f>IF(ISTEXT('_Data inputs (reported)'!M60),'_Data inputs (reported)'!M60,"")</f>
        <v/>
      </c>
      <c r="N61" s="105" t="str">
        <f>IF(ISTEXT('_Data inputs (reported)'!N60),'_Data inputs (reported)'!N60,"")</f>
        <v/>
      </c>
    </row>
    <row r="62" spans="1:14" x14ac:dyDescent="0.2">
      <c r="A62"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2" s="1" t="str">
        <f>IF(ISTEXT('_Data inputs (reported)'!B61),'_Data inputs (reported)'!B61,"")</f>
        <v/>
      </c>
      <c r="C62" s="179" t="str">
        <f>IF(ISBLANK('_Data inputs (reported)'!C61),"",'_Data inputs (reported)'!C61)</f>
        <v/>
      </c>
      <c r="D62"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2" s="1" t="str">
        <f>IF(ISTEXT('_Data inputs (reported)'!E61),'_Data inputs (reported)'!E61,"")</f>
        <v/>
      </c>
      <c r="F62" s="8" t="str">
        <f>IF(ISNUMBER('_Data inputs (reported)'!F61),'_Data inputs (reported)'!F61,"")</f>
        <v/>
      </c>
      <c r="G62"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2" s="1" t="str">
        <f>IF(ISTEXT('_Data inputs (reported)'!H61),'_Data inputs (reported)'!H61,"")</f>
        <v/>
      </c>
      <c r="I62" s="42" t="str">
        <f>IF(ISNUMBER('_Data inputs (reported)'!I61),'_Data inputs (reported)'!I61,"")</f>
        <v/>
      </c>
      <c r="J62" s="1" t="str">
        <f>IF(ISTEXT('_Data inputs (reported)'!J61),'_Data inputs (reported)'!J61,"")</f>
        <v/>
      </c>
      <c r="K62" s="105" t="str">
        <f>IF(ISTEXT('_Data inputs (reported)'!K61),'_Data inputs (reported)'!K61,"")</f>
        <v/>
      </c>
      <c r="L62" s="105" t="str">
        <f>IF(ISTEXT('_Data inputs (reported)'!L61),'_Data inputs (reported)'!L61,"")</f>
        <v/>
      </c>
      <c r="M62" s="1" t="str">
        <f>IF(ISTEXT('_Data inputs (reported)'!M61),'_Data inputs (reported)'!M61,"")</f>
        <v/>
      </c>
      <c r="N62" s="105" t="str">
        <f>IF(ISTEXT('_Data inputs (reported)'!N61),'_Data inputs (reported)'!N61,"")</f>
        <v/>
      </c>
    </row>
    <row r="63" spans="1:14" x14ac:dyDescent="0.2">
      <c r="A63"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3" s="1" t="str">
        <f>IF(ISTEXT('_Data inputs (reported)'!B62),'_Data inputs (reported)'!B62,"")</f>
        <v/>
      </c>
      <c r="C63" s="179" t="str">
        <f>IF(ISBLANK('_Data inputs (reported)'!C62),"",'_Data inputs (reported)'!C62)</f>
        <v/>
      </c>
      <c r="D63"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3" s="1" t="str">
        <f>IF(ISTEXT('_Data inputs (reported)'!E62),'_Data inputs (reported)'!E62,"")</f>
        <v/>
      </c>
      <c r="F63" s="8" t="str">
        <f>IF(ISNUMBER('_Data inputs (reported)'!F62),'_Data inputs (reported)'!F62,"")</f>
        <v/>
      </c>
      <c r="G63"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3" s="1" t="str">
        <f>IF(ISTEXT('_Data inputs (reported)'!H62),'_Data inputs (reported)'!H62,"")</f>
        <v/>
      </c>
      <c r="I63" s="42" t="str">
        <f>IF(ISNUMBER('_Data inputs (reported)'!I62),'_Data inputs (reported)'!I62,"")</f>
        <v/>
      </c>
      <c r="J63" s="1" t="str">
        <f>IF(ISTEXT('_Data inputs (reported)'!J62),'_Data inputs (reported)'!J62,"")</f>
        <v/>
      </c>
      <c r="K63" s="105" t="str">
        <f>IF(ISTEXT('_Data inputs (reported)'!K62),'_Data inputs (reported)'!K62,"")</f>
        <v/>
      </c>
      <c r="L63" s="105" t="str">
        <f>IF(ISTEXT('_Data inputs (reported)'!L62),'_Data inputs (reported)'!L62,"")</f>
        <v/>
      </c>
      <c r="M63" s="1" t="str">
        <f>IF(ISTEXT('_Data inputs (reported)'!M62),'_Data inputs (reported)'!M62,"")</f>
        <v/>
      </c>
      <c r="N63" s="105" t="str">
        <f>IF(ISTEXT('_Data inputs (reported)'!N62),'_Data inputs (reported)'!N62,"")</f>
        <v/>
      </c>
    </row>
    <row r="64" spans="1:14" x14ac:dyDescent="0.2">
      <c r="A64"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4" s="1" t="str">
        <f>IF(ISTEXT('_Data inputs (reported)'!B63),'_Data inputs (reported)'!B63,"")</f>
        <v/>
      </c>
      <c r="C64" s="179" t="str">
        <f>IF(ISBLANK('_Data inputs (reported)'!C63),"",'_Data inputs (reported)'!C63)</f>
        <v/>
      </c>
      <c r="D64"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4" s="1" t="str">
        <f>IF(ISTEXT('_Data inputs (reported)'!E63),'_Data inputs (reported)'!E63,"")</f>
        <v/>
      </c>
      <c r="F64" s="8" t="str">
        <f>IF(ISNUMBER('_Data inputs (reported)'!F63),'_Data inputs (reported)'!F63,"")</f>
        <v/>
      </c>
      <c r="G64"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4" s="1" t="str">
        <f>IF(ISTEXT('_Data inputs (reported)'!H63),'_Data inputs (reported)'!H63,"")</f>
        <v/>
      </c>
      <c r="I64" s="42" t="str">
        <f>IF(ISNUMBER('_Data inputs (reported)'!I63),'_Data inputs (reported)'!I63,"")</f>
        <v/>
      </c>
      <c r="J64" s="1" t="str">
        <f>IF(ISTEXT('_Data inputs (reported)'!J63),'_Data inputs (reported)'!J63,"")</f>
        <v/>
      </c>
      <c r="K64" s="105" t="str">
        <f>IF(ISTEXT('_Data inputs (reported)'!K63),'_Data inputs (reported)'!K63,"")</f>
        <v/>
      </c>
      <c r="L64" s="105" t="str">
        <f>IF(ISTEXT('_Data inputs (reported)'!L63),'_Data inputs (reported)'!L63,"")</f>
        <v/>
      </c>
      <c r="M64" s="1" t="str">
        <f>IF(ISTEXT('_Data inputs (reported)'!M63),'_Data inputs (reported)'!M63,"")</f>
        <v/>
      </c>
      <c r="N64" s="105" t="str">
        <f>IF(ISTEXT('_Data inputs (reported)'!N63),'_Data inputs (reported)'!N63,"")</f>
        <v/>
      </c>
    </row>
    <row r="65" spans="1:14" x14ac:dyDescent="0.2">
      <c r="A65"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5" s="1" t="str">
        <f>IF(ISTEXT('_Data inputs (reported)'!B64),'_Data inputs (reported)'!B64,"")</f>
        <v/>
      </c>
      <c r="C65" s="179" t="str">
        <f>IF(ISBLANK('_Data inputs (reported)'!C64),"",'_Data inputs (reported)'!C64)</f>
        <v/>
      </c>
      <c r="D65"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5" s="1" t="str">
        <f>IF(ISTEXT('_Data inputs (reported)'!E64),'_Data inputs (reported)'!E64,"")</f>
        <v/>
      </c>
      <c r="F65" s="8" t="str">
        <f>IF(ISNUMBER('_Data inputs (reported)'!F64),'_Data inputs (reported)'!F64,"")</f>
        <v/>
      </c>
      <c r="G65"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5" s="1" t="str">
        <f>IF(ISTEXT('_Data inputs (reported)'!H64),'_Data inputs (reported)'!H64,"")</f>
        <v/>
      </c>
      <c r="I65" s="42" t="str">
        <f>IF(ISNUMBER('_Data inputs (reported)'!I64),'_Data inputs (reported)'!I64,"")</f>
        <v/>
      </c>
      <c r="J65" s="1" t="str">
        <f>IF(ISTEXT('_Data inputs (reported)'!J64),'_Data inputs (reported)'!J64,"")</f>
        <v/>
      </c>
      <c r="K65" s="105" t="str">
        <f>IF(ISTEXT('_Data inputs (reported)'!K64),'_Data inputs (reported)'!K64,"")</f>
        <v/>
      </c>
      <c r="L65" s="105" t="str">
        <f>IF(ISTEXT('_Data inputs (reported)'!L64),'_Data inputs (reported)'!L64,"")</f>
        <v/>
      </c>
      <c r="M65" s="1" t="str">
        <f>IF(ISTEXT('_Data inputs (reported)'!M64),'_Data inputs (reported)'!M64,"")</f>
        <v/>
      </c>
      <c r="N65" s="105" t="str">
        <f>IF(ISTEXT('_Data inputs (reported)'!N64),'_Data inputs (reported)'!N64,"")</f>
        <v/>
      </c>
    </row>
    <row r="66" spans="1:14" x14ac:dyDescent="0.2">
      <c r="A66"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6" s="1" t="str">
        <f>IF(ISTEXT('_Data inputs (reported)'!B65),'_Data inputs (reported)'!B65,"")</f>
        <v/>
      </c>
      <c r="C66" s="179" t="str">
        <f>IF(ISBLANK('_Data inputs (reported)'!C65),"",'_Data inputs (reported)'!C65)</f>
        <v/>
      </c>
      <c r="D66"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6" s="1" t="str">
        <f>IF(ISTEXT('_Data inputs (reported)'!E65),'_Data inputs (reported)'!E65,"")</f>
        <v/>
      </c>
      <c r="F66" s="8" t="str">
        <f>IF(ISNUMBER('_Data inputs (reported)'!F65),'_Data inputs (reported)'!F65,"")</f>
        <v/>
      </c>
      <c r="G66"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6" s="1" t="str">
        <f>IF(ISTEXT('_Data inputs (reported)'!H65),'_Data inputs (reported)'!H65,"")</f>
        <v/>
      </c>
      <c r="I66" s="42" t="str">
        <f>IF(ISNUMBER('_Data inputs (reported)'!I65),'_Data inputs (reported)'!I65,"")</f>
        <v/>
      </c>
      <c r="J66" s="1" t="str">
        <f>IF(ISTEXT('_Data inputs (reported)'!J65),'_Data inputs (reported)'!J65,"")</f>
        <v/>
      </c>
      <c r="K66" s="105" t="str">
        <f>IF(ISTEXT('_Data inputs (reported)'!K65),'_Data inputs (reported)'!K65,"")</f>
        <v/>
      </c>
      <c r="L66" s="105" t="str">
        <f>IF(ISTEXT('_Data inputs (reported)'!L65),'_Data inputs (reported)'!L65,"")</f>
        <v/>
      </c>
      <c r="M66" s="1" t="str">
        <f>IF(ISTEXT('_Data inputs (reported)'!M65),'_Data inputs (reported)'!M65,"")</f>
        <v/>
      </c>
      <c r="N66" s="105" t="str">
        <f>IF(ISTEXT('_Data inputs (reported)'!N65),'_Data inputs (reported)'!N65,"")</f>
        <v/>
      </c>
    </row>
    <row r="67" spans="1:14" x14ac:dyDescent="0.2">
      <c r="A67"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7" s="1" t="str">
        <f>IF(ISTEXT('_Data inputs (reported)'!B66),'_Data inputs (reported)'!B66,"")</f>
        <v/>
      </c>
      <c r="C67" s="179" t="str">
        <f>IF(ISBLANK('_Data inputs (reported)'!C66),"",'_Data inputs (reported)'!C66)</f>
        <v/>
      </c>
      <c r="D67"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7" s="1" t="str">
        <f>IF(ISTEXT('_Data inputs (reported)'!E66),'_Data inputs (reported)'!E66,"")</f>
        <v/>
      </c>
      <c r="F67" s="8" t="str">
        <f>IF(ISNUMBER('_Data inputs (reported)'!F66),'_Data inputs (reported)'!F66,"")</f>
        <v/>
      </c>
      <c r="G67"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7" s="1" t="str">
        <f>IF(ISTEXT('_Data inputs (reported)'!H66),'_Data inputs (reported)'!H66,"")</f>
        <v/>
      </c>
      <c r="I67" s="42" t="str">
        <f>IF(ISNUMBER('_Data inputs (reported)'!I66),'_Data inputs (reported)'!I66,"")</f>
        <v/>
      </c>
      <c r="J67" s="1" t="str">
        <f>IF(ISTEXT('_Data inputs (reported)'!J66),'_Data inputs (reported)'!J66,"")</f>
        <v/>
      </c>
      <c r="K67" s="105" t="str">
        <f>IF(ISTEXT('_Data inputs (reported)'!K66),'_Data inputs (reported)'!K66,"")</f>
        <v/>
      </c>
      <c r="L67" s="105" t="str">
        <f>IF(ISTEXT('_Data inputs (reported)'!L66),'_Data inputs (reported)'!L66,"")</f>
        <v/>
      </c>
      <c r="M67" s="1" t="str">
        <f>IF(ISTEXT('_Data inputs (reported)'!M66),'_Data inputs (reported)'!M66,"")</f>
        <v/>
      </c>
      <c r="N67" s="105" t="str">
        <f>IF(ISTEXT('_Data inputs (reported)'!N66),'_Data inputs (reported)'!N66,"")</f>
        <v/>
      </c>
    </row>
    <row r="68" spans="1:14" x14ac:dyDescent="0.2">
      <c r="A68"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8" s="1" t="str">
        <f>IF(ISTEXT('_Data inputs (reported)'!B67),'_Data inputs (reported)'!B67,"")</f>
        <v/>
      </c>
      <c r="C68" s="179" t="str">
        <f>IF(ISBLANK('_Data inputs (reported)'!C67),"",'_Data inputs (reported)'!C67)</f>
        <v/>
      </c>
      <c r="D68"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8" s="1" t="str">
        <f>IF(ISTEXT('_Data inputs (reported)'!E67),'_Data inputs (reported)'!E67,"")</f>
        <v/>
      </c>
      <c r="F68" s="8" t="str">
        <f>IF(ISNUMBER('_Data inputs (reported)'!F67),'_Data inputs (reported)'!F67,"")</f>
        <v/>
      </c>
      <c r="G68"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8" s="1" t="str">
        <f>IF(ISTEXT('_Data inputs (reported)'!H67),'_Data inputs (reported)'!H67,"")</f>
        <v/>
      </c>
      <c r="I68" s="42" t="str">
        <f>IF(ISNUMBER('_Data inputs (reported)'!I67),'_Data inputs (reported)'!I67,"")</f>
        <v/>
      </c>
      <c r="J68" s="1" t="str">
        <f>IF(ISTEXT('_Data inputs (reported)'!J67),'_Data inputs (reported)'!J67,"")</f>
        <v/>
      </c>
      <c r="K68" s="105" t="str">
        <f>IF(ISTEXT('_Data inputs (reported)'!K67),'_Data inputs (reported)'!K67,"")</f>
        <v/>
      </c>
      <c r="L68" s="105" t="str">
        <f>IF(ISTEXT('_Data inputs (reported)'!L67),'_Data inputs (reported)'!L67,"")</f>
        <v/>
      </c>
      <c r="M68" s="1" t="str">
        <f>IF(ISTEXT('_Data inputs (reported)'!M67),'_Data inputs (reported)'!M67,"")</f>
        <v/>
      </c>
      <c r="N68" s="105" t="str">
        <f>IF(ISTEXT('_Data inputs (reported)'!N67),'_Data inputs (reported)'!N67,"")</f>
        <v/>
      </c>
    </row>
    <row r="69" spans="1:14" x14ac:dyDescent="0.2">
      <c r="A69"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9" s="1" t="str">
        <f>IF(ISTEXT('_Data inputs (reported)'!B68),'_Data inputs (reported)'!B68,"")</f>
        <v/>
      </c>
      <c r="C69" s="179" t="str">
        <f>IF(ISBLANK('_Data inputs (reported)'!C68),"",'_Data inputs (reported)'!C68)</f>
        <v/>
      </c>
      <c r="D69"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9" s="1" t="str">
        <f>IF(ISTEXT('_Data inputs (reported)'!E68),'_Data inputs (reported)'!E68,"")</f>
        <v/>
      </c>
      <c r="F69" s="8" t="str">
        <f>IF(ISNUMBER('_Data inputs (reported)'!F68),'_Data inputs (reported)'!F68,"")</f>
        <v/>
      </c>
      <c r="G69"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9" s="1" t="str">
        <f>IF(ISTEXT('_Data inputs (reported)'!H68),'_Data inputs (reported)'!H68,"")</f>
        <v/>
      </c>
      <c r="I69" s="42" t="str">
        <f>IF(ISNUMBER('_Data inputs (reported)'!I68),'_Data inputs (reported)'!I68,"")</f>
        <v/>
      </c>
      <c r="J69" s="1" t="str">
        <f>IF(ISTEXT('_Data inputs (reported)'!J68),'_Data inputs (reported)'!J68,"")</f>
        <v/>
      </c>
      <c r="K69" s="105" t="str">
        <f>IF(ISTEXT('_Data inputs (reported)'!K68),'_Data inputs (reported)'!K68,"")</f>
        <v/>
      </c>
      <c r="L69" s="105" t="str">
        <f>IF(ISTEXT('_Data inputs (reported)'!L68),'_Data inputs (reported)'!L68,"")</f>
        <v/>
      </c>
      <c r="M69" s="1" t="str">
        <f>IF(ISTEXT('_Data inputs (reported)'!M68),'_Data inputs (reported)'!M68,"")</f>
        <v/>
      </c>
      <c r="N69" s="105" t="str">
        <f>IF(ISTEXT('_Data inputs (reported)'!N68),'_Data inputs (reported)'!N68,"")</f>
        <v/>
      </c>
    </row>
    <row r="70" spans="1:14" x14ac:dyDescent="0.2">
      <c r="A70"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70" s="1" t="str">
        <f>IF(ISTEXT('_Data inputs (reported)'!B69),'_Data inputs (reported)'!B69,"")</f>
        <v/>
      </c>
      <c r="C70" s="179" t="str">
        <f>IF(ISBLANK('_Data inputs (reported)'!C69),"",'_Data inputs (reported)'!C69)</f>
        <v/>
      </c>
      <c r="D70"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70" s="1" t="str">
        <f>IF(ISTEXT('_Data inputs (reported)'!E69),'_Data inputs (reported)'!E69,"")</f>
        <v/>
      </c>
      <c r="F70" s="8" t="str">
        <f>IF(ISNUMBER('_Data inputs (reported)'!F69),'_Data inputs (reported)'!F69,"")</f>
        <v/>
      </c>
      <c r="G70"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70" s="1" t="str">
        <f>IF(ISTEXT('_Data inputs (reported)'!H69),'_Data inputs (reported)'!H69,"")</f>
        <v/>
      </c>
      <c r="I70" s="42" t="str">
        <f>IF(ISNUMBER('_Data inputs (reported)'!I69),'_Data inputs (reported)'!I69,"")</f>
        <v/>
      </c>
      <c r="J70" s="1" t="str">
        <f>IF(ISTEXT('_Data inputs (reported)'!J69),'_Data inputs (reported)'!J69,"")</f>
        <v/>
      </c>
      <c r="K70" s="105" t="str">
        <f>IF(ISTEXT('_Data inputs (reported)'!K69),'_Data inputs (reported)'!K69,"")</f>
        <v/>
      </c>
      <c r="L70" s="105" t="str">
        <f>IF(ISTEXT('_Data inputs (reported)'!L69),'_Data inputs (reported)'!L69,"")</f>
        <v/>
      </c>
      <c r="M70" s="1" t="str">
        <f>IF(ISTEXT('_Data inputs (reported)'!M69),'_Data inputs (reported)'!M69,"")</f>
        <v/>
      </c>
      <c r="N70" s="105" t="str">
        <f>IF(ISTEXT('_Data inputs (reported)'!N69),'_Data inputs (reported)'!N69,"")</f>
        <v/>
      </c>
    </row>
    <row r="71" spans="1:14" x14ac:dyDescent="0.2">
      <c r="A71"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1" s="1" t="str">
        <f>IF(ISTEXT('_Data inputs (reported)'!B70),'_Data inputs (reported)'!B70,"")</f>
        <v/>
      </c>
      <c r="C71" s="179" t="str">
        <f>IF(ISBLANK('_Data inputs (reported)'!C70),"",'_Data inputs (reported)'!C70)</f>
        <v/>
      </c>
      <c r="D71"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1" s="1" t="str">
        <f>IF(ISTEXT('_Data inputs (reported)'!E70),'_Data inputs (reported)'!E70,"")</f>
        <v/>
      </c>
      <c r="F71" s="8" t="str">
        <f>IF(ISNUMBER('_Data inputs (reported)'!F70),'_Data inputs (reported)'!F70,"")</f>
        <v/>
      </c>
      <c r="G71"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1" s="1" t="str">
        <f>IF(ISTEXT('_Data inputs (reported)'!H70),'_Data inputs (reported)'!H70,"")</f>
        <v/>
      </c>
      <c r="I71" s="42" t="str">
        <f>IF(ISNUMBER('_Data inputs (reported)'!I70),'_Data inputs (reported)'!I70,"")</f>
        <v/>
      </c>
      <c r="J71" s="1" t="str">
        <f>IF(ISTEXT('_Data inputs (reported)'!J70),'_Data inputs (reported)'!J70,"")</f>
        <v/>
      </c>
      <c r="K71" s="105" t="str">
        <f>IF(ISTEXT('_Data inputs (reported)'!K70),'_Data inputs (reported)'!K70,"")</f>
        <v/>
      </c>
      <c r="L71" s="105" t="str">
        <f>IF(ISTEXT('_Data inputs (reported)'!L70),'_Data inputs (reported)'!L70,"")</f>
        <v/>
      </c>
      <c r="M71" s="1" t="str">
        <f>IF(ISTEXT('_Data inputs (reported)'!M70),'_Data inputs (reported)'!M70,"")</f>
        <v/>
      </c>
      <c r="N71" s="105" t="str">
        <f>IF(ISTEXT('_Data inputs (reported)'!N70),'_Data inputs (reported)'!N70,"")</f>
        <v/>
      </c>
    </row>
    <row r="72" spans="1:14" x14ac:dyDescent="0.2">
      <c r="A72"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2" s="1" t="str">
        <f>IF(ISTEXT('_Data inputs (reported)'!B71),'_Data inputs (reported)'!B71,"")</f>
        <v/>
      </c>
      <c r="C72" s="179" t="str">
        <f>IF(ISBLANK('_Data inputs (reported)'!C71),"",'_Data inputs (reported)'!C71)</f>
        <v/>
      </c>
      <c r="D72"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2" s="1" t="str">
        <f>IF(ISTEXT('_Data inputs (reported)'!E71),'_Data inputs (reported)'!E71,"")</f>
        <v/>
      </c>
      <c r="F72" s="8" t="str">
        <f>IF(ISNUMBER('_Data inputs (reported)'!F71),'_Data inputs (reported)'!F71,"")</f>
        <v/>
      </c>
      <c r="G72"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2" s="1" t="str">
        <f>IF(ISTEXT('_Data inputs (reported)'!H71),'_Data inputs (reported)'!H71,"")</f>
        <v/>
      </c>
      <c r="I72" s="42" t="str">
        <f>IF(ISNUMBER('_Data inputs (reported)'!I71),'_Data inputs (reported)'!I71,"")</f>
        <v/>
      </c>
      <c r="J72" s="1" t="str">
        <f>IF(ISTEXT('_Data inputs (reported)'!J71),'_Data inputs (reported)'!J71,"")</f>
        <v/>
      </c>
      <c r="K72" s="105" t="str">
        <f>IF(ISTEXT('_Data inputs (reported)'!K71),'_Data inputs (reported)'!K71,"")</f>
        <v/>
      </c>
      <c r="L72" s="105" t="str">
        <f>IF(ISTEXT('_Data inputs (reported)'!L71),'_Data inputs (reported)'!L71,"")</f>
        <v/>
      </c>
      <c r="M72" s="1" t="str">
        <f>IF(ISTEXT('_Data inputs (reported)'!M71),'_Data inputs (reported)'!M71,"")</f>
        <v/>
      </c>
      <c r="N72" s="105" t="str">
        <f>IF(ISTEXT('_Data inputs (reported)'!N71),'_Data inputs (reported)'!N71,"")</f>
        <v/>
      </c>
    </row>
    <row r="73" spans="1:14" x14ac:dyDescent="0.2">
      <c r="A73"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3" s="1" t="str">
        <f>IF(ISTEXT('_Data inputs (reported)'!B72),'_Data inputs (reported)'!B72,"")</f>
        <v/>
      </c>
      <c r="C73" s="179" t="str">
        <f>IF(ISBLANK('_Data inputs (reported)'!C72),"",'_Data inputs (reported)'!C72)</f>
        <v/>
      </c>
      <c r="D73"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3" s="1" t="str">
        <f>IF(ISTEXT('_Data inputs (reported)'!E72),'_Data inputs (reported)'!E72,"")</f>
        <v/>
      </c>
      <c r="F73" s="8" t="str">
        <f>IF(ISNUMBER('_Data inputs (reported)'!F72),'_Data inputs (reported)'!F72,"")</f>
        <v/>
      </c>
      <c r="G73"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3" s="1" t="str">
        <f>IF(ISTEXT('_Data inputs (reported)'!H72),'_Data inputs (reported)'!H72,"")</f>
        <v/>
      </c>
      <c r="I73" s="42" t="str">
        <f>IF(ISNUMBER('_Data inputs (reported)'!I72),'_Data inputs (reported)'!I72,"")</f>
        <v/>
      </c>
      <c r="J73" s="1" t="str">
        <f>IF(ISTEXT('_Data inputs (reported)'!J72),'_Data inputs (reported)'!J72,"")</f>
        <v/>
      </c>
      <c r="K73" s="105" t="str">
        <f>IF(ISTEXT('_Data inputs (reported)'!K72),'_Data inputs (reported)'!K72,"")</f>
        <v/>
      </c>
      <c r="L73" s="105" t="str">
        <f>IF(ISTEXT('_Data inputs (reported)'!L72),'_Data inputs (reported)'!L72,"")</f>
        <v/>
      </c>
      <c r="M73" s="1" t="str">
        <f>IF(ISTEXT('_Data inputs (reported)'!M72),'_Data inputs (reported)'!M72,"")</f>
        <v/>
      </c>
      <c r="N73" s="105" t="str">
        <f>IF(ISTEXT('_Data inputs (reported)'!N72),'_Data inputs (reported)'!N72,"")</f>
        <v/>
      </c>
    </row>
    <row r="74" spans="1:14" x14ac:dyDescent="0.2">
      <c r="A74"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4" s="1" t="str">
        <f>IF(ISTEXT('_Data inputs (reported)'!B73),'_Data inputs (reported)'!B73,"")</f>
        <v/>
      </c>
      <c r="C74" s="179" t="str">
        <f>IF(ISBLANK('_Data inputs (reported)'!C73),"",'_Data inputs (reported)'!C73)</f>
        <v/>
      </c>
      <c r="D74"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4" s="1" t="str">
        <f>IF(ISTEXT('_Data inputs (reported)'!E73),'_Data inputs (reported)'!E73,"")</f>
        <v/>
      </c>
      <c r="F74" s="8" t="str">
        <f>IF(ISNUMBER('_Data inputs (reported)'!F73),'_Data inputs (reported)'!F73,"")</f>
        <v/>
      </c>
      <c r="G74"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4" s="1" t="str">
        <f>IF(ISTEXT('_Data inputs (reported)'!H73),'_Data inputs (reported)'!H73,"")</f>
        <v/>
      </c>
      <c r="I74" s="42" t="str">
        <f>IF(ISNUMBER('_Data inputs (reported)'!I73),'_Data inputs (reported)'!I73,"")</f>
        <v/>
      </c>
      <c r="J74" s="1" t="str">
        <f>IF(ISTEXT('_Data inputs (reported)'!J73),'_Data inputs (reported)'!J73,"")</f>
        <v/>
      </c>
      <c r="K74" s="105" t="str">
        <f>IF(ISTEXT('_Data inputs (reported)'!K73),'_Data inputs (reported)'!K73,"")</f>
        <v/>
      </c>
      <c r="L74" s="105" t="str">
        <f>IF(ISTEXT('_Data inputs (reported)'!L73),'_Data inputs (reported)'!L73,"")</f>
        <v/>
      </c>
      <c r="M74" s="1" t="str">
        <f>IF(ISTEXT('_Data inputs (reported)'!M73),'_Data inputs (reported)'!M73,"")</f>
        <v/>
      </c>
      <c r="N74" s="105" t="str">
        <f>IF(ISTEXT('_Data inputs (reported)'!N73),'_Data inputs (reported)'!N73,"")</f>
        <v/>
      </c>
    </row>
    <row r="75" spans="1:14" x14ac:dyDescent="0.2">
      <c r="A75"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5" s="1" t="str">
        <f>IF(ISTEXT('_Data inputs (reported)'!B74),'_Data inputs (reported)'!B74,"")</f>
        <v/>
      </c>
      <c r="C75" s="179" t="str">
        <f>IF(ISBLANK('_Data inputs (reported)'!C74),"",'_Data inputs (reported)'!C74)</f>
        <v/>
      </c>
      <c r="D75"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5" s="1" t="str">
        <f>IF(ISTEXT('_Data inputs (reported)'!E74),'_Data inputs (reported)'!E74,"")</f>
        <v/>
      </c>
      <c r="F75" s="8" t="str">
        <f>IF(ISNUMBER('_Data inputs (reported)'!F74),'_Data inputs (reported)'!F74,"")</f>
        <v/>
      </c>
      <c r="G75"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5" s="1" t="str">
        <f>IF(ISTEXT('_Data inputs (reported)'!H74),'_Data inputs (reported)'!H74,"")</f>
        <v/>
      </c>
      <c r="I75" s="42" t="str">
        <f>IF(ISNUMBER('_Data inputs (reported)'!I74),'_Data inputs (reported)'!I74,"")</f>
        <v/>
      </c>
      <c r="J75" s="1" t="str">
        <f>IF(ISTEXT('_Data inputs (reported)'!J74),'_Data inputs (reported)'!J74,"")</f>
        <v/>
      </c>
      <c r="K75" s="105" t="str">
        <f>IF(ISTEXT('_Data inputs (reported)'!K74),'_Data inputs (reported)'!K74,"")</f>
        <v/>
      </c>
      <c r="L75" s="105" t="str">
        <f>IF(ISTEXT('_Data inputs (reported)'!L74),'_Data inputs (reported)'!L74,"")</f>
        <v/>
      </c>
      <c r="M75" s="1" t="str">
        <f>IF(ISTEXT('_Data inputs (reported)'!M74),'_Data inputs (reported)'!M74,"")</f>
        <v/>
      </c>
      <c r="N75" s="105" t="str">
        <f>IF(ISTEXT('_Data inputs (reported)'!N74),'_Data inputs (reported)'!N74,"")</f>
        <v/>
      </c>
    </row>
    <row r="76" spans="1:14" x14ac:dyDescent="0.2">
      <c r="A76"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6" s="1" t="str">
        <f>IF(ISTEXT('_Data inputs (reported)'!B75),'_Data inputs (reported)'!B75,"")</f>
        <v/>
      </c>
      <c r="C76" s="179" t="str">
        <f>IF(ISBLANK('_Data inputs (reported)'!C75),"",'_Data inputs (reported)'!C75)</f>
        <v/>
      </c>
      <c r="D76"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6" s="1" t="str">
        <f>IF(ISTEXT('_Data inputs (reported)'!E75),'_Data inputs (reported)'!E75,"")</f>
        <v/>
      </c>
      <c r="F76" s="8" t="str">
        <f>IF(ISNUMBER('_Data inputs (reported)'!F75),'_Data inputs (reported)'!F75,"")</f>
        <v/>
      </c>
      <c r="G76"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6" s="1" t="str">
        <f>IF(ISTEXT('_Data inputs (reported)'!H75),'_Data inputs (reported)'!H75,"")</f>
        <v/>
      </c>
      <c r="I76" s="42" t="str">
        <f>IF(ISNUMBER('_Data inputs (reported)'!I75),'_Data inputs (reported)'!I75,"")</f>
        <v/>
      </c>
      <c r="J76" s="1" t="str">
        <f>IF(ISTEXT('_Data inputs (reported)'!J75),'_Data inputs (reported)'!J75,"")</f>
        <v/>
      </c>
      <c r="K76" s="105" t="str">
        <f>IF(ISTEXT('_Data inputs (reported)'!K75),'_Data inputs (reported)'!K75,"")</f>
        <v/>
      </c>
      <c r="L76" s="105" t="str">
        <f>IF(ISTEXT('_Data inputs (reported)'!L75),'_Data inputs (reported)'!L75,"")</f>
        <v/>
      </c>
      <c r="M76" s="1" t="str">
        <f>IF(ISTEXT('_Data inputs (reported)'!M75),'_Data inputs (reported)'!M75,"")</f>
        <v/>
      </c>
      <c r="N76" s="105" t="str">
        <f>IF(ISTEXT('_Data inputs (reported)'!N75),'_Data inputs (reported)'!N75,"")</f>
        <v/>
      </c>
    </row>
    <row r="77" spans="1:14" x14ac:dyDescent="0.2">
      <c r="A77"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7" s="1" t="str">
        <f>IF(ISTEXT('_Data inputs (reported)'!B76),'_Data inputs (reported)'!B76,"")</f>
        <v/>
      </c>
      <c r="C77" s="179" t="str">
        <f>IF(ISBLANK('_Data inputs (reported)'!C76),"",'_Data inputs (reported)'!C76)</f>
        <v/>
      </c>
      <c r="D77"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7" s="1" t="str">
        <f>IF(ISTEXT('_Data inputs (reported)'!E76),'_Data inputs (reported)'!E76,"")</f>
        <v/>
      </c>
      <c r="F77" s="8" t="str">
        <f>IF(ISNUMBER('_Data inputs (reported)'!F76),'_Data inputs (reported)'!F76,"")</f>
        <v/>
      </c>
      <c r="G77"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7" s="1" t="str">
        <f>IF(ISTEXT('_Data inputs (reported)'!H76),'_Data inputs (reported)'!H76,"")</f>
        <v/>
      </c>
      <c r="I77" s="42" t="str">
        <f>IF(ISNUMBER('_Data inputs (reported)'!I76),'_Data inputs (reported)'!I76,"")</f>
        <v/>
      </c>
      <c r="J77" s="1" t="str">
        <f>IF(ISTEXT('_Data inputs (reported)'!J76),'_Data inputs (reported)'!J76,"")</f>
        <v/>
      </c>
      <c r="K77" s="105" t="str">
        <f>IF(ISTEXT('_Data inputs (reported)'!K76),'_Data inputs (reported)'!K76,"")</f>
        <v/>
      </c>
      <c r="L77" s="105" t="str">
        <f>IF(ISTEXT('_Data inputs (reported)'!L76),'_Data inputs (reported)'!L76,"")</f>
        <v/>
      </c>
      <c r="M77" s="1" t="str">
        <f>IF(ISTEXT('_Data inputs (reported)'!M76),'_Data inputs (reported)'!M76,"")</f>
        <v/>
      </c>
      <c r="N77" s="105" t="str">
        <f>IF(ISTEXT('_Data inputs (reported)'!N76),'_Data inputs (reported)'!N76,"")</f>
        <v/>
      </c>
    </row>
    <row r="78" spans="1:14" x14ac:dyDescent="0.2">
      <c r="A78"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8" s="1" t="str">
        <f>IF(ISTEXT('_Data inputs (reported)'!B77),'_Data inputs (reported)'!B77,"")</f>
        <v/>
      </c>
      <c r="C78" s="179" t="str">
        <f>IF(ISBLANK('_Data inputs (reported)'!C77),"",'_Data inputs (reported)'!C77)</f>
        <v/>
      </c>
      <c r="D78"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8" s="1" t="str">
        <f>IF(ISTEXT('_Data inputs (reported)'!E77),'_Data inputs (reported)'!E77,"")</f>
        <v/>
      </c>
      <c r="F78" s="8" t="str">
        <f>IF(ISNUMBER('_Data inputs (reported)'!F77),'_Data inputs (reported)'!F77,"")</f>
        <v/>
      </c>
      <c r="G78"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8" s="1" t="str">
        <f>IF(ISTEXT('_Data inputs (reported)'!H77),'_Data inputs (reported)'!H77,"")</f>
        <v/>
      </c>
      <c r="I78" s="42" t="str">
        <f>IF(ISNUMBER('_Data inputs (reported)'!I77),'_Data inputs (reported)'!I77,"")</f>
        <v/>
      </c>
      <c r="J78" s="1" t="str">
        <f>IF(ISTEXT('_Data inputs (reported)'!J77),'_Data inputs (reported)'!J77,"")</f>
        <v/>
      </c>
      <c r="K78" s="105" t="str">
        <f>IF(ISTEXT('_Data inputs (reported)'!K77),'_Data inputs (reported)'!K77,"")</f>
        <v/>
      </c>
      <c r="L78" s="105" t="str">
        <f>IF(ISTEXT('_Data inputs (reported)'!L77),'_Data inputs (reported)'!L77,"")</f>
        <v/>
      </c>
      <c r="M78" s="1" t="str">
        <f>IF(ISTEXT('_Data inputs (reported)'!M77),'_Data inputs (reported)'!M77,"")</f>
        <v/>
      </c>
      <c r="N78" s="105" t="str">
        <f>IF(ISTEXT('_Data inputs (reported)'!N77),'_Data inputs (reported)'!N77,"")</f>
        <v/>
      </c>
    </row>
    <row r="79" spans="1:14" x14ac:dyDescent="0.2">
      <c r="A79"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9" s="1" t="str">
        <f>IF(ISTEXT('_Data inputs (reported)'!B78),'_Data inputs (reported)'!B78,"")</f>
        <v/>
      </c>
      <c r="C79" s="179" t="str">
        <f>IF(ISBLANK('_Data inputs (reported)'!C78),"",'_Data inputs (reported)'!C78)</f>
        <v/>
      </c>
      <c r="D79"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9" s="1" t="str">
        <f>IF(ISTEXT('_Data inputs (reported)'!E78),'_Data inputs (reported)'!E78,"")</f>
        <v/>
      </c>
      <c r="F79" s="8" t="str">
        <f>IF(ISNUMBER('_Data inputs (reported)'!F78),'_Data inputs (reported)'!F78,"")</f>
        <v/>
      </c>
      <c r="G79"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9" s="1" t="str">
        <f>IF(ISTEXT('_Data inputs (reported)'!H78),'_Data inputs (reported)'!H78,"")</f>
        <v/>
      </c>
      <c r="I79" s="42" t="str">
        <f>IF(ISNUMBER('_Data inputs (reported)'!I78),'_Data inputs (reported)'!I78,"")</f>
        <v/>
      </c>
      <c r="J79" s="1" t="str">
        <f>IF(ISTEXT('_Data inputs (reported)'!J78),'_Data inputs (reported)'!J78,"")</f>
        <v/>
      </c>
      <c r="K79" s="105" t="str">
        <f>IF(ISTEXT('_Data inputs (reported)'!K78),'_Data inputs (reported)'!K78,"")</f>
        <v/>
      </c>
      <c r="L79" s="105" t="str">
        <f>IF(ISTEXT('_Data inputs (reported)'!L78),'_Data inputs (reported)'!L78,"")</f>
        <v/>
      </c>
      <c r="M79" s="1" t="str">
        <f>IF(ISTEXT('_Data inputs (reported)'!M78),'_Data inputs (reported)'!M78,"")</f>
        <v/>
      </c>
      <c r="N79" s="105" t="str">
        <f>IF(ISTEXT('_Data inputs (reported)'!N78),'_Data inputs (reported)'!N78,"")</f>
        <v/>
      </c>
    </row>
    <row r="80" spans="1:14" x14ac:dyDescent="0.2">
      <c r="A80"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80" s="1" t="str">
        <f>IF(ISTEXT('_Data inputs (reported)'!B79),'_Data inputs (reported)'!B79,"")</f>
        <v/>
      </c>
      <c r="C80" s="179" t="str">
        <f>IF(ISBLANK('_Data inputs (reported)'!C79),"",'_Data inputs (reported)'!C79)</f>
        <v/>
      </c>
      <c r="D80"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80" s="1" t="str">
        <f>IF(ISTEXT('_Data inputs (reported)'!E79),'_Data inputs (reported)'!E79,"")</f>
        <v/>
      </c>
      <c r="F80" s="8" t="str">
        <f>IF(ISNUMBER('_Data inputs (reported)'!F79),'_Data inputs (reported)'!F79,"")</f>
        <v/>
      </c>
      <c r="G80"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80" s="1" t="str">
        <f>IF(ISTEXT('_Data inputs (reported)'!H79),'_Data inputs (reported)'!H79,"")</f>
        <v/>
      </c>
      <c r="I80" s="42" t="str">
        <f>IF(ISNUMBER('_Data inputs (reported)'!I79),'_Data inputs (reported)'!I79,"")</f>
        <v/>
      </c>
      <c r="J80" s="1" t="str">
        <f>IF(ISTEXT('_Data inputs (reported)'!J79),'_Data inputs (reported)'!J79,"")</f>
        <v/>
      </c>
      <c r="K80" s="105" t="str">
        <f>IF(ISTEXT('_Data inputs (reported)'!K79),'_Data inputs (reported)'!K79,"")</f>
        <v/>
      </c>
      <c r="L80" s="105" t="str">
        <f>IF(ISTEXT('_Data inputs (reported)'!L79),'_Data inputs (reported)'!L79,"")</f>
        <v/>
      </c>
      <c r="M80" s="1" t="str">
        <f>IF(ISTEXT('_Data inputs (reported)'!M79),'_Data inputs (reported)'!M79,"")</f>
        <v/>
      </c>
      <c r="N80" s="105" t="str">
        <f>IF(ISTEXT('_Data inputs (reported)'!N79),'_Data inputs (reported)'!N79,"")</f>
        <v/>
      </c>
    </row>
    <row r="81" spans="1:14" x14ac:dyDescent="0.2">
      <c r="A81"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1" s="1" t="str">
        <f>IF(ISTEXT('_Data inputs (reported)'!B80),'_Data inputs (reported)'!B80,"")</f>
        <v/>
      </c>
      <c r="C81" s="179" t="str">
        <f>IF(ISBLANK('_Data inputs (reported)'!C80),"",'_Data inputs (reported)'!C80)</f>
        <v/>
      </c>
      <c r="D81"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1" s="1" t="str">
        <f>IF(ISTEXT('_Data inputs (reported)'!E80),'_Data inputs (reported)'!E80,"")</f>
        <v/>
      </c>
      <c r="F81" s="8" t="str">
        <f>IF(ISNUMBER('_Data inputs (reported)'!F80),'_Data inputs (reported)'!F80,"")</f>
        <v/>
      </c>
      <c r="G81"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1" s="1" t="str">
        <f>IF(ISTEXT('_Data inputs (reported)'!H80),'_Data inputs (reported)'!H80,"")</f>
        <v/>
      </c>
      <c r="I81" s="42" t="str">
        <f>IF(ISNUMBER('_Data inputs (reported)'!I80),'_Data inputs (reported)'!I80,"")</f>
        <v/>
      </c>
      <c r="J81" s="1" t="str">
        <f>IF(ISTEXT('_Data inputs (reported)'!J80),'_Data inputs (reported)'!J80,"")</f>
        <v/>
      </c>
      <c r="K81" s="105" t="str">
        <f>IF(ISTEXT('_Data inputs (reported)'!K80),'_Data inputs (reported)'!K80,"")</f>
        <v/>
      </c>
      <c r="L81" s="105" t="str">
        <f>IF(ISTEXT('_Data inputs (reported)'!L80),'_Data inputs (reported)'!L80,"")</f>
        <v/>
      </c>
      <c r="M81" s="1" t="str">
        <f>IF(ISTEXT('_Data inputs (reported)'!M80),'_Data inputs (reported)'!M80,"")</f>
        <v/>
      </c>
      <c r="N81" s="105" t="str">
        <f>IF(ISTEXT('_Data inputs (reported)'!N80),'_Data inputs (reported)'!N80,"")</f>
        <v/>
      </c>
    </row>
    <row r="82" spans="1:14" x14ac:dyDescent="0.2">
      <c r="A82"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2" s="1" t="str">
        <f>IF(ISTEXT('_Data inputs (reported)'!B81),'_Data inputs (reported)'!B81,"")</f>
        <v/>
      </c>
      <c r="C82" s="179" t="str">
        <f>IF(ISBLANK('_Data inputs (reported)'!C81),"",'_Data inputs (reported)'!C81)</f>
        <v/>
      </c>
      <c r="D82"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2" s="1" t="str">
        <f>IF(ISTEXT('_Data inputs (reported)'!E81),'_Data inputs (reported)'!E81,"")</f>
        <v/>
      </c>
      <c r="F82" s="8" t="str">
        <f>IF(ISNUMBER('_Data inputs (reported)'!F81),'_Data inputs (reported)'!F81,"")</f>
        <v/>
      </c>
      <c r="G82"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2" s="1" t="str">
        <f>IF(ISTEXT('_Data inputs (reported)'!H81),'_Data inputs (reported)'!H81,"")</f>
        <v/>
      </c>
      <c r="I82" s="42" t="str">
        <f>IF(ISNUMBER('_Data inputs (reported)'!I81),'_Data inputs (reported)'!I81,"")</f>
        <v/>
      </c>
      <c r="J82" s="1" t="str">
        <f>IF(ISTEXT('_Data inputs (reported)'!J81),'_Data inputs (reported)'!J81,"")</f>
        <v/>
      </c>
      <c r="K82" s="105" t="str">
        <f>IF(ISTEXT('_Data inputs (reported)'!K81),'_Data inputs (reported)'!K81,"")</f>
        <v/>
      </c>
      <c r="L82" s="105" t="str">
        <f>IF(ISTEXT('_Data inputs (reported)'!L81),'_Data inputs (reported)'!L81,"")</f>
        <v/>
      </c>
      <c r="M82" s="1" t="str">
        <f>IF(ISTEXT('_Data inputs (reported)'!M81),'_Data inputs (reported)'!M81,"")</f>
        <v/>
      </c>
      <c r="N82" s="105" t="str">
        <f>IF(ISTEXT('_Data inputs (reported)'!N81),'_Data inputs (reported)'!N81,"")</f>
        <v/>
      </c>
    </row>
    <row r="83" spans="1:14" x14ac:dyDescent="0.2">
      <c r="A83"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3" s="1" t="str">
        <f>IF(ISTEXT('_Data inputs (reported)'!B82),'_Data inputs (reported)'!B82,"")</f>
        <v/>
      </c>
      <c r="C83" s="179" t="str">
        <f>IF(ISBLANK('_Data inputs (reported)'!C82),"",'_Data inputs (reported)'!C82)</f>
        <v/>
      </c>
      <c r="D83"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3" s="1" t="str">
        <f>IF(ISTEXT('_Data inputs (reported)'!E82),'_Data inputs (reported)'!E82,"")</f>
        <v/>
      </c>
      <c r="F83" s="8" t="str">
        <f>IF(ISNUMBER('_Data inputs (reported)'!F82),'_Data inputs (reported)'!F82,"")</f>
        <v/>
      </c>
      <c r="G83"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3" s="1" t="str">
        <f>IF(ISTEXT('_Data inputs (reported)'!H82),'_Data inputs (reported)'!H82,"")</f>
        <v/>
      </c>
      <c r="I83" s="42" t="str">
        <f>IF(ISNUMBER('_Data inputs (reported)'!I82),'_Data inputs (reported)'!I82,"")</f>
        <v/>
      </c>
      <c r="J83" s="1" t="str">
        <f>IF(ISTEXT('_Data inputs (reported)'!J82),'_Data inputs (reported)'!J82,"")</f>
        <v/>
      </c>
      <c r="K83" s="105" t="str">
        <f>IF(ISTEXT('_Data inputs (reported)'!K82),'_Data inputs (reported)'!K82,"")</f>
        <v/>
      </c>
      <c r="L83" s="105" t="str">
        <f>IF(ISTEXT('_Data inputs (reported)'!L82),'_Data inputs (reported)'!L82,"")</f>
        <v/>
      </c>
      <c r="M83" s="1" t="str">
        <f>IF(ISTEXT('_Data inputs (reported)'!M82),'_Data inputs (reported)'!M82,"")</f>
        <v/>
      </c>
      <c r="N83" s="105" t="str">
        <f>IF(ISTEXT('_Data inputs (reported)'!N82),'_Data inputs (reported)'!N82,"")</f>
        <v/>
      </c>
    </row>
    <row r="84" spans="1:14" x14ac:dyDescent="0.2">
      <c r="A84"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4" s="1" t="str">
        <f>IF(ISTEXT('_Data inputs (reported)'!B83),'_Data inputs (reported)'!B83,"")</f>
        <v/>
      </c>
      <c r="C84" s="179" t="str">
        <f>IF(ISBLANK('_Data inputs (reported)'!C83),"",'_Data inputs (reported)'!C83)</f>
        <v/>
      </c>
      <c r="D84"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4" s="1" t="str">
        <f>IF(ISTEXT('_Data inputs (reported)'!E83),'_Data inputs (reported)'!E83,"")</f>
        <v/>
      </c>
      <c r="F84" s="8" t="str">
        <f>IF(ISNUMBER('_Data inputs (reported)'!F83),'_Data inputs (reported)'!F83,"")</f>
        <v/>
      </c>
      <c r="G84"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4" s="1" t="str">
        <f>IF(ISTEXT('_Data inputs (reported)'!H83),'_Data inputs (reported)'!H83,"")</f>
        <v/>
      </c>
      <c r="I84" s="42" t="str">
        <f>IF(ISNUMBER('_Data inputs (reported)'!I83),'_Data inputs (reported)'!I83,"")</f>
        <v/>
      </c>
      <c r="J84" s="1" t="str">
        <f>IF(ISTEXT('_Data inputs (reported)'!J83),'_Data inputs (reported)'!J83,"")</f>
        <v/>
      </c>
      <c r="K84" s="105" t="str">
        <f>IF(ISTEXT('_Data inputs (reported)'!K83),'_Data inputs (reported)'!K83,"")</f>
        <v/>
      </c>
      <c r="L84" s="105" t="str">
        <f>IF(ISTEXT('_Data inputs (reported)'!L83),'_Data inputs (reported)'!L83,"")</f>
        <v/>
      </c>
      <c r="M84" s="1" t="str">
        <f>IF(ISTEXT('_Data inputs (reported)'!M83),'_Data inputs (reported)'!M83,"")</f>
        <v/>
      </c>
      <c r="N84" s="105" t="str">
        <f>IF(ISTEXT('_Data inputs (reported)'!N83),'_Data inputs (reported)'!N83,"")</f>
        <v/>
      </c>
    </row>
    <row r="85" spans="1:14" x14ac:dyDescent="0.2">
      <c r="A85"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5" s="1" t="str">
        <f>IF(ISTEXT('_Data inputs (reported)'!B84),'_Data inputs (reported)'!B84,"")</f>
        <v/>
      </c>
      <c r="C85" s="179" t="str">
        <f>IF(ISBLANK('_Data inputs (reported)'!C84),"",'_Data inputs (reported)'!C84)</f>
        <v/>
      </c>
      <c r="D85"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5" s="1" t="str">
        <f>IF(ISTEXT('_Data inputs (reported)'!E84),'_Data inputs (reported)'!E84,"")</f>
        <v/>
      </c>
      <c r="F85" s="8" t="str">
        <f>IF(ISNUMBER('_Data inputs (reported)'!F84),'_Data inputs (reported)'!F84,"")</f>
        <v/>
      </c>
      <c r="G85"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5" s="1" t="str">
        <f>IF(ISTEXT('_Data inputs (reported)'!H84),'_Data inputs (reported)'!H84,"")</f>
        <v/>
      </c>
      <c r="I85" s="42" t="str">
        <f>IF(ISNUMBER('_Data inputs (reported)'!I84),'_Data inputs (reported)'!I84,"")</f>
        <v/>
      </c>
      <c r="J85" s="1" t="str">
        <f>IF(ISTEXT('_Data inputs (reported)'!J84),'_Data inputs (reported)'!J84,"")</f>
        <v/>
      </c>
      <c r="K85" s="105" t="str">
        <f>IF(ISTEXT('_Data inputs (reported)'!K84),'_Data inputs (reported)'!K84,"")</f>
        <v/>
      </c>
      <c r="L85" s="105" t="str">
        <f>IF(ISTEXT('_Data inputs (reported)'!L84),'_Data inputs (reported)'!L84,"")</f>
        <v/>
      </c>
      <c r="M85" s="1" t="str">
        <f>IF(ISTEXT('_Data inputs (reported)'!M84),'_Data inputs (reported)'!M84,"")</f>
        <v/>
      </c>
      <c r="N85" s="105" t="str">
        <f>IF(ISTEXT('_Data inputs (reported)'!N84),'_Data inputs (reported)'!N84,"")</f>
        <v/>
      </c>
    </row>
    <row r="86" spans="1:14" x14ac:dyDescent="0.2">
      <c r="A86"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6" s="1" t="str">
        <f>IF(ISTEXT('_Data inputs (reported)'!B85),'_Data inputs (reported)'!B85,"")</f>
        <v/>
      </c>
      <c r="C86" s="179" t="str">
        <f>IF(ISBLANK('_Data inputs (reported)'!C85),"",'_Data inputs (reported)'!C85)</f>
        <v/>
      </c>
      <c r="D86"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6" s="1" t="str">
        <f>IF(ISTEXT('_Data inputs (reported)'!E85),'_Data inputs (reported)'!E85,"")</f>
        <v/>
      </c>
      <c r="F86" s="8" t="str">
        <f>IF(ISNUMBER('_Data inputs (reported)'!F85),'_Data inputs (reported)'!F85,"")</f>
        <v/>
      </c>
      <c r="G86"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6" s="1" t="str">
        <f>IF(ISTEXT('_Data inputs (reported)'!H85),'_Data inputs (reported)'!H85,"")</f>
        <v/>
      </c>
      <c r="I86" s="42" t="str">
        <f>IF(ISNUMBER('_Data inputs (reported)'!I85),'_Data inputs (reported)'!I85,"")</f>
        <v/>
      </c>
      <c r="J86" s="1" t="str">
        <f>IF(ISTEXT('_Data inputs (reported)'!J85),'_Data inputs (reported)'!J85,"")</f>
        <v/>
      </c>
      <c r="K86" s="105" t="str">
        <f>IF(ISTEXT('_Data inputs (reported)'!K85),'_Data inputs (reported)'!K85,"")</f>
        <v/>
      </c>
      <c r="L86" s="105" t="str">
        <f>IF(ISTEXT('_Data inputs (reported)'!L85),'_Data inputs (reported)'!L85,"")</f>
        <v/>
      </c>
      <c r="M86" s="1" t="str">
        <f>IF(ISTEXT('_Data inputs (reported)'!M85),'_Data inputs (reported)'!M85,"")</f>
        <v/>
      </c>
      <c r="N86" s="105" t="str">
        <f>IF(ISTEXT('_Data inputs (reported)'!N85),'_Data inputs (reported)'!N85,"")</f>
        <v/>
      </c>
    </row>
    <row r="87" spans="1:14" x14ac:dyDescent="0.2">
      <c r="A87"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7" s="1" t="str">
        <f>IF(ISTEXT('_Data inputs (reported)'!B86),'_Data inputs (reported)'!B86,"")</f>
        <v/>
      </c>
      <c r="C87" s="179" t="str">
        <f>IF(ISBLANK('_Data inputs (reported)'!C86),"",'_Data inputs (reported)'!C86)</f>
        <v/>
      </c>
      <c r="D87"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7" s="1" t="str">
        <f>IF(ISTEXT('_Data inputs (reported)'!E86),'_Data inputs (reported)'!E86,"")</f>
        <v/>
      </c>
      <c r="F87" s="8" t="str">
        <f>IF(ISNUMBER('_Data inputs (reported)'!F86),'_Data inputs (reported)'!F86,"")</f>
        <v/>
      </c>
      <c r="G87"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7" s="1" t="str">
        <f>IF(ISTEXT('_Data inputs (reported)'!H86),'_Data inputs (reported)'!H86,"")</f>
        <v/>
      </c>
      <c r="I87" s="42" t="str">
        <f>IF(ISNUMBER('_Data inputs (reported)'!I86),'_Data inputs (reported)'!I86,"")</f>
        <v/>
      </c>
      <c r="J87" s="1" t="str">
        <f>IF(ISTEXT('_Data inputs (reported)'!J86),'_Data inputs (reported)'!J86,"")</f>
        <v/>
      </c>
      <c r="K87" s="105" t="str">
        <f>IF(ISTEXT('_Data inputs (reported)'!K86),'_Data inputs (reported)'!K86,"")</f>
        <v/>
      </c>
      <c r="L87" s="105" t="str">
        <f>IF(ISTEXT('_Data inputs (reported)'!L86),'_Data inputs (reported)'!L86,"")</f>
        <v/>
      </c>
      <c r="M87" s="1" t="str">
        <f>IF(ISTEXT('_Data inputs (reported)'!M86),'_Data inputs (reported)'!M86,"")</f>
        <v/>
      </c>
      <c r="N87" s="105" t="str">
        <f>IF(ISTEXT('_Data inputs (reported)'!N86),'_Data inputs (reported)'!N86,"")</f>
        <v/>
      </c>
    </row>
    <row r="88" spans="1:14" x14ac:dyDescent="0.2">
      <c r="A88"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8" s="1" t="str">
        <f>IF(ISTEXT('_Data inputs (reported)'!B87),'_Data inputs (reported)'!B87,"")</f>
        <v/>
      </c>
      <c r="C88" s="179" t="str">
        <f>IF(ISBLANK('_Data inputs (reported)'!C87),"",'_Data inputs (reported)'!C87)</f>
        <v/>
      </c>
      <c r="D88"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8" s="1" t="str">
        <f>IF(ISTEXT('_Data inputs (reported)'!E87),'_Data inputs (reported)'!E87,"")</f>
        <v/>
      </c>
      <c r="F88" s="8" t="str">
        <f>IF(ISNUMBER('_Data inputs (reported)'!F87),'_Data inputs (reported)'!F87,"")</f>
        <v/>
      </c>
      <c r="G88"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8" s="1" t="str">
        <f>IF(ISTEXT('_Data inputs (reported)'!H87),'_Data inputs (reported)'!H87,"")</f>
        <v/>
      </c>
      <c r="I88" s="42" t="str">
        <f>IF(ISNUMBER('_Data inputs (reported)'!I87),'_Data inputs (reported)'!I87,"")</f>
        <v/>
      </c>
      <c r="J88" s="1" t="str">
        <f>IF(ISTEXT('_Data inputs (reported)'!J87),'_Data inputs (reported)'!J87,"")</f>
        <v/>
      </c>
      <c r="K88" s="105" t="str">
        <f>IF(ISTEXT('_Data inputs (reported)'!K87),'_Data inputs (reported)'!K87,"")</f>
        <v/>
      </c>
      <c r="L88" s="105" t="str">
        <f>IF(ISTEXT('_Data inputs (reported)'!L87),'_Data inputs (reported)'!L87,"")</f>
        <v/>
      </c>
      <c r="M88" s="1" t="str">
        <f>IF(ISTEXT('_Data inputs (reported)'!M87),'_Data inputs (reported)'!M87,"")</f>
        <v/>
      </c>
      <c r="N88" s="105" t="str">
        <f>IF(ISTEXT('_Data inputs (reported)'!N87),'_Data inputs (reported)'!N87,"")</f>
        <v/>
      </c>
    </row>
    <row r="89" spans="1:14" x14ac:dyDescent="0.2">
      <c r="A89"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9" s="1" t="str">
        <f>IF(ISTEXT('_Data inputs (reported)'!B88),'_Data inputs (reported)'!B88,"")</f>
        <v/>
      </c>
      <c r="C89" s="179" t="str">
        <f>IF(ISBLANK('_Data inputs (reported)'!C88),"",'_Data inputs (reported)'!C88)</f>
        <v/>
      </c>
      <c r="D89"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9" s="1" t="str">
        <f>IF(ISTEXT('_Data inputs (reported)'!E88),'_Data inputs (reported)'!E88,"")</f>
        <v/>
      </c>
      <c r="F89" s="8" t="str">
        <f>IF(ISNUMBER('_Data inputs (reported)'!F88),'_Data inputs (reported)'!F88,"")</f>
        <v/>
      </c>
      <c r="G89"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9" s="1" t="str">
        <f>IF(ISTEXT('_Data inputs (reported)'!H88),'_Data inputs (reported)'!H88,"")</f>
        <v/>
      </c>
      <c r="I89" s="42" t="str">
        <f>IF(ISNUMBER('_Data inputs (reported)'!I88),'_Data inputs (reported)'!I88,"")</f>
        <v/>
      </c>
      <c r="J89" s="1" t="str">
        <f>IF(ISTEXT('_Data inputs (reported)'!J88),'_Data inputs (reported)'!J88,"")</f>
        <v/>
      </c>
      <c r="K89" s="105" t="str">
        <f>IF(ISTEXT('_Data inputs (reported)'!K88),'_Data inputs (reported)'!K88,"")</f>
        <v/>
      </c>
      <c r="L89" s="105" t="str">
        <f>IF(ISTEXT('_Data inputs (reported)'!L88),'_Data inputs (reported)'!L88,"")</f>
        <v/>
      </c>
      <c r="M89" s="1" t="str">
        <f>IF(ISTEXT('_Data inputs (reported)'!M88),'_Data inputs (reported)'!M88,"")</f>
        <v/>
      </c>
      <c r="N89" s="105" t="str">
        <f>IF(ISTEXT('_Data inputs (reported)'!N88),'_Data inputs (reported)'!N88,"")</f>
        <v/>
      </c>
    </row>
    <row r="90" spans="1:14" x14ac:dyDescent="0.2">
      <c r="A90"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90" s="1" t="str">
        <f>IF(ISTEXT('_Data inputs (reported)'!B89),'_Data inputs (reported)'!B89,"")</f>
        <v/>
      </c>
      <c r="C90" s="179" t="str">
        <f>IF(ISBLANK('_Data inputs (reported)'!C89),"",'_Data inputs (reported)'!C89)</f>
        <v/>
      </c>
      <c r="D90"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90" s="1" t="str">
        <f>IF(ISTEXT('_Data inputs (reported)'!E89),'_Data inputs (reported)'!E89,"")</f>
        <v/>
      </c>
      <c r="F90" s="8" t="str">
        <f>IF(ISNUMBER('_Data inputs (reported)'!F89),'_Data inputs (reported)'!F89,"")</f>
        <v/>
      </c>
      <c r="G90"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90" s="1" t="str">
        <f>IF(ISTEXT('_Data inputs (reported)'!H89),'_Data inputs (reported)'!H89,"")</f>
        <v/>
      </c>
      <c r="I90" s="42" t="str">
        <f>IF(ISNUMBER('_Data inputs (reported)'!I89),'_Data inputs (reported)'!I89,"")</f>
        <v/>
      </c>
      <c r="J90" s="1" t="str">
        <f>IF(ISTEXT('_Data inputs (reported)'!J89),'_Data inputs (reported)'!J89,"")</f>
        <v/>
      </c>
      <c r="K90" s="105" t="str">
        <f>IF(ISTEXT('_Data inputs (reported)'!K89),'_Data inputs (reported)'!K89,"")</f>
        <v/>
      </c>
      <c r="L90" s="105" t="str">
        <f>IF(ISTEXT('_Data inputs (reported)'!L89),'_Data inputs (reported)'!L89,"")</f>
        <v/>
      </c>
      <c r="M90" s="1" t="str">
        <f>IF(ISTEXT('_Data inputs (reported)'!M89),'_Data inputs (reported)'!M89,"")</f>
        <v/>
      </c>
      <c r="N90" s="105" t="str">
        <f>IF(ISTEXT('_Data inputs (reported)'!N89),'_Data inputs (reported)'!N89,"")</f>
        <v/>
      </c>
    </row>
    <row r="91" spans="1:14" x14ac:dyDescent="0.2">
      <c r="A91"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1" s="1" t="str">
        <f>IF(ISTEXT('_Data inputs (reported)'!B90),'_Data inputs (reported)'!B90,"")</f>
        <v/>
      </c>
      <c r="C91" s="179" t="str">
        <f>IF(ISBLANK('_Data inputs (reported)'!C90),"",'_Data inputs (reported)'!C90)</f>
        <v/>
      </c>
      <c r="D91"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1" s="1" t="str">
        <f>IF(ISTEXT('_Data inputs (reported)'!E90),'_Data inputs (reported)'!E90,"")</f>
        <v/>
      </c>
      <c r="F91" s="8" t="str">
        <f>IF(ISNUMBER('_Data inputs (reported)'!F90),'_Data inputs (reported)'!F90,"")</f>
        <v/>
      </c>
      <c r="G91"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1" s="1" t="str">
        <f>IF(ISTEXT('_Data inputs (reported)'!H90),'_Data inputs (reported)'!H90,"")</f>
        <v/>
      </c>
      <c r="I91" s="42" t="str">
        <f>IF(ISNUMBER('_Data inputs (reported)'!I90),'_Data inputs (reported)'!I90,"")</f>
        <v/>
      </c>
      <c r="J91" s="1" t="str">
        <f>IF(ISTEXT('_Data inputs (reported)'!J90),'_Data inputs (reported)'!J90,"")</f>
        <v/>
      </c>
      <c r="K91" s="105" t="str">
        <f>IF(ISTEXT('_Data inputs (reported)'!K90),'_Data inputs (reported)'!K90,"")</f>
        <v/>
      </c>
      <c r="L91" s="105" t="str">
        <f>IF(ISTEXT('_Data inputs (reported)'!L90),'_Data inputs (reported)'!L90,"")</f>
        <v/>
      </c>
      <c r="M91" s="1" t="str">
        <f>IF(ISTEXT('_Data inputs (reported)'!M90),'_Data inputs (reported)'!M90,"")</f>
        <v/>
      </c>
      <c r="N91" s="105" t="str">
        <f>IF(ISTEXT('_Data inputs (reported)'!N90),'_Data inputs (reported)'!N90,"")</f>
        <v/>
      </c>
    </row>
    <row r="92" spans="1:14" x14ac:dyDescent="0.2">
      <c r="A92"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2" s="1" t="str">
        <f>IF(ISTEXT('_Data inputs (reported)'!B91),'_Data inputs (reported)'!B91,"")</f>
        <v/>
      </c>
      <c r="C92" s="179" t="str">
        <f>IF(ISBLANK('_Data inputs (reported)'!C91),"",'_Data inputs (reported)'!C91)</f>
        <v/>
      </c>
      <c r="D92"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2" s="1" t="str">
        <f>IF(ISTEXT('_Data inputs (reported)'!E91),'_Data inputs (reported)'!E91,"")</f>
        <v/>
      </c>
      <c r="F92" s="8" t="str">
        <f>IF(ISNUMBER('_Data inputs (reported)'!F91),'_Data inputs (reported)'!F91,"")</f>
        <v/>
      </c>
      <c r="G92"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2" s="1" t="str">
        <f>IF(ISTEXT('_Data inputs (reported)'!H91),'_Data inputs (reported)'!H91,"")</f>
        <v/>
      </c>
      <c r="I92" s="42" t="str">
        <f>IF(ISNUMBER('_Data inputs (reported)'!I91),'_Data inputs (reported)'!I91,"")</f>
        <v/>
      </c>
      <c r="J92" s="1" t="str">
        <f>IF(ISTEXT('_Data inputs (reported)'!J91),'_Data inputs (reported)'!J91,"")</f>
        <v/>
      </c>
      <c r="K92" s="105" t="str">
        <f>IF(ISTEXT('_Data inputs (reported)'!K91),'_Data inputs (reported)'!K91,"")</f>
        <v/>
      </c>
      <c r="L92" s="105" t="str">
        <f>IF(ISTEXT('_Data inputs (reported)'!L91),'_Data inputs (reported)'!L91,"")</f>
        <v/>
      </c>
      <c r="M92" s="1" t="str">
        <f>IF(ISTEXT('_Data inputs (reported)'!M91),'_Data inputs (reported)'!M91,"")</f>
        <v/>
      </c>
      <c r="N92" s="105" t="str">
        <f>IF(ISTEXT('_Data inputs (reported)'!N91),'_Data inputs (reported)'!N91,"")</f>
        <v/>
      </c>
    </row>
    <row r="93" spans="1:14" x14ac:dyDescent="0.2">
      <c r="A93"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3" s="1" t="str">
        <f>IF(ISTEXT('_Data inputs (reported)'!B92),'_Data inputs (reported)'!B92,"")</f>
        <v/>
      </c>
      <c r="C93" s="179" t="str">
        <f>IF(ISBLANK('_Data inputs (reported)'!C92),"",'_Data inputs (reported)'!C92)</f>
        <v/>
      </c>
      <c r="D93"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3" s="1" t="str">
        <f>IF(ISTEXT('_Data inputs (reported)'!E92),'_Data inputs (reported)'!E92,"")</f>
        <v/>
      </c>
      <c r="F93" s="8" t="str">
        <f>IF(ISNUMBER('_Data inputs (reported)'!F92),'_Data inputs (reported)'!F92,"")</f>
        <v/>
      </c>
      <c r="G93"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3" s="1" t="str">
        <f>IF(ISTEXT('_Data inputs (reported)'!H92),'_Data inputs (reported)'!H92,"")</f>
        <v/>
      </c>
      <c r="I93" s="42" t="str">
        <f>IF(ISNUMBER('_Data inputs (reported)'!I92),'_Data inputs (reported)'!I92,"")</f>
        <v/>
      </c>
      <c r="J93" s="1" t="str">
        <f>IF(ISTEXT('_Data inputs (reported)'!J92),'_Data inputs (reported)'!J92,"")</f>
        <v/>
      </c>
      <c r="K93" s="105" t="str">
        <f>IF(ISTEXT('_Data inputs (reported)'!K92),'_Data inputs (reported)'!K92,"")</f>
        <v/>
      </c>
      <c r="L93" s="105" t="str">
        <f>IF(ISTEXT('_Data inputs (reported)'!L92),'_Data inputs (reported)'!L92,"")</f>
        <v/>
      </c>
      <c r="M93" s="1" t="str">
        <f>IF(ISTEXT('_Data inputs (reported)'!M92),'_Data inputs (reported)'!M92,"")</f>
        <v/>
      </c>
      <c r="N93" s="105" t="str">
        <f>IF(ISTEXT('_Data inputs (reported)'!N92),'_Data inputs (reported)'!N92,"")</f>
        <v/>
      </c>
    </row>
    <row r="94" spans="1:14" x14ac:dyDescent="0.2">
      <c r="A94"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4" s="1" t="str">
        <f>IF(ISTEXT('_Data inputs (reported)'!B93),'_Data inputs (reported)'!B93,"")</f>
        <v/>
      </c>
      <c r="C94" s="179" t="str">
        <f>IF(ISBLANK('_Data inputs (reported)'!C93),"",'_Data inputs (reported)'!C93)</f>
        <v/>
      </c>
      <c r="D94"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4" s="1" t="str">
        <f>IF(ISTEXT('_Data inputs (reported)'!E93),'_Data inputs (reported)'!E93,"")</f>
        <v/>
      </c>
      <c r="F94" s="8" t="str">
        <f>IF(ISNUMBER('_Data inputs (reported)'!F93),'_Data inputs (reported)'!F93,"")</f>
        <v/>
      </c>
      <c r="G94"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4" s="1" t="str">
        <f>IF(ISTEXT('_Data inputs (reported)'!H93),'_Data inputs (reported)'!H93,"")</f>
        <v/>
      </c>
      <c r="I94" s="42" t="str">
        <f>IF(ISNUMBER('_Data inputs (reported)'!I93),'_Data inputs (reported)'!I93,"")</f>
        <v/>
      </c>
      <c r="J94" s="1" t="str">
        <f>IF(ISTEXT('_Data inputs (reported)'!J93),'_Data inputs (reported)'!J93,"")</f>
        <v/>
      </c>
      <c r="K94" s="105" t="str">
        <f>IF(ISTEXT('_Data inputs (reported)'!K93),'_Data inputs (reported)'!K93,"")</f>
        <v/>
      </c>
      <c r="L94" s="105" t="str">
        <f>IF(ISTEXT('_Data inputs (reported)'!L93),'_Data inputs (reported)'!L93,"")</f>
        <v/>
      </c>
      <c r="M94" s="1" t="str">
        <f>IF(ISTEXT('_Data inputs (reported)'!M93),'_Data inputs (reported)'!M93,"")</f>
        <v/>
      </c>
      <c r="N94" s="105" t="str">
        <f>IF(ISTEXT('_Data inputs (reported)'!N93),'_Data inputs (reported)'!N93,"")</f>
        <v/>
      </c>
    </row>
    <row r="95" spans="1:14" x14ac:dyDescent="0.2">
      <c r="A95"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5" s="1" t="str">
        <f>IF(ISTEXT('_Data inputs (reported)'!B94),'_Data inputs (reported)'!B94,"")</f>
        <v/>
      </c>
      <c r="C95" s="179" t="str">
        <f>IF(ISBLANK('_Data inputs (reported)'!C94),"",'_Data inputs (reported)'!C94)</f>
        <v/>
      </c>
      <c r="D95"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5" s="1" t="str">
        <f>IF(ISTEXT('_Data inputs (reported)'!E94),'_Data inputs (reported)'!E94,"")</f>
        <v/>
      </c>
      <c r="F95" s="8" t="str">
        <f>IF(ISNUMBER('_Data inputs (reported)'!F94),'_Data inputs (reported)'!F94,"")</f>
        <v/>
      </c>
      <c r="G95"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5" s="1" t="str">
        <f>IF(ISTEXT('_Data inputs (reported)'!H94),'_Data inputs (reported)'!H94,"")</f>
        <v/>
      </c>
      <c r="I95" s="42" t="str">
        <f>IF(ISNUMBER('_Data inputs (reported)'!I94),'_Data inputs (reported)'!I94,"")</f>
        <v/>
      </c>
      <c r="J95" s="1" t="str">
        <f>IF(ISTEXT('_Data inputs (reported)'!J94),'_Data inputs (reported)'!J94,"")</f>
        <v/>
      </c>
      <c r="K95" s="105" t="str">
        <f>IF(ISTEXT('_Data inputs (reported)'!K94),'_Data inputs (reported)'!K94,"")</f>
        <v/>
      </c>
      <c r="L95" s="105" t="str">
        <f>IF(ISTEXT('_Data inputs (reported)'!L94),'_Data inputs (reported)'!L94,"")</f>
        <v/>
      </c>
      <c r="M95" s="1" t="str">
        <f>IF(ISTEXT('_Data inputs (reported)'!M94),'_Data inputs (reported)'!M94,"")</f>
        <v/>
      </c>
      <c r="N95" s="105" t="str">
        <f>IF(ISTEXT('_Data inputs (reported)'!N94),'_Data inputs (reported)'!N94,"")</f>
        <v/>
      </c>
    </row>
    <row r="96" spans="1:14" x14ac:dyDescent="0.2">
      <c r="A96"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6" s="1" t="str">
        <f>IF(ISTEXT('_Data inputs (reported)'!B95),'_Data inputs (reported)'!B95,"")</f>
        <v/>
      </c>
      <c r="C96" s="179" t="str">
        <f>IF(ISBLANK('_Data inputs (reported)'!C95),"",'_Data inputs (reported)'!C95)</f>
        <v/>
      </c>
      <c r="D96"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6" s="1" t="str">
        <f>IF(ISTEXT('_Data inputs (reported)'!E95),'_Data inputs (reported)'!E95,"")</f>
        <v/>
      </c>
      <c r="F96" s="8" t="str">
        <f>IF(ISNUMBER('_Data inputs (reported)'!F95),'_Data inputs (reported)'!F95,"")</f>
        <v/>
      </c>
      <c r="G96"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6" s="1" t="str">
        <f>IF(ISTEXT('_Data inputs (reported)'!H95),'_Data inputs (reported)'!H95,"")</f>
        <v/>
      </c>
      <c r="I96" s="42" t="str">
        <f>IF(ISNUMBER('_Data inputs (reported)'!I95),'_Data inputs (reported)'!I95,"")</f>
        <v/>
      </c>
      <c r="J96" s="1" t="str">
        <f>IF(ISTEXT('_Data inputs (reported)'!J95),'_Data inputs (reported)'!J95,"")</f>
        <v/>
      </c>
      <c r="K96" s="105" t="str">
        <f>IF(ISTEXT('_Data inputs (reported)'!K95),'_Data inputs (reported)'!K95,"")</f>
        <v/>
      </c>
      <c r="L96" s="105" t="str">
        <f>IF(ISTEXT('_Data inputs (reported)'!L95),'_Data inputs (reported)'!L95,"")</f>
        <v/>
      </c>
      <c r="M96" s="1" t="str">
        <f>IF(ISTEXT('_Data inputs (reported)'!M95),'_Data inputs (reported)'!M95,"")</f>
        <v/>
      </c>
      <c r="N96" s="105" t="str">
        <f>IF(ISTEXT('_Data inputs (reported)'!N95),'_Data inputs (reported)'!N95,"")</f>
        <v/>
      </c>
    </row>
    <row r="97" spans="1:14" x14ac:dyDescent="0.2">
      <c r="A97"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7" s="1" t="str">
        <f>IF(ISTEXT('_Data inputs (reported)'!B96),'_Data inputs (reported)'!B96,"")</f>
        <v/>
      </c>
      <c r="C97" s="179" t="str">
        <f>IF(ISBLANK('_Data inputs (reported)'!C96),"",'_Data inputs (reported)'!C96)</f>
        <v/>
      </c>
      <c r="D97"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7" s="1" t="str">
        <f>IF(ISTEXT('_Data inputs (reported)'!E96),'_Data inputs (reported)'!E96,"")</f>
        <v/>
      </c>
      <c r="F97" s="8" t="str">
        <f>IF(ISNUMBER('_Data inputs (reported)'!F96),'_Data inputs (reported)'!F96,"")</f>
        <v/>
      </c>
      <c r="G97"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7" s="1" t="str">
        <f>IF(ISTEXT('_Data inputs (reported)'!H96),'_Data inputs (reported)'!H96,"")</f>
        <v/>
      </c>
      <c r="I97" s="42" t="str">
        <f>IF(ISNUMBER('_Data inputs (reported)'!I96),'_Data inputs (reported)'!I96,"")</f>
        <v/>
      </c>
      <c r="J97" s="1" t="str">
        <f>IF(ISTEXT('_Data inputs (reported)'!J96),'_Data inputs (reported)'!J96,"")</f>
        <v/>
      </c>
      <c r="K97" s="105" t="str">
        <f>IF(ISTEXT('_Data inputs (reported)'!K96),'_Data inputs (reported)'!K96,"")</f>
        <v/>
      </c>
      <c r="L97" s="105" t="str">
        <f>IF(ISTEXT('_Data inputs (reported)'!L96),'_Data inputs (reported)'!L96,"")</f>
        <v/>
      </c>
      <c r="M97" s="1" t="str">
        <f>IF(ISTEXT('_Data inputs (reported)'!M96),'_Data inputs (reported)'!M96,"")</f>
        <v/>
      </c>
      <c r="N97" s="105" t="str">
        <f>IF(ISTEXT('_Data inputs (reported)'!N96),'_Data inputs (reported)'!N96,"")</f>
        <v/>
      </c>
    </row>
    <row r="98" spans="1:14" x14ac:dyDescent="0.2">
      <c r="A98"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8" s="1" t="str">
        <f>IF(ISTEXT('_Data inputs (reported)'!B97),'_Data inputs (reported)'!B97,"")</f>
        <v/>
      </c>
      <c r="C98" s="179" t="str">
        <f>IF(ISBLANK('_Data inputs (reported)'!C97),"",'_Data inputs (reported)'!C97)</f>
        <v/>
      </c>
      <c r="D98"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8" s="1" t="str">
        <f>IF(ISTEXT('_Data inputs (reported)'!E97),'_Data inputs (reported)'!E97,"")</f>
        <v/>
      </c>
      <c r="F98" s="8" t="str">
        <f>IF(ISNUMBER('_Data inputs (reported)'!F97),'_Data inputs (reported)'!F97,"")</f>
        <v/>
      </c>
      <c r="G98"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8" s="1" t="str">
        <f>IF(ISTEXT('_Data inputs (reported)'!H97),'_Data inputs (reported)'!H97,"")</f>
        <v/>
      </c>
      <c r="I98" s="42" t="str">
        <f>IF(ISNUMBER('_Data inputs (reported)'!I97),'_Data inputs (reported)'!I97,"")</f>
        <v/>
      </c>
      <c r="J98" s="1" t="str">
        <f>IF(ISTEXT('_Data inputs (reported)'!J97),'_Data inputs (reported)'!J97,"")</f>
        <v/>
      </c>
      <c r="K98" s="105" t="str">
        <f>IF(ISTEXT('_Data inputs (reported)'!K97),'_Data inputs (reported)'!K97,"")</f>
        <v/>
      </c>
      <c r="L98" s="105" t="str">
        <f>IF(ISTEXT('_Data inputs (reported)'!L97),'_Data inputs (reported)'!L97,"")</f>
        <v/>
      </c>
      <c r="M98" s="1" t="str">
        <f>IF(ISTEXT('_Data inputs (reported)'!M97),'_Data inputs (reported)'!M97,"")</f>
        <v/>
      </c>
      <c r="N98" s="105" t="str">
        <f>IF(ISTEXT('_Data inputs (reported)'!N97),'_Data inputs (reported)'!N97,"")</f>
        <v/>
      </c>
    </row>
    <row r="99" spans="1:14" x14ac:dyDescent="0.2">
      <c r="A99"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9" s="1" t="str">
        <f>IF(ISTEXT('_Data inputs (reported)'!B98),'_Data inputs (reported)'!B98,"")</f>
        <v/>
      </c>
      <c r="C99" s="179" t="str">
        <f>IF(ISBLANK('_Data inputs (reported)'!C98),"",'_Data inputs (reported)'!C98)</f>
        <v/>
      </c>
      <c r="D99"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9" s="1" t="str">
        <f>IF(ISTEXT('_Data inputs (reported)'!E98),'_Data inputs (reported)'!E98,"")</f>
        <v/>
      </c>
      <c r="F99" s="8" t="str">
        <f>IF(ISNUMBER('_Data inputs (reported)'!F98),'_Data inputs (reported)'!F98,"")</f>
        <v/>
      </c>
      <c r="G99"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9" s="1" t="str">
        <f>IF(ISTEXT('_Data inputs (reported)'!H98),'_Data inputs (reported)'!H98,"")</f>
        <v/>
      </c>
      <c r="I99" s="42" t="str">
        <f>IF(ISNUMBER('_Data inputs (reported)'!I98),'_Data inputs (reported)'!I98,"")</f>
        <v/>
      </c>
      <c r="J99" s="1" t="str">
        <f>IF(ISTEXT('_Data inputs (reported)'!J98),'_Data inputs (reported)'!J98,"")</f>
        <v/>
      </c>
      <c r="K99" s="105" t="str">
        <f>IF(ISTEXT('_Data inputs (reported)'!K98),'_Data inputs (reported)'!K98,"")</f>
        <v/>
      </c>
      <c r="L99" s="105" t="str">
        <f>IF(ISTEXT('_Data inputs (reported)'!L98),'_Data inputs (reported)'!L98,"")</f>
        <v/>
      </c>
      <c r="M99" s="1" t="str">
        <f>IF(ISTEXT('_Data inputs (reported)'!M98),'_Data inputs (reported)'!M98,"")</f>
        <v/>
      </c>
      <c r="N99" s="105" t="str">
        <f>IF(ISTEXT('_Data inputs (reported)'!N98),'_Data inputs (reported)'!N98,"")</f>
        <v/>
      </c>
    </row>
    <row r="100" spans="1:14" x14ac:dyDescent="0.2">
      <c r="A100"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100" s="1" t="str">
        <f>IF(ISTEXT('_Data inputs (reported)'!B99),'_Data inputs (reported)'!B99,"")</f>
        <v/>
      </c>
      <c r="C100" s="179" t="str">
        <f>IF(ISBLANK('_Data inputs (reported)'!C99),"",'_Data inputs (reported)'!C99)</f>
        <v/>
      </c>
      <c r="D100"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100" s="1" t="str">
        <f>IF(ISTEXT('_Data inputs (reported)'!E99),'_Data inputs (reported)'!E99,"")</f>
        <v/>
      </c>
      <c r="F100" s="8" t="str">
        <f>IF(ISNUMBER('_Data inputs (reported)'!F99),'_Data inputs (reported)'!F99,"")</f>
        <v/>
      </c>
      <c r="G100"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100" s="1" t="str">
        <f>IF(ISTEXT('_Data inputs (reported)'!H99),'_Data inputs (reported)'!H99,"")</f>
        <v/>
      </c>
      <c r="I100" s="42" t="str">
        <f>IF(ISNUMBER('_Data inputs (reported)'!I99),'_Data inputs (reported)'!I99,"")</f>
        <v/>
      </c>
      <c r="J100" s="1" t="str">
        <f>IF(ISTEXT('_Data inputs (reported)'!J99),'_Data inputs (reported)'!J99,"")</f>
        <v/>
      </c>
      <c r="K100" s="105" t="str">
        <f>IF(ISTEXT('_Data inputs (reported)'!K99),'_Data inputs (reported)'!K99,"")</f>
        <v/>
      </c>
      <c r="L100" s="105" t="str">
        <f>IF(ISTEXT('_Data inputs (reported)'!L99),'_Data inputs (reported)'!L99,"")</f>
        <v/>
      </c>
      <c r="M100" s="1" t="str">
        <f>IF(ISTEXT('_Data inputs (reported)'!M99),'_Data inputs (reported)'!M99,"")</f>
        <v/>
      </c>
      <c r="N100" s="105" t="str">
        <f>IF(ISTEXT('_Data inputs (reported)'!N99),'_Data inputs (reported)'!N99,"")</f>
        <v/>
      </c>
    </row>
    <row r="101" spans="1:14" x14ac:dyDescent="0.2">
      <c r="A101"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1" s="1" t="str">
        <f>IF(ISTEXT('_Data inputs (reported)'!B100),'_Data inputs (reported)'!B100,"")</f>
        <v/>
      </c>
      <c r="C101" s="179" t="str">
        <f>IF(ISBLANK('_Data inputs (reported)'!C100),"",'_Data inputs (reported)'!C100)</f>
        <v/>
      </c>
      <c r="D101"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1" s="1" t="str">
        <f>IF(ISTEXT('_Data inputs (reported)'!E100),'_Data inputs (reported)'!E100,"")</f>
        <v/>
      </c>
      <c r="F101" s="8" t="str">
        <f>IF(ISNUMBER('_Data inputs (reported)'!F100),'_Data inputs (reported)'!F100,"")</f>
        <v/>
      </c>
      <c r="G101"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1" s="1" t="str">
        <f>IF(ISTEXT('_Data inputs (reported)'!H100),'_Data inputs (reported)'!H100,"")</f>
        <v/>
      </c>
      <c r="I101" s="42" t="str">
        <f>IF(ISNUMBER('_Data inputs (reported)'!I100),'_Data inputs (reported)'!I100,"")</f>
        <v/>
      </c>
      <c r="J101" s="1" t="str">
        <f>IF(ISTEXT('_Data inputs (reported)'!J100),'_Data inputs (reported)'!J100,"")</f>
        <v/>
      </c>
      <c r="K101" s="105" t="str">
        <f>IF(ISTEXT('_Data inputs (reported)'!K100),'_Data inputs (reported)'!K100,"")</f>
        <v/>
      </c>
      <c r="L101" s="105" t="str">
        <f>IF(ISTEXT('_Data inputs (reported)'!L100),'_Data inputs (reported)'!L100,"")</f>
        <v/>
      </c>
      <c r="M101" s="1" t="str">
        <f>IF(ISTEXT('_Data inputs (reported)'!M100),'_Data inputs (reported)'!M100,"")</f>
        <v/>
      </c>
      <c r="N101" s="105" t="str">
        <f>IF(ISTEXT('_Data inputs (reported)'!N100),'_Data inputs (reported)'!N100,"")</f>
        <v/>
      </c>
    </row>
    <row r="102" spans="1:14" x14ac:dyDescent="0.2">
      <c r="A102"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2" s="1" t="str">
        <f>IF(ISTEXT('_Data inputs (reported)'!B101),'_Data inputs (reported)'!B101,"")</f>
        <v/>
      </c>
      <c r="C102" s="179" t="str">
        <f>IF(ISBLANK('_Data inputs (reported)'!C101),"",'_Data inputs (reported)'!C101)</f>
        <v/>
      </c>
      <c r="D102"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2" s="1" t="str">
        <f>IF(ISTEXT('_Data inputs (reported)'!E101),'_Data inputs (reported)'!E101,"")</f>
        <v/>
      </c>
      <c r="F102" s="8" t="str">
        <f>IF(ISNUMBER('_Data inputs (reported)'!F101),'_Data inputs (reported)'!F101,"")</f>
        <v/>
      </c>
      <c r="G102"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2" s="1" t="str">
        <f>IF(ISTEXT('_Data inputs (reported)'!H101),'_Data inputs (reported)'!H101,"")</f>
        <v/>
      </c>
      <c r="I102" s="42" t="str">
        <f>IF(ISNUMBER('_Data inputs (reported)'!I101),'_Data inputs (reported)'!I101,"")</f>
        <v/>
      </c>
      <c r="J102" s="1" t="str">
        <f>IF(ISTEXT('_Data inputs (reported)'!J101),'_Data inputs (reported)'!J101,"")</f>
        <v/>
      </c>
      <c r="K102" s="105" t="str">
        <f>IF(ISTEXT('_Data inputs (reported)'!K101),'_Data inputs (reported)'!K101,"")</f>
        <v/>
      </c>
      <c r="L102" s="105" t="str">
        <f>IF(ISTEXT('_Data inputs (reported)'!L101),'_Data inputs (reported)'!L101,"")</f>
        <v/>
      </c>
      <c r="M102" s="1" t="str">
        <f>IF(ISTEXT('_Data inputs (reported)'!M101),'_Data inputs (reported)'!M101,"")</f>
        <v/>
      </c>
      <c r="N102" s="105" t="str">
        <f>IF(ISTEXT('_Data inputs (reported)'!N101),'_Data inputs (reported)'!N101,"")</f>
        <v/>
      </c>
    </row>
    <row r="103" spans="1:14" x14ac:dyDescent="0.2">
      <c r="A103"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3" s="1" t="str">
        <f>IF(ISTEXT('_Data inputs (reported)'!B102),'_Data inputs (reported)'!B102,"")</f>
        <v/>
      </c>
      <c r="C103" s="179" t="str">
        <f>IF(ISBLANK('_Data inputs (reported)'!C102),"",'_Data inputs (reported)'!C102)</f>
        <v/>
      </c>
      <c r="D103"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3" s="1" t="str">
        <f>IF(ISTEXT('_Data inputs (reported)'!E102),'_Data inputs (reported)'!E102,"")</f>
        <v/>
      </c>
      <c r="F103" s="8" t="str">
        <f>IF(ISNUMBER('_Data inputs (reported)'!F102),'_Data inputs (reported)'!F102,"")</f>
        <v/>
      </c>
      <c r="G103"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3" s="1" t="str">
        <f>IF(ISTEXT('_Data inputs (reported)'!H102),'_Data inputs (reported)'!H102,"")</f>
        <v/>
      </c>
      <c r="I103" s="42" t="str">
        <f>IF(ISNUMBER('_Data inputs (reported)'!I102),'_Data inputs (reported)'!I102,"")</f>
        <v/>
      </c>
      <c r="J103" s="1" t="str">
        <f>IF(ISTEXT('_Data inputs (reported)'!J102),'_Data inputs (reported)'!J102,"")</f>
        <v/>
      </c>
      <c r="K103" s="105" t="str">
        <f>IF(ISTEXT('_Data inputs (reported)'!K102),'_Data inputs (reported)'!K102,"")</f>
        <v/>
      </c>
      <c r="L103" s="105" t="str">
        <f>IF(ISTEXT('_Data inputs (reported)'!L102),'_Data inputs (reported)'!L102,"")</f>
        <v/>
      </c>
      <c r="M103" s="1" t="str">
        <f>IF(ISTEXT('_Data inputs (reported)'!M102),'_Data inputs (reported)'!M102,"")</f>
        <v/>
      </c>
      <c r="N103" s="105" t="str">
        <f>IF(ISTEXT('_Data inputs (reported)'!N102),'_Data inputs (reported)'!N102,"")</f>
        <v/>
      </c>
    </row>
    <row r="104" spans="1:14" x14ac:dyDescent="0.2">
      <c r="A104"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4" s="1" t="str">
        <f>IF(ISTEXT('_Data inputs (reported)'!B103),'_Data inputs (reported)'!B103,"")</f>
        <v/>
      </c>
      <c r="C104" s="179" t="str">
        <f>IF(ISBLANK('_Data inputs (reported)'!C103),"",'_Data inputs (reported)'!C103)</f>
        <v/>
      </c>
      <c r="D104"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4" s="1" t="str">
        <f>IF(ISTEXT('_Data inputs (reported)'!E103),'_Data inputs (reported)'!E103,"")</f>
        <v/>
      </c>
      <c r="F104" s="8" t="str">
        <f>IF(ISNUMBER('_Data inputs (reported)'!F103),'_Data inputs (reported)'!F103,"")</f>
        <v/>
      </c>
      <c r="G104"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4" s="1" t="str">
        <f>IF(ISTEXT('_Data inputs (reported)'!H103),'_Data inputs (reported)'!H103,"")</f>
        <v/>
      </c>
      <c r="I104" s="42" t="str">
        <f>IF(ISNUMBER('_Data inputs (reported)'!I103),'_Data inputs (reported)'!I103,"")</f>
        <v/>
      </c>
      <c r="J104" s="1" t="str">
        <f>IF(ISTEXT('_Data inputs (reported)'!J103),'_Data inputs (reported)'!J103,"")</f>
        <v/>
      </c>
      <c r="K104" s="105" t="str">
        <f>IF(ISTEXT('_Data inputs (reported)'!K103),'_Data inputs (reported)'!K103,"")</f>
        <v/>
      </c>
      <c r="L104" s="105" t="str">
        <f>IF(ISTEXT('_Data inputs (reported)'!L103),'_Data inputs (reported)'!L103,"")</f>
        <v/>
      </c>
      <c r="M104" s="1" t="str">
        <f>IF(ISTEXT('_Data inputs (reported)'!M103),'_Data inputs (reported)'!M103,"")</f>
        <v/>
      </c>
      <c r="N104" s="105" t="str">
        <f>IF(ISTEXT('_Data inputs (reported)'!N103),'_Data inputs (reported)'!N103,"")</f>
        <v/>
      </c>
    </row>
    <row r="105" spans="1:14" x14ac:dyDescent="0.2">
      <c r="A105"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5" s="1" t="str">
        <f>IF(ISTEXT('_Data inputs (reported)'!B104),'_Data inputs (reported)'!B104,"")</f>
        <v/>
      </c>
      <c r="C105" s="179" t="str">
        <f>IF(ISBLANK('_Data inputs (reported)'!C104),"",'_Data inputs (reported)'!C104)</f>
        <v/>
      </c>
      <c r="D105"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5" s="1" t="str">
        <f>IF(ISTEXT('_Data inputs (reported)'!E104),'_Data inputs (reported)'!E104,"")</f>
        <v/>
      </c>
      <c r="F105" s="8" t="str">
        <f>IF(ISNUMBER('_Data inputs (reported)'!F104),'_Data inputs (reported)'!F104,"")</f>
        <v/>
      </c>
      <c r="G105"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5" s="1" t="str">
        <f>IF(ISTEXT('_Data inputs (reported)'!H104),'_Data inputs (reported)'!H104,"")</f>
        <v/>
      </c>
      <c r="I105" s="42" t="str">
        <f>IF(ISNUMBER('_Data inputs (reported)'!I104),'_Data inputs (reported)'!I104,"")</f>
        <v/>
      </c>
      <c r="J105" s="1" t="str">
        <f>IF(ISTEXT('_Data inputs (reported)'!J104),'_Data inputs (reported)'!J104,"")</f>
        <v/>
      </c>
      <c r="K105" s="105" t="str">
        <f>IF(ISTEXT('_Data inputs (reported)'!K104),'_Data inputs (reported)'!K104,"")</f>
        <v/>
      </c>
      <c r="L105" s="105" t="str">
        <f>IF(ISTEXT('_Data inputs (reported)'!L104),'_Data inputs (reported)'!L104,"")</f>
        <v/>
      </c>
      <c r="M105" s="1" t="str">
        <f>IF(ISTEXT('_Data inputs (reported)'!M104),'_Data inputs (reported)'!M104,"")</f>
        <v/>
      </c>
      <c r="N105" s="105" t="str">
        <f>IF(ISTEXT('_Data inputs (reported)'!N104),'_Data inputs (reported)'!N104,"")</f>
        <v/>
      </c>
    </row>
    <row r="106" spans="1:14" x14ac:dyDescent="0.2">
      <c r="A106"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6" s="1" t="str">
        <f>IF(ISTEXT('_Data inputs (reported)'!B105),'_Data inputs (reported)'!B105,"")</f>
        <v/>
      </c>
      <c r="C106" s="179" t="str">
        <f>IF(ISBLANK('_Data inputs (reported)'!C105),"",'_Data inputs (reported)'!C105)</f>
        <v/>
      </c>
      <c r="D106"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6" s="1" t="str">
        <f>IF(ISTEXT('_Data inputs (reported)'!E105),'_Data inputs (reported)'!E105,"")</f>
        <v/>
      </c>
      <c r="F106" s="8" t="str">
        <f>IF(ISNUMBER('_Data inputs (reported)'!F105),'_Data inputs (reported)'!F105,"")</f>
        <v/>
      </c>
      <c r="G106"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6" s="1" t="str">
        <f>IF(ISTEXT('_Data inputs (reported)'!H105),'_Data inputs (reported)'!H105,"")</f>
        <v/>
      </c>
      <c r="I106" s="42" t="str">
        <f>IF(ISNUMBER('_Data inputs (reported)'!I105),'_Data inputs (reported)'!I105,"")</f>
        <v/>
      </c>
      <c r="J106" s="1" t="str">
        <f>IF(ISTEXT('_Data inputs (reported)'!J105),'_Data inputs (reported)'!J105,"")</f>
        <v/>
      </c>
      <c r="K106" s="105" t="str">
        <f>IF(ISTEXT('_Data inputs (reported)'!K105),'_Data inputs (reported)'!K105,"")</f>
        <v/>
      </c>
      <c r="L106" s="105" t="str">
        <f>IF(ISTEXT('_Data inputs (reported)'!L105),'_Data inputs (reported)'!L105,"")</f>
        <v/>
      </c>
      <c r="M106" s="1" t="str">
        <f>IF(ISTEXT('_Data inputs (reported)'!M105),'_Data inputs (reported)'!M105,"")</f>
        <v/>
      </c>
      <c r="N106" s="105" t="str">
        <f>IF(ISTEXT('_Data inputs (reported)'!N105),'_Data inputs (reported)'!N105,"")</f>
        <v/>
      </c>
    </row>
    <row r="107" spans="1:14" x14ac:dyDescent="0.2">
      <c r="A107"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7" s="1" t="str">
        <f>IF(ISTEXT('_Data inputs (reported)'!B106),'_Data inputs (reported)'!B106,"")</f>
        <v/>
      </c>
      <c r="C107" s="179" t="str">
        <f>IF(ISBLANK('_Data inputs (reported)'!C106),"",'_Data inputs (reported)'!C106)</f>
        <v/>
      </c>
      <c r="D107"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7" s="1" t="str">
        <f>IF(ISTEXT('_Data inputs (reported)'!E106),'_Data inputs (reported)'!E106,"")</f>
        <v/>
      </c>
      <c r="F107" s="8" t="str">
        <f>IF(ISNUMBER('_Data inputs (reported)'!F106),'_Data inputs (reported)'!F106,"")</f>
        <v/>
      </c>
      <c r="G107"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7" s="1" t="str">
        <f>IF(ISTEXT('_Data inputs (reported)'!H106),'_Data inputs (reported)'!H106,"")</f>
        <v/>
      </c>
      <c r="I107" s="42" t="str">
        <f>IF(ISNUMBER('_Data inputs (reported)'!I106),'_Data inputs (reported)'!I106,"")</f>
        <v/>
      </c>
      <c r="J107" s="1" t="str">
        <f>IF(ISTEXT('_Data inputs (reported)'!J106),'_Data inputs (reported)'!J106,"")</f>
        <v/>
      </c>
      <c r="K107" s="105" t="str">
        <f>IF(ISTEXT('_Data inputs (reported)'!K106),'_Data inputs (reported)'!K106,"")</f>
        <v/>
      </c>
      <c r="L107" s="105" t="str">
        <f>IF(ISTEXT('_Data inputs (reported)'!L106),'_Data inputs (reported)'!L106,"")</f>
        <v/>
      </c>
      <c r="M107" s="1" t="str">
        <f>IF(ISTEXT('_Data inputs (reported)'!M106),'_Data inputs (reported)'!M106,"")</f>
        <v/>
      </c>
      <c r="N107" s="105" t="str">
        <f>IF(ISTEXT('_Data inputs (reported)'!N106),'_Data inputs (reported)'!N106,"")</f>
        <v/>
      </c>
    </row>
    <row r="108" spans="1:14" x14ac:dyDescent="0.2">
      <c r="A108"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8" s="1" t="str">
        <f>IF(ISTEXT('_Data inputs (reported)'!B107),'_Data inputs (reported)'!B107,"")</f>
        <v/>
      </c>
      <c r="C108" s="179" t="str">
        <f>IF(ISBLANK('_Data inputs (reported)'!C107),"",'_Data inputs (reported)'!C107)</f>
        <v/>
      </c>
      <c r="D108"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8" s="1" t="str">
        <f>IF(ISTEXT('_Data inputs (reported)'!E107),'_Data inputs (reported)'!E107,"")</f>
        <v/>
      </c>
      <c r="F108" s="8" t="str">
        <f>IF(ISNUMBER('_Data inputs (reported)'!F107),'_Data inputs (reported)'!F107,"")</f>
        <v/>
      </c>
      <c r="G108"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8" s="1" t="str">
        <f>IF(ISTEXT('_Data inputs (reported)'!H107),'_Data inputs (reported)'!H107,"")</f>
        <v/>
      </c>
      <c r="I108" s="42" t="str">
        <f>IF(ISNUMBER('_Data inputs (reported)'!I107),'_Data inputs (reported)'!I107,"")</f>
        <v/>
      </c>
      <c r="J108" s="1" t="str">
        <f>IF(ISTEXT('_Data inputs (reported)'!J107),'_Data inputs (reported)'!J107,"")</f>
        <v/>
      </c>
      <c r="K108" s="105" t="str">
        <f>IF(ISTEXT('_Data inputs (reported)'!K107),'_Data inputs (reported)'!K107,"")</f>
        <v/>
      </c>
      <c r="L108" s="105" t="str">
        <f>IF(ISTEXT('_Data inputs (reported)'!L107),'_Data inputs (reported)'!L107,"")</f>
        <v/>
      </c>
      <c r="M108" s="1" t="str">
        <f>IF(ISTEXT('_Data inputs (reported)'!M107),'_Data inputs (reported)'!M107,"")</f>
        <v/>
      </c>
      <c r="N108" s="105" t="str">
        <f>IF(ISTEXT('_Data inputs (reported)'!N107),'_Data inputs (reported)'!N107,"")</f>
        <v/>
      </c>
    </row>
    <row r="109" spans="1:14" x14ac:dyDescent="0.2">
      <c r="A109"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9" s="1" t="str">
        <f>IF(ISTEXT('_Data inputs (reported)'!B108),'_Data inputs (reported)'!B108,"")</f>
        <v/>
      </c>
      <c r="C109" s="179" t="str">
        <f>IF(ISBLANK('_Data inputs (reported)'!C108),"",'_Data inputs (reported)'!C108)</f>
        <v/>
      </c>
      <c r="D109"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9" s="1" t="str">
        <f>IF(ISTEXT('_Data inputs (reported)'!E108),'_Data inputs (reported)'!E108,"")</f>
        <v/>
      </c>
      <c r="F109" s="8" t="str">
        <f>IF(ISNUMBER('_Data inputs (reported)'!F108),'_Data inputs (reported)'!F108,"")</f>
        <v/>
      </c>
      <c r="G109"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9" s="1" t="str">
        <f>IF(ISTEXT('_Data inputs (reported)'!H108),'_Data inputs (reported)'!H108,"")</f>
        <v/>
      </c>
      <c r="I109" s="42" t="str">
        <f>IF(ISNUMBER('_Data inputs (reported)'!I108),'_Data inputs (reported)'!I108,"")</f>
        <v/>
      </c>
      <c r="J109" s="1" t="str">
        <f>IF(ISTEXT('_Data inputs (reported)'!J108),'_Data inputs (reported)'!J108,"")</f>
        <v/>
      </c>
      <c r="K109" s="105" t="str">
        <f>IF(ISTEXT('_Data inputs (reported)'!K108),'_Data inputs (reported)'!K108,"")</f>
        <v/>
      </c>
      <c r="L109" s="105" t="str">
        <f>IF(ISTEXT('_Data inputs (reported)'!L108),'_Data inputs (reported)'!L108,"")</f>
        <v/>
      </c>
      <c r="M109" s="1" t="str">
        <f>IF(ISTEXT('_Data inputs (reported)'!M108),'_Data inputs (reported)'!M108,"")</f>
        <v/>
      </c>
      <c r="N109" s="105" t="str">
        <f>IF(ISTEXT('_Data inputs (reported)'!N108),'_Data inputs (reported)'!N108,"")</f>
        <v/>
      </c>
    </row>
    <row r="110" spans="1:14" x14ac:dyDescent="0.2">
      <c r="A110"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10" s="1" t="str">
        <f>IF(ISTEXT('_Data inputs (reported)'!B109),'_Data inputs (reported)'!B109,"")</f>
        <v/>
      </c>
      <c r="C110" s="179" t="str">
        <f>IF(ISBLANK('_Data inputs (reported)'!C109),"",'_Data inputs (reported)'!C109)</f>
        <v/>
      </c>
      <c r="D110"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10" s="1" t="str">
        <f>IF(ISTEXT('_Data inputs (reported)'!E109),'_Data inputs (reported)'!E109,"")</f>
        <v/>
      </c>
      <c r="F110" s="8" t="str">
        <f>IF(ISNUMBER('_Data inputs (reported)'!F109),'_Data inputs (reported)'!F109,"")</f>
        <v/>
      </c>
      <c r="G110"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10" s="1" t="str">
        <f>IF(ISTEXT('_Data inputs (reported)'!H109),'_Data inputs (reported)'!H109,"")</f>
        <v/>
      </c>
      <c r="I110" s="42" t="str">
        <f>IF(ISNUMBER('_Data inputs (reported)'!I109),'_Data inputs (reported)'!I109,"")</f>
        <v/>
      </c>
      <c r="J110" s="1" t="str">
        <f>IF(ISTEXT('_Data inputs (reported)'!J109),'_Data inputs (reported)'!J109,"")</f>
        <v/>
      </c>
      <c r="K110" s="105" t="str">
        <f>IF(ISTEXT('_Data inputs (reported)'!K109),'_Data inputs (reported)'!K109,"")</f>
        <v/>
      </c>
      <c r="L110" s="105" t="str">
        <f>IF(ISTEXT('_Data inputs (reported)'!L109),'_Data inputs (reported)'!L109,"")</f>
        <v/>
      </c>
      <c r="M110" s="1" t="str">
        <f>IF(ISTEXT('_Data inputs (reported)'!M109),'_Data inputs (reported)'!M109,"")</f>
        <v/>
      </c>
      <c r="N110" s="105" t="str">
        <f>IF(ISTEXT('_Data inputs (reported)'!N109),'_Data inputs (reported)'!N109,"")</f>
        <v/>
      </c>
    </row>
    <row r="111" spans="1:14" x14ac:dyDescent="0.2">
      <c r="A111"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1" s="1" t="str">
        <f>IF(ISTEXT('_Data inputs (reported)'!B110),'_Data inputs (reported)'!B110,"")</f>
        <v/>
      </c>
      <c r="C111" s="179" t="str">
        <f>IF(ISBLANK('_Data inputs (reported)'!C110),"",'_Data inputs (reported)'!C110)</f>
        <v/>
      </c>
      <c r="D111"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1" s="1" t="str">
        <f>IF(ISTEXT('_Data inputs (reported)'!E110),'_Data inputs (reported)'!E110,"")</f>
        <v/>
      </c>
      <c r="F111" s="8" t="str">
        <f>IF(ISNUMBER('_Data inputs (reported)'!F110),'_Data inputs (reported)'!F110,"")</f>
        <v/>
      </c>
      <c r="G111"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1" s="1" t="str">
        <f>IF(ISTEXT('_Data inputs (reported)'!H110),'_Data inputs (reported)'!H110,"")</f>
        <v/>
      </c>
      <c r="I111" s="42" t="str">
        <f>IF(ISNUMBER('_Data inputs (reported)'!I110),'_Data inputs (reported)'!I110,"")</f>
        <v/>
      </c>
      <c r="J111" s="1" t="str">
        <f>IF(ISTEXT('_Data inputs (reported)'!J110),'_Data inputs (reported)'!J110,"")</f>
        <v/>
      </c>
      <c r="K111" s="105" t="str">
        <f>IF(ISTEXT('_Data inputs (reported)'!K110),'_Data inputs (reported)'!K110,"")</f>
        <v/>
      </c>
      <c r="L111" s="105" t="str">
        <f>IF(ISTEXT('_Data inputs (reported)'!L110),'_Data inputs (reported)'!L110,"")</f>
        <v/>
      </c>
      <c r="M111" s="1" t="str">
        <f>IF(ISTEXT('_Data inputs (reported)'!M110),'_Data inputs (reported)'!M110,"")</f>
        <v/>
      </c>
      <c r="N111" s="105" t="str">
        <f>IF(ISTEXT('_Data inputs (reported)'!N110),'_Data inputs (reported)'!N110,"")</f>
        <v/>
      </c>
    </row>
    <row r="112" spans="1:14" x14ac:dyDescent="0.2">
      <c r="A112"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2" s="1" t="str">
        <f>IF(ISTEXT('_Data inputs (reported)'!B111),'_Data inputs (reported)'!B111,"")</f>
        <v/>
      </c>
      <c r="C112" s="179" t="str">
        <f>IF(ISBLANK('_Data inputs (reported)'!C111),"",'_Data inputs (reported)'!C111)</f>
        <v/>
      </c>
      <c r="D112"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2" s="1" t="str">
        <f>IF(ISTEXT('_Data inputs (reported)'!E111),'_Data inputs (reported)'!E111,"")</f>
        <v/>
      </c>
      <c r="F112" s="8" t="str">
        <f>IF(ISNUMBER('_Data inputs (reported)'!F111),'_Data inputs (reported)'!F111,"")</f>
        <v/>
      </c>
      <c r="G112"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2" s="1" t="str">
        <f>IF(ISTEXT('_Data inputs (reported)'!H111),'_Data inputs (reported)'!H111,"")</f>
        <v/>
      </c>
      <c r="I112" s="42" t="str">
        <f>IF(ISNUMBER('_Data inputs (reported)'!I111),'_Data inputs (reported)'!I111,"")</f>
        <v/>
      </c>
      <c r="J112" s="1" t="str">
        <f>IF(ISTEXT('_Data inputs (reported)'!J111),'_Data inputs (reported)'!J111,"")</f>
        <v/>
      </c>
      <c r="K112" s="105" t="str">
        <f>IF(ISTEXT('_Data inputs (reported)'!K111),'_Data inputs (reported)'!K111,"")</f>
        <v/>
      </c>
      <c r="L112" s="105" t="str">
        <f>IF(ISTEXT('_Data inputs (reported)'!L111),'_Data inputs (reported)'!L111,"")</f>
        <v/>
      </c>
      <c r="M112" s="1" t="str">
        <f>IF(ISTEXT('_Data inputs (reported)'!M111),'_Data inputs (reported)'!M111,"")</f>
        <v/>
      </c>
      <c r="N112" s="105" t="str">
        <f>IF(ISTEXT('_Data inputs (reported)'!N111),'_Data inputs (reported)'!N111,"")</f>
        <v/>
      </c>
    </row>
    <row r="113" spans="1:14" x14ac:dyDescent="0.2">
      <c r="A113"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3" s="1" t="str">
        <f>IF(ISTEXT('_Data inputs (reported)'!B112),'_Data inputs (reported)'!B112,"")</f>
        <v/>
      </c>
      <c r="C113" s="179" t="str">
        <f>IF(ISBLANK('_Data inputs (reported)'!C112),"",'_Data inputs (reported)'!C112)</f>
        <v/>
      </c>
      <c r="D113"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3" s="1" t="str">
        <f>IF(ISTEXT('_Data inputs (reported)'!E112),'_Data inputs (reported)'!E112,"")</f>
        <v/>
      </c>
      <c r="F113" s="8" t="str">
        <f>IF(ISNUMBER('_Data inputs (reported)'!F112),'_Data inputs (reported)'!F112,"")</f>
        <v/>
      </c>
      <c r="G113"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3" s="1" t="str">
        <f>IF(ISTEXT('_Data inputs (reported)'!H112),'_Data inputs (reported)'!H112,"")</f>
        <v/>
      </c>
      <c r="I113" s="42" t="str">
        <f>IF(ISNUMBER('_Data inputs (reported)'!I112),'_Data inputs (reported)'!I112,"")</f>
        <v/>
      </c>
      <c r="J113" s="1" t="str">
        <f>IF(ISTEXT('_Data inputs (reported)'!J112),'_Data inputs (reported)'!J112,"")</f>
        <v/>
      </c>
      <c r="K113" s="105" t="str">
        <f>IF(ISTEXT('_Data inputs (reported)'!K112),'_Data inputs (reported)'!K112,"")</f>
        <v/>
      </c>
      <c r="L113" s="105" t="str">
        <f>IF(ISTEXT('_Data inputs (reported)'!L112),'_Data inputs (reported)'!L112,"")</f>
        <v/>
      </c>
      <c r="M113" s="1" t="str">
        <f>IF(ISTEXT('_Data inputs (reported)'!M112),'_Data inputs (reported)'!M112,"")</f>
        <v/>
      </c>
      <c r="N113" s="105" t="str">
        <f>IF(ISTEXT('_Data inputs (reported)'!N112),'_Data inputs (reported)'!N112,"")</f>
        <v/>
      </c>
    </row>
    <row r="114" spans="1:14" x14ac:dyDescent="0.2">
      <c r="A114"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4" s="1" t="str">
        <f>IF(ISTEXT('_Data inputs (reported)'!B113),'_Data inputs (reported)'!B113,"")</f>
        <v/>
      </c>
      <c r="C114" s="179" t="str">
        <f>IF(ISBLANK('_Data inputs (reported)'!C113),"",'_Data inputs (reported)'!C113)</f>
        <v/>
      </c>
      <c r="D114"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4" s="1" t="str">
        <f>IF(ISTEXT('_Data inputs (reported)'!E113),'_Data inputs (reported)'!E113,"")</f>
        <v/>
      </c>
      <c r="F114" s="8" t="str">
        <f>IF(ISNUMBER('_Data inputs (reported)'!F113),'_Data inputs (reported)'!F113,"")</f>
        <v/>
      </c>
      <c r="G114"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4" s="1" t="str">
        <f>IF(ISTEXT('_Data inputs (reported)'!H113),'_Data inputs (reported)'!H113,"")</f>
        <v/>
      </c>
      <c r="I114" s="42" t="str">
        <f>IF(ISNUMBER('_Data inputs (reported)'!I113),'_Data inputs (reported)'!I113,"")</f>
        <v/>
      </c>
      <c r="J114" s="1" t="str">
        <f>IF(ISTEXT('_Data inputs (reported)'!J113),'_Data inputs (reported)'!J113,"")</f>
        <v/>
      </c>
      <c r="K114" s="105" t="str">
        <f>IF(ISTEXT('_Data inputs (reported)'!K113),'_Data inputs (reported)'!K113,"")</f>
        <v/>
      </c>
      <c r="L114" s="105" t="str">
        <f>IF(ISTEXT('_Data inputs (reported)'!L113),'_Data inputs (reported)'!L113,"")</f>
        <v/>
      </c>
      <c r="M114" s="1" t="str">
        <f>IF(ISTEXT('_Data inputs (reported)'!M113),'_Data inputs (reported)'!M113,"")</f>
        <v/>
      </c>
      <c r="N114" s="105" t="str">
        <f>IF(ISTEXT('_Data inputs (reported)'!N113),'_Data inputs (reported)'!N113,"")</f>
        <v/>
      </c>
    </row>
    <row r="115" spans="1:14" x14ac:dyDescent="0.2">
      <c r="A115"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5" s="1" t="str">
        <f>IF(ISTEXT('_Data inputs (reported)'!B114),'_Data inputs (reported)'!B114,"")</f>
        <v/>
      </c>
      <c r="C115" s="179" t="str">
        <f>IF(ISBLANK('_Data inputs (reported)'!C114),"",'_Data inputs (reported)'!C114)</f>
        <v/>
      </c>
      <c r="D115"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5" s="1" t="str">
        <f>IF(ISTEXT('_Data inputs (reported)'!E114),'_Data inputs (reported)'!E114,"")</f>
        <v/>
      </c>
      <c r="F115" s="8" t="str">
        <f>IF(ISNUMBER('_Data inputs (reported)'!F114),'_Data inputs (reported)'!F114,"")</f>
        <v/>
      </c>
      <c r="G115"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5" s="1" t="str">
        <f>IF(ISTEXT('_Data inputs (reported)'!H114),'_Data inputs (reported)'!H114,"")</f>
        <v/>
      </c>
      <c r="I115" s="42" t="str">
        <f>IF(ISNUMBER('_Data inputs (reported)'!I114),'_Data inputs (reported)'!I114,"")</f>
        <v/>
      </c>
      <c r="J115" s="1" t="str">
        <f>IF(ISTEXT('_Data inputs (reported)'!J114),'_Data inputs (reported)'!J114,"")</f>
        <v/>
      </c>
      <c r="K115" s="105" t="str">
        <f>IF(ISTEXT('_Data inputs (reported)'!K114),'_Data inputs (reported)'!K114,"")</f>
        <v/>
      </c>
      <c r="L115" s="105" t="str">
        <f>IF(ISTEXT('_Data inputs (reported)'!L114),'_Data inputs (reported)'!L114,"")</f>
        <v/>
      </c>
      <c r="M115" s="1" t="str">
        <f>IF(ISTEXT('_Data inputs (reported)'!M114),'_Data inputs (reported)'!M114,"")</f>
        <v/>
      </c>
      <c r="N115" s="105" t="str">
        <f>IF(ISTEXT('_Data inputs (reported)'!N114),'_Data inputs (reported)'!N114,"")</f>
        <v/>
      </c>
    </row>
    <row r="116" spans="1:14" x14ac:dyDescent="0.2">
      <c r="A116"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6" s="1" t="str">
        <f>IF(ISTEXT('_Data inputs (reported)'!B115),'_Data inputs (reported)'!B115,"")</f>
        <v/>
      </c>
      <c r="C116" s="179" t="str">
        <f>IF(ISBLANK('_Data inputs (reported)'!C115),"",'_Data inputs (reported)'!C115)</f>
        <v/>
      </c>
      <c r="D116"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6" s="1" t="str">
        <f>IF(ISTEXT('_Data inputs (reported)'!E115),'_Data inputs (reported)'!E115,"")</f>
        <v/>
      </c>
      <c r="F116" s="8" t="str">
        <f>IF(ISNUMBER('_Data inputs (reported)'!F115),'_Data inputs (reported)'!F115,"")</f>
        <v/>
      </c>
      <c r="G116"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6" s="1" t="str">
        <f>IF(ISTEXT('_Data inputs (reported)'!H115),'_Data inputs (reported)'!H115,"")</f>
        <v/>
      </c>
      <c r="I116" s="42" t="str">
        <f>IF(ISNUMBER('_Data inputs (reported)'!I115),'_Data inputs (reported)'!I115,"")</f>
        <v/>
      </c>
      <c r="J116" s="1" t="str">
        <f>IF(ISTEXT('_Data inputs (reported)'!J115),'_Data inputs (reported)'!J115,"")</f>
        <v/>
      </c>
      <c r="K116" s="105" t="str">
        <f>IF(ISTEXT('_Data inputs (reported)'!K115),'_Data inputs (reported)'!K115,"")</f>
        <v/>
      </c>
      <c r="L116" s="105" t="str">
        <f>IF(ISTEXT('_Data inputs (reported)'!L115),'_Data inputs (reported)'!L115,"")</f>
        <v/>
      </c>
      <c r="M116" s="1" t="str">
        <f>IF(ISTEXT('_Data inputs (reported)'!M115),'_Data inputs (reported)'!M115,"")</f>
        <v/>
      </c>
      <c r="N116" s="105" t="str">
        <f>IF(ISTEXT('_Data inputs (reported)'!N115),'_Data inputs (reported)'!N115,"")</f>
        <v/>
      </c>
    </row>
    <row r="117" spans="1:14" x14ac:dyDescent="0.2">
      <c r="A117"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7" s="1" t="str">
        <f>IF(ISTEXT('_Data inputs (reported)'!B116),'_Data inputs (reported)'!B116,"")</f>
        <v/>
      </c>
      <c r="C117" s="179" t="str">
        <f>IF(ISBLANK('_Data inputs (reported)'!C116),"",'_Data inputs (reported)'!C116)</f>
        <v/>
      </c>
      <c r="D117"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7" s="1" t="str">
        <f>IF(ISTEXT('_Data inputs (reported)'!E116),'_Data inputs (reported)'!E116,"")</f>
        <v/>
      </c>
      <c r="F117" s="8" t="str">
        <f>IF(ISNUMBER('_Data inputs (reported)'!F116),'_Data inputs (reported)'!F116,"")</f>
        <v/>
      </c>
      <c r="G117"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7" s="1" t="str">
        <f>IF(ISTEXT('_Data inputs (reported)'!H116),'_Data inputs (reported)'!H116,"")</f>
        <v/>
      </c>
      <c r="I117" s="42" t="str">
        <f>IF(ISNUMBER('_Data inputs (reported)'!I116),'_Data inputs (reported)'!I116,"")</f>
        <v/>
      </c>
      <c r="J117" s="1" t="str">
        <f>IF(ISTEXT('_Data inputs (reported)'!J116),'_Data inputs (reported)'!J116,"")</f>
        <v/>
      </c>
      <c r="K117" s="105" t="str">
        <f>IF(ISTEXT('_Data inputs (reported)'!K116),'_Data inputs (reported)'!K116,"")</f>
        <v/>
      </c>
      <c r="L117" s="105" t="str">
        <f>IF(ISTEXT('_Data inputs (reported)'!L116),'_Data inputs (reported)'!L116,"")</f>
        <v/>
      </c>
      <c r="M117" s="1" t="str">
        <f>IF(ISTEXT('_Data inputs (reported)'!M116),'_Data inputs (reported)'!M116,"")</f>
        <v/>
      </c>
      <c r="N117" s="105" t="str">
        <f>IF(ISTEXT('_Data inputs (reported)'!N116),'_Data inputs (reported)'!N116,"")</f>
        <v/>
      </c>
    </row>
    <row r="118" spans="1:14" x14ac:dyDescent="0.2">
      <c r="A118"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8" s="1" t="str">
        <f>IF(ISTEXT('_Data inputs (reported)'!B117),'_Data inputs (reported)'!B117,"")</f>
        <v/>
      </c>
      <c r="C118" s="179" t="str">
        <f>IF(ISBLANK('_Data inputs (reported)'!C117),"",'_Data inputs (reported)'!C117)</f>
        <v/>
      </c>
      <c r="D118"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8" s="1" t="str">
        <f>IF(ISTEXT('_Data inputs (reported)'!E117),'_Data inputs (reported)'!E117,"")</f>
        <v/>
      </c>
      <c r="F118" s="8" t="str">
        <f>IF(ISNUMBER('_Data inputs (reported)'!F117),'_Data inputs (reported)'!F117,"")</f>
        <v/>
      </c>
      <c r="G118"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8" s="1" t="str">
        <f>IF(ISTEXT('_Data inputs (reported)'!H117),'_Data inputs (reported)'!H117,"")</f>
        <v/>
      </c>
      <c r="I118" s="42" t="str">
        <f>IF(ISNUMBER('_Data inputs (reported)'!I117),'_Data inputs (reported)'!I117,"")</f>
        <v/>
      </c>
      <c r="J118" s="1" t="str">
        <f>IF(ISTEXT('_Data inputs (reported)'!J117),'_Data inputs (reported)'!J117,"")</f>
        <v/>
      </c>
      <c r="K118" s="105" t="str">
        <f>IF(ISTEXT('_Data inputs (reported)'!K117),'_Data inputs (reported)'!K117,"")</f>
        <v/>
      </c>
      <c r="L118" s="105" t="str">
        <f>IF(ISTEXT('_Data inputs (reported)'!L117),'_Data inputs (reported)'!L117,"")</f>
        <v/>
      </c>
      <c r="M118" s="1" t="str">
        <f>IF(ISTEXT('_Data inputs (reported)'!M117),'_Data inputs (reported)'!M117,"")</f>
        <v/>
      </c>
      <c r="N118" s="105" t="str">
        <f>IF(ISTEXT('_Data inputs (reported)'!N117),'_Data inputs (reported)'!N117,"")</f>
        <v/>
      </c>
    </row>
    <row r="119" spans="1:14" x14ac:dyDescent="0.2">
      <c r="A119"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9" s="1" t="str">
        <f>IF(ISTEXT('_Data inputs (reported)'!B118),'_Data inputs (reported)'!B118,"")</f>
        <v/>
      </c>
      <c r="C119" s="179" t="str">
        <f>IF(ISBLANK('_Data inputs (reported)'!C118),"",'_Data inputs (reported)'!C118)</f>
        <v/>
      </c>
      <c r="D119"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9" s="1" t="str">
        <f>IF(ISTEXT('_Data inputs (reported)'!E118),'_Data inputs (reported)'!E118,"")</f>
        <v/>
      </c>
      <c r="F119" s="8" t="str">
        <f>IF(ISNUMBER('_Data inputs (reported)'!F118),'_Data inputs (reported)'!F118,"")</f>
        <v/>
      </c>
      <c r="G119"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9" s="1" t="str">
        <f>IF(ISTEXT('_Data inputs (reported)'!H118),'_Data inputs (reported)'!H118,"")</f>
        <v/>
      </c>
      <c r="I119" s="42" t="str">
        <f>IF(ISNUMBER('_Data inputs (reported)'!I118),'_Data inputs (reported)'!I118,"")</f>
        <v/>
      </c>
      <c r="J119" s="1" t="str">
        <f>IF(ISTEXT('_Data inputs (reported)'!J118),'_Data inputs (reported)'!J118,"")</f>
        <v/>
      </c>
      <c r="K119" s="105" t="str">
        <f>IF(ISTEXT('_Data inputs (reported)'!K118),'_Data inputs (reported)'!K118,"")</f>
        <v/>
      </c>
      <c r="L119" s="105" t="str">
        <f>IF(ISTEXT('_Data inputs (reported)'!L118),'_Data inputs (reported)'!L118,"")</f>
        <v/>
      </c>
      <c r="M119" s="1" t="str">
        <f>IF(ISTEXT('_Data inputs (reported)'!M118),'_Data inputs (reported)'!M118,"")</f>
        <v/>
      </c>
      <c r="N119" s="105" t="str">
        <f>IF(ISTEXT('_Data inputs (reported)'!N118),'_Data inputs (reported)'!N118,"")</f>
        <v/>
      </c>
    </row>
    <row r="120" spans="1:14" x14ac:dyDescent="0.2">
      <c r="A120"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20" s="1" t="str">
        <f>IF(ISTEXT('_Data inputs (reported)'!B119),'_Data inputs (reported)'!B119,"")</f>
        <v/>
      </c>
      <c r="C120" s="179" t="str">
        <f>IF(ISBLANK('_Data inputs (reported)'!C119),"",'_Data inputs (reported)'!C119)</f>
        <v/>
      </c>
      <c r="D120"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20" s="1" t="str">
        <f>IF(ISTEXT('_Data inputs (reported)'!E119),'_Data inputs (reported)'!E119,"")</f>
        <v/>
      </c>
      <c r="F120" s="8" t="str">
        <f>IF(ISNUMBER('_Data inputs (reported)'!F119),'_Data inputs (reported)'!F119,"")</f>
        <v/>
      </c>
      <c r="G120"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20" s="1" t="str">
        <f>IF(ISTEXT('_Data inputs (reported)'!H119),'_Data inputs (reported)'!H119,"")</f>
        <v/>
      </c>
      <c r="I120" s="42" t="str">
        <f>IF(ISNUMBER('_Data inputs (reported)'!I119),'_Data inputs (reported)'!I119,"")</f>
        <v/>
      </c>
      <c r="J120" s="1" t="str">
        <f>IF(ISTEXT('_Data inputs (reported)'!J119),'_Data inputs (reported)'!J119,"")</f>
        <v/>
      </c>
      <c r="K120" s="105" t="str">
        <f>IF(ISTEXT('_Data inputs (reported)'!K119),'_Data inputs (reported)'!K119,"")</f>
        <v/>
      </c>
      <c r="L120" s="105" t="str">
        <f>IF(ISTEXT('_Data inputs (reported)'!L119),'_Data inputs (reported)'!L119,"")</f>
        <v/>
      </c>
      <c r="M120" s="1" t="str">
        <f>IF(ISTEXT('_Data inputs (reported)'!M119),'_Data inputs (reported)'!M119,"")</f>
        <v/>
      </c>
      <c r="N120" s="105" t="str">
        <f>IF(ISTEXT('_Data inputs (reported)'!N119),'_Data inputs (reported)'!N119,"")</f>
        <v/>
      </c>
    </row>
    <row r="121" spans="1:14" x14ac:dyDescent="0.2">
      <c r="A121"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1" s="1" t="str">
        <f>IF(ISTEXT('_Data inputs (reported)'!B120),'_Data inputs (reported)'!B120,"")</f>
        <v/>
      </c>
      <c r="C121" s="179" t="str">
        <f>IF(ISBLANK('_Data inputs (reported)'!C120),"",'_Data inputs (reported)'!C120)</f>
        <v/>
      </c>
      <c r="D121"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1" s="1" t="str">
        <f>IF(ISTEXT('_Data inputs (reported)'!E120),'_Data inputs (reported)'!E120,"")</f>
        <v/>
      </c>
      <c r="F121" s="8" t="str">
        <f>IF(ISNUMBER('_Data inputs (reported)'!F120),'_Data inputs (reported)'!F120,"")</f>
        <v/>
      </c>
      <c r="G121"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1" s="1" t="str">
        <f>IF(ISTEXT('_Data inputs (reported)'!H120),'_Data inputs (reported)'!H120,"")</f>
        <v/>
      </c>
      <c r="I121" s="42" t="str">
        <f>IF(ISNUMBER('_Data inputs (reported)'!I120),'_Data inputs (reported)'!I120,"")</f>
        <v/>
      </c>
      <c r="J121" s="1" t="str">
        <f>IF(ISTEXT('_Data inputs (reported)'!J120),'_Data inputs (reported)'!J120,"")</f>
        <v/>
      </c>
      <c r="K121" s="105" t="str">
        <f>IF(ISTEXT('_Data inputs (reported)'!K120),'_Data inputs (reported)'!K120,"")</f>
        <v/>
      </c>
      <c r="L121" s="105" t="str">
        <f>IF(ISTEXT('_Data inputs (reported)'!L120),'_Data inputs (reported)'!L120,"")</f>
        <v/>
      </c>
      <c r="M121" s="1" t="str">
        <f>IF(ISTEXT('_Data inputs (reported)'!M120),'_Data inputs (reported)'!M120,"")</f>
        <v/>
      </c>
      <c r="N121" s="105" t="str">
        <f>IF(ISTEXT('_Data inputs (reported)'!N120),'_Data inputs (reported)'!N120,"")</f>
        <v/>
      </c>
    </row>
    <row r="122" spans="1:14" x14ac:dyDescent="0.2">
      <c r="A122"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2" s="1" t="str">
        <f>IF(ISTEXT('_Data inputs (reported)'!B121),'_Data inputs (reported)'!B121,"")</f>
        <v/>
      </c>
      <c r="C122" s="179" t="str">
        <f>IF(ISBLANK('_Data inputs (reported)'!C121),"",'_Data inputs (reported)'!C121)</f>
        <v/>
      </c>
      <c r="D122"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2" s="1" t="str">
        <f>IF(ISTEXT('_Data inputs (reported)'!E121),'_Data inputs (reported)'!E121,"")</f>
        <v/>
      </c>
      <c r="F122" s="8" t="str">
        <f>IF(ISNUMBER('_Data inputs (reported)'!F121),'_Data inputs (reported)'!F121,"")</f>
        <v/>
      </c>
      <c r="G122"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2" s="1" t="str">
        <f>IF(ISTEXT('_Data inputs (reported)'!H121),'_Data inputs (reported)'!H121,"")</f>
        <v/>
      </c>
      <c r="I122" s="42" t="str">
        <f>IF(ISNUMBER('_Data inputs (reported)'!I121),'_Data inputs (reported)'!I121,"")</f>
        <v/>
      </c>
      <c r="J122" s="1" t="str">
        <f>IF(ISTEXT('_Data inputs (reported)'!J121),'_Data inputs (reported)'!J121,"")</f>
        <v/>
      </c>
      <c r="K122" s="105" t="str">
        <f>IF(ISTEXT('_Data inputs (reported)'!K121),'_Data inputs (reported)'!K121,"")</f>
        <v/>
      </c>
      <c r="L122" s="105" t="str">
        <f>IF(ISTEXT('_Data inputs (reported)'!L121),'_Data inputs (reported)'!L121,"")</f>
        <v/>
      </c>
      <c r="M122" s="1" t="str">
        <f>IF(ISTEXT('_Data inputs (reported)'!M121),'_Data inputs (reported)'!M121,"")</f>
        <v/>
      </c>
      <c r="N122" s="105" t="str">
        <f>IF(ISTEXT('_Data inputs (reported)'!N121),'_Data inputs (reported)'!N121,"")</f>
        <v/>
      </c>
    </row>
    <row r="123" spans="1:14" x14ac:dyDescent="0.2">
      <c r="A123"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3" s="1" t="str">
        <f>IF(ISTEXT('_Data inputs (reported)'!B122),'_Data inputs (reported)'!B122,"")</f>
        <v/>
      </c>
      <c r="C123" s="179" t="str">
        <f>IF(ISBLANK('_Data inputs (reported)'!C122),"",'_Data inputs (reported)'!C122)</f>
        <v/>
      </c>
      <c r="D123"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3" s="1" t="str">
        <f>IF(ISTEXT('_Data inputs (reported)'!E122),'_Data inputs (reported)'!E122,"")</f>
        <v/>
      </c>
      <c r="F123" s="8" t="str">
        <f>IF(ISNUMBER('_Data inputs (reported)'!F122),'_Data inputs (reported)'!F122,"")</f>
        <v/>
      </c>
      <c r="G123"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3" s="1" t="str">
        <f>IF(ISTEXT('_Data inputs (reported)'!H122),'_Data inputs (reported)'!H122,"")</f>
        <v/>
      </c>
      <c r="I123" s="42" t="str">
        <f>IF(ISNUMBER('_Data inputs (reported)'!I122),'_Data inputs (reported)'!I122,"")</f>
        <v/>
      </c>
      <c r="J123" s="1" t="str">
        <f>IF(ISTEXT('_Data inputs (reported)'!J122),'_Data inputs (reported)'!J122,"")</f>
        <v/>
      </c>
      <c r="K123" s="105" t="str">
        <f>IF(ISTEXT('_Data inputs (reported)'!K122),'_Data inputs (reported)'!K122,"")</f>
        <v/>
      </c>
      <c r="L123" s="105" t="str">
        <f>IF(ISTEXT('_Data inputs (reported)'!L122),'_Data inputs (reported)'!L122,"")</f>
        <v/>
      </c>
      <c r="M123" s="1" t="str">
        <f>IF(ISTEXT('_Data inputs (reported)'!M122),'_Data inputs (reported)'!M122,"")</f>
        <v/>
      </c>
      <c r="N123" s="105" t="str">
        <f>IF(ISTEXT('_Data inputs (reported)'!N122),'_Data inputs (reported)'!N122,"")</f>
        <v/>
      </c>
    </row>
    <row r="124" spans="1:14" x14ac:dyDescent="0.2">
      <c r="A124"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4" s="1" t="str">
        <f>IF(ISTEXT('_Data inputs (reported)'!B123),'_Data inputs (reported)'!B123,"")</f>
        <v/>
      </c>
      <c r="C124" s="179" t="str">
        <f>IF(ISBLANK('_Data inputs (reported)'!C123),"",'_Data inputs (reported)'!C123)</f>
        <v/>
      </c>
      <c r="D124"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4" s="1" t="str">
        <f>IF(ISTEXT('_Data inputs (reported)'!E123),'_Data inputs (reported)'!E123,"")</f>
        <v/>
      </c>
      <c r="F124" s="8" t="str">
        <f>IF(ISNUMBER('_Data inputs (reported)'!F123),'_Data inputs (reported)'!F123,"")</f>
        <v/>
      </c>
      <c r="G124"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4" s="1" t="str">
        <f>IF(ISTEXT('_Data inputs (reported)'!H123),'_Data inputs (reported)'!H123,"")</f>
        <v/>
      </c>
      <c r="I124" s="42" t="str">
        <f>IF(ISNUMBER('_Data inputs (reported)'!I123),'_Data inputs (reported)'!I123,"")</f>
        <v/>
      </c>
      <c r="J124" s="1" t="str">
        <f>IF(ISTEXT('_Data inputs (reported)'!J123),'_Data inputs (reported)'!J123,"")</f>
        <v/>
      </c>
      <c r="K124" s="105" t="str">
        <f>IF(ISTEXT('_Data inputs (reported)'!K123),'_Data inputs (reported)'!K123,"")</f>
        <v/>
      </c>
      <c r="L124" s="105" t="str">
        <f>IF(ISTEXT('_Data inputs (reported)'!L123),'_Data inputs (reported)'!L123,"")</f>
        <v/>
      </c>
      <c r="M124" s="1" t="str">
        <f>IF(ISTEXT('_Data inputs (reported)'!M123),'_Data inputs (reported)'!M123,"")</f>
        <v/>
      </c>
      <c r="N124" s="105" t="str">
        <f>IF(ISTEXT('_Data inputs (reported)'!N123),'_Data inputs (reported)'!N123,"")</f>
        <v/>
      </c>
    </row>
    <row r="125" spans="1:14" x14ac:dyDescent="0.2">
      <c r="A125"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5" s="1" t="str">
        <f>IF(ISTEXT('_Data inputs (reported)'!B124),'_Data inputs (reported)'!B124,"")</f>
        <v/>
      </c>
      <c r="C125" s="179" t="str">
        <f>IF(ISBLANK('_Data inputs (reported)'!C124),"",'_Data inputs (reported)'!C124)</f>
        <v/>
      </c>
      <c r="D125"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5" s="1" t="str">
        <f>IF(ISTEXT('_Data inputs (reported)'!E124),'_Data inputs (reported)'!E124,"")</f>
        <v/>
      </c>
      <c r="F125" s="8" t="str">
        <f>IF(ISNUMBER('_Data inputs (reported)'!F124),'_Data inputs (reported)'!F124,"")</f>
        <v/>
      </c>
      <c r="G125"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5" s="1" t="str">
        <f>IF(ISTEXT('_Data inputs (reported)'!H124),'_Data inputs (reported)'!H124,"")</f>
        <v/>
      </c>
      <c r="I125" s="42" t="str">
        <f>IF(ISNUMBER('_Data inputs (reported)'!I124),'_Data inputs (reported)'!I124,"")</f>
        <v/>
      </c>
      <c r="J125" s="1" t="str">
        <f>IF(ISTEXT('_Data inputs (reported)'!J124),'_Data inputs (reported)'!J124,"")</f>
        <v/>
      </c>
      <c r="K125" s="105" t="str">
        <f>IF(ISTEXT('_Data inputs (reported)'!K124),'_Data inputs (reported)'!K124,"")</f>
        <v/>
      </c>
      <c r="L125" s="105" t="str">
        <f>IF(ISTEXT('_Data inputs (reported)'!L124),'_Data inputs (reported)'!L124,"")</f>
        <v/>
      </c>
      <c r="M125" s="1" t="str">
        <f>IF(ISTEXT('_Data inputs (reported)'!M124),'_Data inputs (reported)'!M124,"")</f>
        <v/>
      </c>
      <c r="N125" s="105" t="str">
        <f>IF(ISTEXT('_Data inputs (reported)'!N124),'_Data inputs (reported)'!N124,"")</f>
        <v/>
      </c>
    </row>
    <row r="126" spans="1:14" x14ac:dyDescent="0.2">
      <c r="A126"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6" s="1" t="str">
        <f>IF(ISTEXT('_Data inputs (reported)'!B125),'_Data inputs (reported)'!B125,"")</f>
        <v/>
      </c>
      <c r="C126" s="179" t="str">
        <f>IF(ISBLANK('_Data inputs (reported)'!C125),"",'_Data inputs (reported)'!C125)</f>
        <v/>
      </c>
      <c r="D126"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6" s="1" t="str">
        <f>IF(ISTEXT('_Data inputs (reported)'!E125),'_Data inputs (reported)'!E125,"")</f>
        <v/>
      </c>
      <c r="F126" s="8" t="str">
        <f>IF(ISNUMBER('_Data inputs (reported)'!F125),'_Data inputs (reported)'!F125,"")</f>
        <v/>
      </c>
      <c r="G126"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6" s="1" t="str">
        <f>IF(ISTEXT('_Data inputs (reported)'!H125),'_Data inputs (reported)'!H125,"")</f>
        <v/>
      </c>
      <c r="I126" s="42" t="str">
        <f>IF(ISNUMBER('_Data inputs (reported)'!I125),'_Data inputs (reported)'!I125,"")</f>
        <v/>
      </c>
      <c r="J126" s="1" t="str">
        <f>IF(ISTEXT('_Data inputs (reported)'!J125),'_Data inputs (reported)'!J125,"")</f>
        <v/>
      </c>
      <c r="K126" s="105" t="str">
        <f>IF(ISTEXT('_Data inputs (reported)'!K125),'_Data inputs (reported)'!K125,"")</f>
        <v/>
      </c>
      <c r="L126" s="105" t="str">
        <f>IF(ISTEXT('_Data inputs (reported)'!L125),'_Data inputs (reported)'!L125,"")</f>
        <v/>
      </c>
      <c r="M126" s="1" t="str">
        <f>IF(ISTEXT('_Data inputs (reported)'!M125),'_Data inputs (reported)'!M125,"")</f>
        <v/>
      </c>
      <c r="N126" s="105" t="str">
        <f>IF(ISTEXT('_Data inputs (reported)'!N125),'_Data inputs (reported)'!N125,"")</f>
        <v/>
      </c>
    </row>
    <row r="127" spans="1:14" x14ac:dyDescent="0.2">
      <c r="A127"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7" s="1" t="str">
        <f>IF(ISTEXT('_Data inputs (reported)'!B126),'_Data inputs (reported)'!B126,"")</f>
        <v/>
      </c>
      <c r="C127" s="179" t="str">
        <f>IF(ISBLANK('_Data inputs (reported)'!C126),"",'_Data inputs (reported)'!C126)</f>
        <v/>
      </c>
      <c r="D127"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7" s="1" t="str">
        <f>IF(ISTEXT('_Data inputs (reported)'!E126),'_Data inputs (reported)'!E126,"")</f>
        <v/>
      </c>
      <c r="F127" s="8" t="str">
        <f>IF(ISNUMBER('_Data inputs (reported)'!F126),'_Data inputs (reported)'!F126,"")</f>
        <v/>
      </c>
      <c r="G127"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7" s="1" t="str">
        <f>IF(ISTEXT('_Data inputs (reported)'!H126),'_Data inputs (reported)'!H126,"")</f>
        <v/>
      </c>
      <c r="I127" s="42" t="str">
        <f>IF(ISNUMBER('_Data inputs (reported)'!I126),'_Data inputs (reported)'!I126,"")</f>
        <v/>
      </c>
      <c r="J127" s="1" t="str">
        <f>IF(ISTEXT('_Data inputs (reported)'!J126),'_Data inputs (reported)'!J126,"")</f>
        <v/>
      </c>
      <c r="K127" s="105" t="str">
        <f>IF(ISTEXT('_Data inputs (reported)'!K126),'_Data inputs (reported)'!K126,"")</f>
        <v/>
      </c>
      <c r="L127" s="105" t="str">
        <f>IF(ISTEXT('_Data inputs (reported)'!L126),'_Data inputs (reported)'!L126,"")</f>
        <v/>
      </c>
      <c r="M127" s="1" t="str">
        <f>IF(ISTEXT('_Data inputs (reported)'!M126),'_Data inputs (reported)'!M126,"")</f>
        <v/>
      </c>
      <c r="N127" s="105" t="str">
        <f>IF(ISTEXT('_Data inputs (reported)'!N126),'_Data inputs (reported)'!N126,"")</f>
        <v/>
      </c>
    </row>
    <row r="128" spans="1:14" x14ac:dyDescent="0.2">
      <c r="A128"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8" s="1" t="str">
        <f>IF(ISTEXT('_Data inputs (reported)'!B127),'_Data inputs (reported)'!B127,"")</f>
        <v/>
      </c>
      <c r="C128" s="179" t="str">
        <f>IF(ISBLANK('_Data inputs (reported)'!C127),"",'_Data inputs (reported)'!C127)</f>
        <v/>
      </c>
      <c r="D128"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8" s="1" t="str">
        <f>IF(ISTEXT('_Data inputs (reported)'!E127),'_Data inputs (reported)'!E127,"")</f>
        <v/>
      </c>
      <c r="F128" s="8" t="str">
        <f>IF(ISNUMBER('_Data inputs (reported)'!F127),'_Data inputs (reported)'!F127,"")</f>
        <v/>
      </c>
      <c r="G128"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8" s="1" t="str">
        <f>IF(ISTEXT('_Data inputs (reported)'!H127),'_Data inputs (reported)'!H127,"")</f>
        <v/>
      </c>
      <c r="I128" s="42" t="str">
        <f>IF(ISNUMBER('_Data inputs (reported)'!I127),'_Data inputs (reported)'!I127,"")</f>
        <v/>
      </c>
      <c r="J128" s="1" t="str">
        <f>IF(ISTEXT('_Data inputs (reported)'!J127),'_Data inputs (reported)'!J127,"")</f>
        <v/>
      </c>
      <c r="K128" s="105" t="str">
        <f>IF(ISTEXT('_Data inputs (reported)'!K127),'_Data inputs (reported)'!K127,"")</f>
        <v/>
      </c>
      <c r="L128" s="105" t="str">
        <f>IF(ISTEXT('_Data inputs (reported)'!L127),'_Data inputs (reported)'!L127,"")</f>
        <v/>
      </c>
      <c r="M128" s="1" t="str">
        <f>IF(ISTEXT('_Data inputs (reported)'!M127),'_Data inputs (reported)'!M127,"")</f>
        <v/>
      </c>
      <c r="N128" s="105" t="str">
        <f>IF(ISTEXT('_Data inputs (reported)'!N127),'_Data inputs (reported)'!N127,"")</f>
        <v/>
      </c>
    </row>
    <row r="129" spans="1:14" x14ac:dyDescent="0.2">
      <c r="A129"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9" s="1" t="str">
        <f>IF(ISTEXT('_Data inputs (reported)'!B128),'_Data inputs (reported)'!B128,"")</f>
        <v/>
      </c>
      <c r="C129" s="179" t="str">
        <f>IF(ISBLANK('_Data inputs (reported)'!C128),"",'_Data inputs (reported)'!C128)</f>
        <v/>
      </c>
      <c r="D129"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9" s="1" t="str">
        <f>IF(ISTEXT('_Data inputs (reported)'!E128),'_Data inputs (reported)'!E128,"")</f>
        <v/>
      </c>
      <c r="F129" s="8" t="str">
        <f>IF(ISNUMBER('_Data inputs (reported)'!F128),'_Data inputs (reported)'!F128,"")</f>
        <v/>
      </c>
      <c r="G129"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9" s="1" t="str">
        <f>IF(ISTEXT('_Data inputs (reported)'!H128),'_Data inputs (reported)'!H128,"")</f>
        <v/>
      </c>
      <c r="I129" s="42" t="str">
        <f>IF(ISNUMBER('_Data inputs (reported)'!I128),'_Data inputs (reported)'!I128,"")</f>
        <v/>
      </c>
      <c r="J129" s="1" t="str">
        <f>IF(ISTEXT('_Data inputs (reported)'!J128),'_Data inputs (reported)'!J128,"")</f>
        <v/>
      </c>
      <c r="K129" s="105" t="str">
        <f>IF(ISTEXT('_Data inputs (reported)'!K128),'_Data inputs (reported)'!K128,"")</f>
        <v/>
      </c>
      <c r="L129" s="105" t="str">
        <f>IF(ISTEXT('_Data inputs (reported)'!L128),'_Data inputs (reported)'!L128,"")</f>
        <v/>
      </c>
      <c r="M129" s="1" t="str">
        <f>IF(ISTEXT('_Data inputs (reported)'!M128),'_Data inputs (reported)'!M128,"")</f>
        <v/>
      </c>
      <c r="N129" s="105" t="str">
        <f>IF(ISTEXT('_Data inputs (reported)'!N128),'_Data inputs (reported)'!N128,"")</f>
        <v/>
      </c>
    </row>
    <row r="130" spans="1:14" x14ac:dyDescent="0.2">
      <c r="A130"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30" s="1" t="str">
        <f>IF(ISTEXT('_Data inputs (reported)'!B129),'_Data inputs (reported)'!B129,"")</f>
        <v/>
      </c>
      <c r="C130" s="179" t="str">
        <f>IF(ISBLANK('_Data inputs (reported)'!C129),"",'_Data inputs (reported)'!C129)</f>
        <v/>
      </c>
      <c r="D130"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30" s="1" t="str">
        <f>IF(ISTEXT('_Data inputs (reported)'!E129),'_Data inputs (reported)'!E129,"")</f>
        <v/>
      </c>
      <c r="F130" s="8" t="str">
        <f>IF(ISNUMBER('_Data inputs (reported)'!F129),'_Data inputs (reported)'!F129,"")</f>
        <v/>
      </c>
      <c r="G130"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30" s="1" t="str">
        <f>IF(ISTEXT('_Data inputs (reported)'!H129),'_Data inputs (reported)'!H129,"")</f>
        <v/>
      </c>
      <c r="I130" s="42" t="str">
        <f>IF(ISNUMBER('_Data inputs (reported)'!I129),'_Data inputs (reported)'!I129,"")</f>
        <v/>
      </c>
      <c r="J130" s="1" t="str">
        <f>IF(ISTEXT('_Data inputs (reported)'!J129),'_Data inputs (reported)'!J129,"")</f>
        <v/>
      </c>
      <c r="K130" s="105" t="str">
        <f>IF(ISTEXT('_Data inputs (reported)'!K129),'_Data inputs (reported)'!K129,"")</f>
        <v/>
      </c>
      <c r="L130" s="105" t="str">
        <f>IF(ISTEXT('_Data inputs (reported)'!L129),'_Data inputs (reported)'!L129,"")</f>
        <v/>
      </c>
      <c r="M130" s="1" t="str">
        <f>IF(ISTEXT('_Data inputs (reported)'!M129),'_Data inputs (reported)'!M129,"")</f>
        <v/>
      </c>
      <c r="N130" s="105" t="str">
        <f>IF(ISTEXT('_Data inputs (reported)'!N129),'_Data inputs (reported)'!N129,"")</f>
        <v/>
      </c>
    </row>
    <row r="131" spans="1:14" x14ac:dyDescent="0.2">
      <c r="A131"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1" s="1" t="str">
        <f>IF(ISTEXT('_Data inputs (reported)'!B130),'_Data inputs (reported)'!B130,"")</f>
        <v/>
      </c>
      <c r="C131" s="179" t="str">
        <f>IF(ISBLANK('_Data inputs (reported)'!C130),"",'_Data inputs (reported)'!C130)</f>
        <v/>
      </c>
      <c r="D131"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1" s="1" t="str">
        <f>IF(ISTEXT('_Data inputs (reported)'!E130),'_Data inputs (reported)'!E130,"")</f>
        <v/>
      </c>
      <c r="F131" s="8" t="str">
        <f>IF(ISNUMBER('_Data inputs (reported)'!F130),'_Data inputs (reported)'!F130,"")</f>
        <v/>
      </c>
      <c r="G131"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1" s="1" t="str">
        <f>IF(ISTEXT('_Data inputs (reported)'!H130),'_Data inputs (reported)'!H130,"")</f>
        <v/>
      </c>
      <c r="I131" s="42" t="str">
        <f>IF(ISNUMBER('_Data inputs (reported)'!I130),'_Data inputs (reported)'!I130,"")</f>
        <v/>
      </c>
      <c r="J131" s="1" t="str">
        <f>IF(ISTEXT('_Data inputs (reported)'!J130),'_Data inputs (reported)'!J130,"")</f>
        <v/>
      </c>
      <c r="K131" s="105" t="str">
        <f>IF(ISTEXT('_Data inputs (reported)'!K130),'_Data inputs (reported)'!K130,"")</f>
        <v/>
      </c>
      <c r="L131" s="105" t="str">
        <f>IF(ISTEXT('_Data inputs (reported)'!L130),'_Data inputs (reported)'!L130,"")</f>
        <v/>
      </c>
      <c r="M131" s="1" t="str">
        <f>IF(ISTEXT('_Data inputs (reported)'!M130),'_Data inputs (reported)'!M130,"")</f>
        <v/>
      </c>
      <c r="N131" s="105" t="str">
        <f>IF(ISTEXT('_Data inputs (reported)'!N130),'_Data inputs (reported)'!N130,"")</f>
        <v/>
      </c>
    </row>
    <row r="132" spans="1:14" x14ac:dyDescent="0.2">
      <c r="A132"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2" s="1" t="str">
        <f>IF(ISTEXT('_Data inputs (reported)'!B131),'_Data inputs (reported)'!B131,"")</f>
        <v/>
      </c>
      <c r="C132" s="179" t="str">
        <f>IF(ISBLANK('_Data inputs (reported)'!C131),"",'_Data inputs (reported)'!C131)</f>
        <v/>
      </c>
      <c r="D132"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2" s="1" t="str">
        <f>IF(ISTEXT('_Data inputs (reported)'!E131),'_Data inputs (reported)'!E131,"")</f>
        <v/>
      </c>
      <c r="F132" s="8" t="str">
        <f>IF(ISNUMBER('_Data inputs (reported)'!F131),'_Data inputs (reported)'!F131,"")</f>
        <v/>
      </c>
      <c r="G132"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2" s="1" t="str">
        <f>IF(ISTEXT('_Data inputs (reported)'!H131),'_Data inputs (reported)'!H131,"")</f>
        <v/>
      </c>
      <c r="I132" s="42" t="str">
        <f>IF(ISNUMBER('_Data inputs (reported)'!I131),'_Data inputs (reported)'!I131,"")</f>
        <v/>
      </c>
      <c r="J132" s="1" t="str">
        <f>IF(ISTEXT('_Data inputs (reported)'!J131),'_Data inputs (reported)'!J131,"")</f>
        <v/>
      </c>
      <c r="K132" s="105" t="str">
        <f>IF(ISTEXT('_Data inputs (reported)'!K131),'_Data inputs (reported)'!K131,"")</f>
        <v/>
      </c>
      <c r="L132" s="105" t="str">
        <f>IF(ISTEXT('_Data inputs (reported)'!L131),'_Data inputs (reported)'!L131,"")</f>
        <v/>
      </c>
      <c r="M132" s="1" t="str">
        <f>IF(ISTEXT('_Data inputs (reported)'!M131),'_Data inputs (reported)'!M131,"")</f>
        <v/>
      </c>
      <c r="N132" s="105" t="str">
        <f>IF(ISTEXT('_Data inputs (reported)'!N131),'_Data inputs (reported)'!N131,"")</f>
        <v/>
      </c>
    </row>
    <row r="133" spans="1:14" x14ac:dyDescent="0.2">
      <c r="A133"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3" s="1" t="str">
        <f>IF(ISTEXT('_Data inputs (reported)'!B132),'_Data inputs (reported)'!B132,"")</f>
        <v/>
      </c>
      <c r="C133" s="179" t="str">
        <f>IF(ISBLANK('_Data inputs (reported)'!C132),"",'_Data inputs (reported)'!C132)</f>
        <v/>
      </c>
      <c r="D133"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3" s="1" t="str">
        <f>IF(ISTEXT('_Data inputs (reported)'!E132),'_Data inputs (reported)'!E132,"")</f>
        <v/>
      </c>
      <c r="F133" s="8" t="str">
        <f>IF(ISNUMBER('_Data inputs (reported)'!F132),'_Data inputs (reported)'!F132,"")</f>
        <v/>
      </c>
      <c r="G133"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3" s="1" t="str">
        <f>IF(ISTEXT('_Data inputs (reported)'!H132),'_Data inputs (reported)'!H132,"")</f>
        <v/>
      </c>
      <c r="I133" s="42" t="str">
        <f>IF(ISNUMBER('_Data inputs (reported)'!I132),'_Data inputs (reported)'!I132,"")</f>
        <v/>
      </c>
      <c r="J133" s="1" t="str">
        <f>IF(ISTEXT('_Data inputs (reported)'!J132),'_Data inputs (reported)'!J132,"")</f>
        <v/>
      </c>
      <c r="K133" s="105" t="str">
        <f>IF(ISTEXT('_Data inputs (reported)'!K132),'_Data inputs (reported)'!K132,"")</f>
        <v/>
      </c>
      <c r="L133" s="105" t="str">
        <f>IF(ISTEXT('_Data inputs (reported)'!L132),'_Data inputs (reported)'!L132,"")</f>
        <v/>
      </c>
      <c r="M133" s="1" t="str">
        <f>IF(ISTEXT('_Data inputs (reported)'!M132),'_Data inputs (reported)'!M132,"")</f>
        <v/>
      </c>
      <c r="N133" s="105" t="str">
        <f>IF(ISTEXT('_Data inputs (reported)'!N132),'_Data inputs (reported)'!N132,"")</f>
        <v/>
      </c>
    </row>
    <row r="134" spans="1:14" x14ac:dyDescent="0.2">
      <c r="A134"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4" s="1" t="str">
        <f>IF(ISTEXT('_Data inputs (reported)'!B133),'_Data inputs (reported)'!B133,"")</f>
        <v/>
      </c>
      <c r="C134" s="179" t="str">
        <f>IF(ISBLANK('_Data inputs (reported)'!C133),"",'_Data inputs (reported)'!C133)</f>
        <v/>
      </c>
      <c r="D134"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4" s="1" t="str">
        <f>IF(ISTEXT('_Data inputs (reported)'!E133),'_Data inputs (reported)'!E133,"")</f>
        <v/>
      </c>
      <c r="F134" s="8" t="str">
        <f>IF(ISNUMBER('_Data inputs (reported)'!F133),'_Data inputs (reported)'!F133,"")</f>
        <v/>
      </c>
      <c r="G134"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4" s="1" t="str">
        <f>IF(ISTEXT('_Data inputs (reported)'!H133),'_Data inputs (reported)'!H133,"")</f>
        <v/>
      </c>
      <c r="I134" s="42" t="str">
        <f>IF(ISNUMBER('_Data inputs (reported)'!I133),'_Data inputs (reported)'!I133,"")</f>
        <v/>
      </c>
      <c r="J134" s="1" t="str">
        <f>IF(ISTEXT('_Data inputs (reported)'!J133),'_Data inputs (reported)'!J133,"")</f>
        <v/>
      </c>
      <c r="K134" s="105" t="str">
        <f>IF(ISTEXT('_Data inputs (reported)'!K133),'_Data inputs (reported)'!K133,"")</f>
        <v/>
      </c>
      <c r="L134" s="105" t="str">
        <f>IF(ISTEXT('_Data inputs (reported)'!L133),'_Data inputs (reported)'!L133,"")</f>
        <v/>
      </c>
      <c r="M134" s="1" t="str">
        <f>IF(ISTEXT('_Data inputs (reported)'!M133),'_Data inputs (reported)'!M133,"")</f>
        <v/>
      </c>
      <c r="N134" s="105" t="str">
        <f>IF(ISTEXT('_Data inputs (reported)'!N133),'_Data inputs (reported)'!N133,"")</f>
        <v/>
      </c>
    </row>
    <row r="135" spans="1:14" x14ac:dyDescent="0.2">
      <c r="A135"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5" s="1" t="str">
        <f>IF(ISTEXT('_Data inputs (reported)'!B134),'_Data inputs (reported)'!B134,"")</f>
        <v/>
      </c>
      <c r="C135" s="179" t="str">
        <f>IF(ISBLANK('_Data inputs (reported)'!C134),"",'_Data inputs (reported)'!C134)</f>
        <v/>
      </c>
      <c r="D135"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5" s="1" t="str">
        <f>IF(ISTEXT('_Data inputs (reported)'!E134),'_Data inputs (reported)'!E134,"")</f>
        <v/>
      </c>
      <c r="F135" s="8" t="str">
        <f>IF(ISNUMBER('_Data inputs (reported)'!F134),'_Data inputs (reported)'!F134,"")</f>
        <v/>
      </c>
      <c r="G135"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5" s="1" t="str">
        <f>IF(ISTEXT('_Data inputs (reported)'!H134),'_Data inputs (reported)'!H134,"")</f>
        <v/>
      </c>
      <c r="I135" s="42" t="str">
        <f>IF(ISNUMBER('_Data inputs (reported)'!I134),'_Data inputs (reported)'!I134,"")</f>
        <v/>
      </c>
      <c r="J135" s="1" t="str">
        <f>IF(ISTEXT('_Data inputs (reported)'!J134),'_Data inputs (reported)'!J134,"")</f>
        <v/>
      </c>
      <c r="K135" s="105" t="str">
        <f>IF(ISTEXT('_Data inputs (reported)'!K134),'_Data inputs (reported)'!K134,"")</f>
        <v/>
      </c>
      <c r="L135" s="105" t="str">
        <f>IF(ISTEXT('_Data inputs (reported)'!L134),'_Data inputs (reported)'!L134,"")</f>
        <v/>
      </c>
      <c r="M135" s="1" t="str">
        <f>IF(ISTEXT('_Data inputs (reported)'!M134),'_Data inputs (reported)'!M134,"")</f>
        <v/>
      </c>
      <c r="N135" s="105" t="str">
        <f>IF(ISTEXT('_Data inputs (reported)'!N134),'_Data inputs (reported)'!N134,"")</f>
        <v/>
      </c>
    </row>
    <row r="136" spans="1:14" x14ac:dyDescent="0.2">
      <c r="A136"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6" s="1" t="str">
        <f>IF(ISTEXT('_Data inputs (reported)'!B135),'_Data inputs (reported)'!B135,"")</f>
        <v/>
      </c>
      <c r="C136" s="179" t="str">
        <f>IF(ISBLANK('_Data inputs (reported)'!C135),"",'_Data inputs (reported)'!C135)</f>
        <v/>
      </c>
      <c r="D136"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6" s="1" t="str">
        <f>IF(ISTEXT('_Data inputs (reported)'!E135),'_Data inputs (reported)'!E135,"")</f>
        <v/>
      </c>
      <c r="F136" s="8" t="str">
        <f>IF(ISNUMBER('_Data inputs (reported)'!F135),'_Data inputs (reported)'!F135,"")</f>
        <v/>
      </c>
      <c r="G136"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6" s="1" t="str">
        <f>IF(ISTEXT('_Data inputs (reported)'!H135),'_Data inputs (reported)'!H135,"")</f>
        <v/>
      </c>
      <c r="I136" s="42" t="str">
        <f>IF(ISNUMBER('_Data inputs (reported)'!I135),'_Data inputs (reported)'!I135,"")</f>
        <v/>
      </c>
      <c r="J136" s="1" t="str">
        <f>IF(ISTEXT('_Data inputs (reported)'!J135),'_Data inputs (reported)'!J135,"")</f>
        <v/>
      </c>
      <c r="K136" s="105" t="str">
        <f>IF(ISTEXT('_Data inputs (reported)'!K135),'_Data inputs (reported)'!K135,"")</f>
        <v/>
      </c>
      <c r="L136" s="105" t="str">
        <f>IF(ISTEXT('_Data inputs (reported)'!L135),'_Data inputs (reported)'!L135,"")</f>
        <v/>
      </c>
      <c r="M136" s="1" t="str">
        <f>IF(ISTEXT('_Data inputs (reported)'!M135),'_Data inputs (reported)'!M135,"")</f>
        <v/>
      </c>
      <c r="N136" s="105" t="str">
        <f>IF(ISTEXT('_Data inputs (reported)'!N135),'_Data inputs (reported)'!N135,"")</f>
        <v/>
      </c>
    </row>
    <row r="137" spans="1:14" x14ac:dyDescent="0.2">
      <c r="A137"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7" s="1" t="str">
        <f>IF(ISTEXT('_Data inputs (reported)'!B136),'_Data inputs (reported)'!B136,"")</f>
        <v/>
      </c>
      <c r="C137" s="179" t="str">
        <f>IF(ISBLANK('_Data inputs (reported)'!C136),"",'_Data inputs (reported)'!C136)</f>
        <v/>
      </c>
      <c r="D137"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7" s="1" t="str">
        <f>IF(ISTEXT('_Data inputs (reported)'!E136),'_Data inputs (reported)'!E136,"")</f>
        <v/>
      </c>
      <c r="F137" s="8" t="str">
        <f>IF(ISNUMBER('_Data inputs (reported)'!F136),'_Data inputs (reported)'!F136,"")</f>
        <v/>
      </c>
      <c r="G137"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7" s="1" t="str">
        <f>IF(ISTEXT('_Data inputs (reported)'!H136),'_Data inputs (reported)'!H136,"")</f>
        <v/>
      </c>
      <c r="I137" s="42" t="str">
        <f>IF(ISNUMBER('_Data inputs (reported)'!I136),'_Data inputs (reported)'!I136,"")</f>
        <v/>
      </c>
      <c r="J137" s="1" t="str">
        <f>IF(ISTEXT('_Data inputs (reported)'!J136),'_Data inputs (reported)'!J136,"")</f>
        <v/>
      </c>
      <c r="K137" s="105" t="str">
        <f>IF(ISTEXT('_Data inputs (reported)'!K136),'_Data inputs (reported)'!K136,"")</f>
        <v/>
      </c>
      <c r="L137" s="105" t="str">
        <f>IF(ISTEXT('_Data inputs (reported)'!L136),'_Data inputs (reported)'!L136,"")</f>
        <v/>
      </c>
      <c r="M137" s="1" t="str">
        <f>IF(ISTEXT('_Data inputs (reported)'!M136),'_Data inputs (reported)'!M136,"")</f>
        <v/>
      </c>
      <c r="N137" s="105" t="str">
        <f>IF(ISTEXT('_Data inputs (reported)'!N136),'_Data inputs (reported)'!N136,"")</f>
        <v/>
      </c>
    </row>
    <row r="138" spans="1:14" x14ac:dyDescent="0.2">
      <c r="A138"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8" s="1" t="str">
        <f>IF(ISTEXT('_Data inputs (reported)'!B137),'_Data inputs (reported)'!B137,"")</f>
        <v/>
      </c>
      <c r="C138" s="179" t="str">
        <f>IF(ISBLANK('_Data inputs (reported)'!C137),"",'_Data inputs (reported)'!C137)</f>
        <v/>
      </c>
      <c r="D138"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8" s="1" t="str">
        <f>IF(ISTEXT('_Data inputs (reported)'!E137),'_Data inputs (reported)'!E137,"")</f>
        <v/>
      </c>
      <c r="F138" s="8" t="str">
        <f>IF(ISNUMBER('_Data inputs (reported)'!F137),'_Data inputs (reported)'!F137,"")</f>
        <v/>
      </c>
      <c r="G138"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8" s="1" t="str">
        <f>IF(ISTEXT('_Data inputs (reported)'!H137),'_Data inputs (reported)'!H137,"")</f>
        <v/>
      </c>
      <c r="I138" s="42" t="str">
        <f>IF(ISNUMBER('_Data inputs (reported)'!I137),'_Data inputs (reported)'!I137,"")</f>
        <v/>
      </c>
      <c r="J138" s="1" t="str">
        <f>IF(ISTEXT('_Data inputs (reported)'!J137),'_Data inputs (reported)'!J137,"")</f>
        <v/>
      </c>
      <c r="K138" s="105" t="str">
        <f>IF(ISTEXT('_Data inputs (reported)'!K137),'_Data inputs (reported)'!K137,"")</f>
        <v/>
      </c>
      <c r="L138" s="105" t="str">
        <f>IF(ISTEXT('_Data inputs (reported)'!L137),'_Data inputs (reported)'!L137,"")</f>
        <v/>
      </c>
      <c r="M138" s="1" t="str">
        <f>IF(ISTEXT('_Data inputs (reported)'!M137),'_Data inputs (reported)'!M137,"")</f>
        <v/>
      </c>
      <c r="N138" s="105" t="str">
        <f>IF(ISTEXT('_Data inputs (reported)'!N137),'_Data inputs (reported)'!N137,"")</f>
        <v/>
      </c>
    </row>
    <row r="139" spans="1:14" x14ac:dyDescent="0.2">
      <c r="A139"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9" s="1" t="str">
        <f>IF(ISTEXT('_Data inputs (reported)'!B138),'_Data inputs (reported)'!B138,"")</f>
        <v/>
      </c>
      <c r="C139" s="179" t="str">
        <f>IF(ISBLANK('_Data inputs (reported)'!C138),"",'_Data inputs (reported)'!C138)</f>
        <v/>
      </c>
      <c r="D139"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9" s="1" t="str">
        <f>IF(ISTEXT('_Data inputs (reported)'!E138),'_Data inputs (reported)'!E138,"")</f>
        <v/>
      </c>
      <c r="F139" s="8" t="str">
        <f>IF(ISNUMBER('_Data inputs (reported)'!F138),'_Data inputs (reported)'!F138,"")</f>
        <v/>
      </c>
      <c r="G139"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9" s="1" t="str">
        <f>IF(ISTEXT('_Data inputs (reported)'!H138),'_Data inputs (reported)'!H138,"")</f>
        <v/>
      </c>
      <c r="I139" s="42" t="str">
        <f>IF(ISNUMBER('_Data inputs (reported)'!I138),'_Data inputs (reported)'!I138,"")</f>
        <v/>
      </c>
      <c r="J139" s="1" t="str">
        <f>IF(ISTEXT('_Data inputs (reported)'!J138),'_Data inputs (reported)'!J138,"")</f>
        <v/>
      </c>
      <c r="K139" s="105" t="str">
        <f>IF(ISTEXT('_Data inputs (reported)'!K138),'_Data inputs (reported)'!K138,"")</f>
        <v/>
      </c>
      <c r="L139" s="105" t="str">
        <f>IF(ISTEXT('_Data inputs (reported)'!L138),'_Data inputs (reported)'!L138,"")</f>
        <v/>
      </c>
      <c r="M139" s="1" t="str">
        <f>IF(ISTEXT('_Data inputs (reported)'!M138),'_Data inputs (reported)'!M138,"")</f>
        <v/>
      </c>
      <c r="N139" s="105" t="str">
        <f>IF(ISTEXT('_Data inputs (reported)'!N138),'_Data inputs (reported)'!N138,"")</f>
        <v/>
      </c>
    </row>
    <row r="140" spans="1:14" x14ac:dyDescent="0.2">
      <c r="A140"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40" s="1" t="str">
        <f>IF(ISTEXT('_Data inputs (reported)'!B139),'_Data inputs (reported)'!B139,"")</f>
        <v/>
      </c>
      <c r="C140" s="179" t="str">
        <f>IF(ISBLANK('_Data inputs (reported)'!C139),"",'_Data inputs (reported)'!C139)</f>
        <v/>
      </c>
      <c r="D140"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40" s="1" t="str">
        <f>IF(ISTEXT('_Data inputs (reported)'!E139),'_Data inputs (reported)'!E139,"")</f>
        <v/>
      </c>
      <c r="F140" s="8" t="str">
        <f>IF(ISNUMBER('_Data inputs (reported)'!F139),'_Data inputs (reported)'!F139,"")</f>
        <v/>
      </c>
      <c r="G140"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40" s="1" t="str">
        <f>IF(ISTEXT('_Data inputs (reported)'!H139),'_Data inputs (reported)'!H139,"")</f>
        <v/>
      </c>
      <c r="I140" s="42" t="str">
        <f>IF(ISNUMBER('_Data inputs (reported)'!I139),'_Data inputs (reported)'!I139,"")</f>
        <v/>
      </c>
      <c r="J140" s="1" t="str">
        <f>IF(ISTEXT('_Data inputs (reported)'!J139),'_Data inputs (reported)'!J139,"")</f>
        <v/>
      </c>
      <c r="K140" s="105" t="str">
        <f>IF(ISTEXT('_Data inputs (reported)'!K139),'_Data inputs (reported)'!K139,"")</f>
        <v/>
      </c>
      <c r="L140" s="105" t="str">
        <f>IF(ISTEXT('_Data inputs (reported)'!L139),'_Data inputs (reported)'!L139,"")</f>
        <v/>
      </c>
      <c r="M140" s="1" t="str">
        <f>IF(ISTEXT('_Data inputs (reported)'!M139),'_Data inputs (reported)'!M139,"")</f>
        <v/>
      </c>
      <c r="N140" s="105" t="str">
        <f>IF(ISTEXT('_Data inputs (reported)'!N139),'_Data inputs (reported)'!N139,"")</f>
        <v/>
      </c>
    </row>
    <row r="141" spans="1:14" x14ac:dyDescent="0.2">
      <c r="A141"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1" s="1" t="str">
        <f>IF(ISTEXT('_Data inputs (reported)'!B140),'_Data inputs (reported)'!B140,"")</f>
        <v/>
      </c>
      <c r="C141" s="179" t="str">
        <f>IF(ISBLANK('_Data inputs (reported)'!C140),"",'_Data inputs (reported)'!C140)</f>
        <v/>
      </c>
      <c r="D141"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1" s="1" t="str">
        <f>IF(ISTEXT('_Data inputs (reported)'!E140),'_Data inputs (reported)'!E140,"")</f>
        <v/>
      </c>
      <c r="F141" s="8" t="str">
        <f>IF(ISNUMBER('_Data inputs (reported)'!F140),'_Data inputs (reported)'!F140,"")</f>
        <v/>
      </c>
      <c r="G141"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1" s="1" t="str">
        <f>IF(ISTEXT('_Data inputs (reported)'!H140),'_Data inputs (reported)'!H140,"")</f>
        <v/>
      </c>
      <c r="I141" s="42" t="str">
        <f>IF(ISNUMBER('_Data inputs (reported)'!I140),'_Data inputs (reported)'!I140,"")</f>
        <v/>
      </c>
      <c r="J141" s="1" t="str">
        <f>IF(ISTEXT('_Data inputs (reported)'!J140),'_Data inputs (reported)'!J140,"")</f>
        <v/>
      </c>
      <c r="K141" s="105" t="str">
        <f>IF(ISTEXT('_Data inputs (reported)'!K140),'_Data inputs (reported)'!K140,"")</f>
        <v/>
      </c>
      <c r="L141" s="105" t="str">
        <f>IF(ISTEXT('_Data inputs (reported)'!L140),'_Data inputs (reported)'!L140,"")</f>
        <v/>
      </c>
      <c r="M141" s="1" t="str">
        <f>IF(ISTEXT('_Data inputs (reported)'!M140),'_Data inputs (reported)'!M140,"")</f>
        <v/>
      </c>
      <c r="N141" s="105" t="str">
        <f>IF(ISTEXT('_Data inputs (reported)'!N140),'_Data inputs (reported)'!N140,"")</f>
        <v/>
      </c>
    </row>
    <row r="142" spans="1:14" x14ac:dyDescent="0.2">
      <c r="A142"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2" s="1" t="str">
        <f>IF(ISTEXT('_Data inputs (reported)'!B141),'_Data inputs (reported)'!B141,"")</f>
        <v/>
      </c>
      <c r="C142" s="179" t="str">
        <f>IF(ISBLANK('_Data inputs (reported)'!C141),"",'_Data inputs (reported)'!C141)</f>
        <v/>
      </c>
      <c r="D142"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2" s="1" t="str">
        <f>IF(ISTEXT('_Data inputs (reported)'!E141),'_Data inputs (reported)'!E141,"")</f>
        <v/>
      </c>
      <c r="F142" s="8" t="str">
        <f>IF(ISNUMBER('_Data inputs (reported)'!F141),'_Data inputs (reported)'!F141,"")</f>
        <v/>
      </c>
      <c r="G142"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2" s="1" t="str">
        <f>IF(ISTEXT('_Data inputs (reported)'!H141),'_Data inputs (reported)'!H141,"")</f>
        <v/>
      </c>
      <c r="I142" s="42" t="str">
        <f>IF(ISNUMBER('_Data inputs (reported)'!I141),'_Data inputs (reported)'!I141,"")</f>
        <v/>
      </c>
      <c r="J142" s="1" t="str">
        <f>IF(ISTEXT('_Data inputs (reported)'!J141),'_Data inputs (reported)'!J141,"")</f>
        <v/>
      </c>
      <c r="K142" s="105" t="str">
        <f>IF(ISTEXT('_Data inputs (reported)'!K141),'_Data inputs (reported)'!K141,"")</f>
        <v/>
      </c>
      <c r="L142" s="105" t="str">
        <f>IF(ISTEXT('_Data inputs (reported)'!L141),'_Data inputs (reported)'!L141,"")</f>
        <v/>
      </c>
      <c r="M142" s="1" t="str">
        <f>IF(ISTEXT('_Data inputs (reported)'!M141),'_Data inputs (reported)'!M141,"")</f>
        <v/>
      </c>
      <c r="N142" s="105" t="str">
        <f>IF(ISTEXT('_Data inputs (reported)'!N141),'_Data inputs (reported)'!N141,"")</f>
        <v/>
      </c>
    </row>
    <row r="143" spans="1:14" x14ac:dyDescent="0.2">
      <c r="A143"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3" s="1" t="str">
        <f>IF(ISTEXT('_Data inputs (reported)'!B142),'_Data inputs (reported)'!B142,"")</f>
        <v/>
      </c>
      <c r="C143" s="179" t="str">
        <f>IF(ISBLANK('_Data inputs (reported)'!C142),"",'_Data inputs (reported)'!C142)</f>
        <v/>
      </c>
      <c r="D143"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3" s="1" t="str">
        <f>IF(ISTEXT('_Data inputs (reported)'!E142),'_Data inputs (reported)'!E142,"")</f>
        <v/>
      </c>
      <c r="F143" s="8" t="str">
        <f>IF(ISNUMBER('_Data inputs (reported)'!F142),'_Data inputs (reported)'!F142,"")</f>
        <v/>
      </c>
      <c r="G143"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3" s="1" t="str">
        <f>IF(ISTEXT('_Data inputs (reported)'!H142),'_Data inputs (reported)'!H142,"")</f>
        <v/>
      </c>
      <c r="I143" s="42" t="str">
        <f>IF(ISNUMBER('_Data inputs (reported)'!I142),'_Data inputs (reported)'!I142,"")</f>
        <v/>
      </c>
      <c r="J143" s="1" t="str">
        <f>IF(ISTEXT('_Data inputs (reported)'!J142),'_Data inputs (reported)'!J142,"")</f>
        <v/>
      </c>
      <c r="K143" s="105" t="str">
        <f>IF(ISTEXT('_Data inputs (reported)'!K142),'_Data inputs (reported)'!K142,"")</f>
        <v/>
      </c>
      <c r="L143" s="105" t="str">
        <f>IF(ISTEXT('_Data inputs (reported)'!L142),'_Data inputs (reported)'!L142,"")</f>
        <v/>
      </c>
      <c r="M143" s="1" t="str">
        <f>IF(ISTEXT('_Data inputs (reported)'!M142),'_Data inputs (reported)'!M142,"")</f>
        <v/>
      </c>
      <c r="N143" s="105" t="str">
        <f>IF(ISTEXT('_Data inputs (reported)'!N142),'_Data inputs (reported)'!N142,"")</f>
        <v/>
      </c>
    </row>
    <row r="144" spans="1:14" x14ac:dyDescent="0.2">
      <c r="A144"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4" s="1" t="str">
        <f>IF(ISTEXT('_Data inputs (reported)'!B143),'_Data inputs (reported)'!B143,"")</f>
        <v/>
      </c>
      <c r="C144" s="179" t="str">
        <f>IF(ISBLANK('_Data inputs (reported)'!C143),"",'_Data inputs (reported)'!C143)</f>
        <v/>
      </c>
      <c r="D144"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4" s="1" t="str">
        <f>IF(ISTEXT('_Data inputs (reported)'!E143),'_Data inputs (reported)'!E143,"")</f>
        <v/>
      </c>
      <c r="F144" s="8" t="str">
        <f>IF(ISNUMBER('_Data inputs (reported)'!F143),'_Data inputs (reported)'!F143,"")</f>
        <v/>
      </c>
      <c r="G144"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4" s="1" t="str">
        <f>IF(ISTEXT('_Data inputs (reported)'!H143),'_Data inputs (reported)'!H143,"")</f>
        <v/>
      </c>
      <c r="I144" s="42" t="str">
        <f>IF(ISNUMBER('_Data inputs (reported)'!I143),'_Data inputs (reported)'!I143,"")</f>
        <v/>
      </c>
      <c r="J144" s="1" t="str">
        <f>IF(ISTEXT('_Data inputs (reported)'!J143),'_Data inputs (reported)'!J143,"")</f>
        <v/>
      </c>
      <c r="K144" s="105" t="str">
        <f>IF(ISTEXT('_Data inputs (reported)'!K143),'_Data inputs (reported)'!K143,"")</f>
        <v/>
      </c>
      <c r="L144" s="105" t="str">
        <f>IF(ISTEXT('_Data inputs (reported)'!L143),'_Data inputs (reported)'!L143,"")</f>
        <v/>
      </c>
      <c r="M144" s="1" t="str">
        <f>IF(ISTEXT('_Data inputs (reported)'!M143),'_Data inputs (reported)'!M143,"")</f>
        <v/>
      </c>
      <c r="N144" s="105" t="str">
        <f>IF(ISTEXT('_Data inputs (reported)'!N143),'_Data inputs (reported)'!N143,"")</f>
        <v/>
      </c>
    </row>
    <row r="145" spans="1:14" x14ac:dyDescent="0.2">
      <c r="A145"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5" s="1" t="str">
        <f>IF(ISTEXT('_Data inputs (reported)'!B144),'_Data inputs (reported)'!B144,"")</f>
        <v/>
      </c>
      <c r="C145" s="179" t="str">
        <f>IF(ISBLANK('_Data inputs (reported)'!C144),"",'_Data inputs (reported)'!C144)</f>
        <v/>
      </c>
      <c r="D145"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5" s="1" t="str">
        <f>IF(ISTEXT('_Data inputs (reported)'!E144),'_Data inputs (reported)'!E144,"")</f>
        <v/>
      </c>
      <c r="F145" s="8" t="str">
        <f>IF(ISNUMBER('_Data inputs (reported)'!F144),'_Data inputs (reported)'!F144,"")</f>
        <v/>
      </c>
      <c r="G145"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5" s="1" t="str">
        <f>IF(ISTEXT('_Data inputs (reported)'!H144),'_Data inputs (reported)'!H144,"")</f>
        <v/>
      </c>
      <c r="I145" s="42" t="str">
        <f>IF(ISNUMBER('_Data inputs (reported)'!I144),'_Data inputs (reported)'!I144,"")</f>
        <v/>
      </c>
      <c r="J145" s="1" t="str">
        <f>IF(ISTEXT('_Data inputs (reported)'!J144),'_Data inputs (reported)'!J144,"")</f>
        <v/>
      </c>
      <c r="K145" s="105" t="str">
        <f>IF(ISTEXT('_Data inputs (reported)'!K144),'_Data inputs (reported)'!K144,"")</f>
        <v/>
      </c>
      <c r="L145" s="105" t="str">
        <f>IF(ISTEXT('_Data inputs (reported)'!L144),'_Data inputs (reported)'!L144,"")</f>
        <v/>
      </c>
      <c r="M145" s="1" t="str">
        <f>IF(ISTEXT('_Data inputs (reported)'!M144),'_Data inputs (reported)'!M144,"")</f>
        <v/>
      </c>
      <c r="N145" s="105" t="str">
        <f>IF(ISTEXT('_Data inputs (reported)'!N144),'_Data inputs (reported)'!N144,"")</f>
        <v/>
      </c>
    </row>
    <row r="146" spans="1:14" x14ac:dyDescent="0.2">
      <c r="A146"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6" s="1" t="str">
        <f>IF(ISTEXT('_Data inputs (reported)'!B145),'_Data inputs (reported)'!B145,"")</f>
        <v/>
      </c>
      <c r="C146" s="179" t="str">
        <f>IF(ISBLANK('_Data inputs (reported)'!C145),"",'_Data inputs (reported)'!C145)</f>
        <v/>
      </c>
      <c r="D146"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6" s="1" t="str">
        <f>IF(ISTEXT('_Data inputs (reported)'!E145),'_Data inputs (reported)'!E145,"")</f>
        <v/>
      </c>
      <c r="F146" s="8" t="str">
        <f>IF(ISNUMBER('_Data inputs (reported)'!F145),'_Data inputs (reported)'!F145,"")</f>
        <v/>
      </c>
      <c r="G146"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6" s="1" t="str">
        <f>IF(ISTEXT('_Data inputs (reported)'!H145),'_Data inputs (reported)'!H145,"")</f>
        <v/>
      </c>
      <c r="I146" s="42" t="str">
        <f>IF(ISNUMBER('_Data inputs (reported)'!I145),'_Data inputs (reported)'!I145,"")</f>
        <v/>
      </c>
      <c r="J146" s="1" t="str">
        <f>IF(ISTEXT('_Data inputs (reported)'!J145),'_Data inputs (reported)'!J145,"")</f>
        <v/>
      </c>
      <c r="K146" s="105" t="str">
        <f>IF(ISTEXT('_Data inputs (reported)'!K145),'_Data inputs (reported)'!K145,"")</f>
        <v/>
      </c>
      <c r="L146" s="105" t="str">
        <f>IF(ISTEXT('_Data inputs (reported)'!L145),'_Data inputs (reported)'!L145,"")</f>
        <v/>
      </c>
      <c r="M146" s="1" t="str">
        <f>IF(ISTEXT('_Data inputs (reported)'!M145),'_Data inputs (reported)'!M145,"")</f>
        <v/>
      </c>
      <c r="N146" s="105" t="str">
        <f>IF(ISTEXT('_Data inputs (reported)'!N145),'_Data inputs (reported)'!N145,"")</f>
        <v/>
      </c>
    </row>
    <row r="147" spans="1:14" x14ac:dyDescent="0.2">
      <c r="A147"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7" s="1" t="str">
        <f>IF(ISTEXT('_Data inputs (reported)'!B146),'_Data inputs (reported)'!B146,"")</f>
        <v/>
      </c>
      <c r="C147" s="179" t="str">
        <f>IF(ISBLANK('_Data inputs (reported)'!C146),"",'_Data inputs (reported)'!C146)</f>
        <v/>
      </c>
      <c r="D147"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7" s="1" t="str">
        <f>IF(ISTEXT('_Data inputs (reported)'!E146),'_Data inputs (reported)'!E146,"")</f>
        <v/>
      </c>
      <c r="F147" s="8" t="str">
        <f>IF(ISNUMBER('_Data inputs (reported)'!F146),'_Data inputs (reported)'!F146,"")</f>
        <v/>
      </c>
      <c r="G147"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7" s="1" t="str">
        <f>IF(ISTEXT('_Data inputs (reported)'!H146),'_Data inputs (reported)'!H146,"")</f>
        <v/>
      </c>
      <c r="I147" s="42" t="str">
        <f>IF(ISNUMBER('_Data inputs (reported)'!I146),'_Data inputs (reported)'!I146,"")</f>
        <v/>
      </c>
      <c r="J147" s="1" t="str">
        <f>IF(ISTEXT('_Data inputs (reported)'!J146),'_Data inputs (reported)'!J146,"")</f>
        <v/>
      </c>
      <c r="K147" s="105" t="str">
        <f>IF(ISTEXT('_Data inputs (reported)'!K146),'_Data inputs (reported)'!K146,"")</f>
        <v/>
      </c>
      <c r="L147" s="105" t="str">
        <f>IF(ISTEXT('_Data inputs (reported)'!L146),'_Data inputs (reported)'!L146,"")</f>
        <v/>
      </c>
      <c r="M147" s="1" t="str">
        <f>IF(ISTEXT('_Data inputs (reported)'!M146),'_Data inputs (reported)'!M146,"")</f>
        <v/>
      </c>
      <c r="N147" s="105" t="str">
        <f>IF(ISTEXT('_Data inputs (reported)'!N146),'_Data inputs (reported)'!N146,"")</f>
        <v/>
      </c>
    </row>
    <row r="148" spans="1:14" x14ac:dyDescent="0.2">
      <c r="A148"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8" s="1" t="str">
        <f>IF(ISTEXT('_Data inputs (reported)'!B147),'_Data inputs (reported)'!B147,"")</f>
        <v/>
      </c>
      <c r="C148" s="179" t="str">
        <f>IF(ISBLANK('_Data inputs (reported)'!C147),"",'_Data inputs (reported)'!C147)</f>
        <v/>
      </c>
      <c r="D148"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8" s="1" t="str">
        <f>IF(ISTEXT('_Data inputs (reported)'!E147),'_Data inputs (reported)'!E147,"")</f>
        <v/>
      </c>
      <c r="F148" s="8" t="str">
        <f>IF(ISNUMBER('_Data inputs (reported)'!F147),'_Data inputs (reported)'!F147,"")</f>
        <v/>
      </c>
      <c r="G148"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8" s="1" t="str">
        <f>IF(ISTEXT('_Data inputs (reported)'!H147),'_Data inputs (reported)'!H147,"")</f>
        <v/>
      </c>
      <c r="I148" s="42" t="str">
        <f>IF(ISNUMBER('_Data inputs (reported)'!I147),'_Data inputs (reported)'!I147,"")</f>
        <v/>
      </c>
      <c r="J148" s="1" t="str">
        <f>IF(ISTEXT('_Data inputs (reported)'!J147),'_Data inputs (reported)'!J147,"")</f>
        <v/>
      </c>
      <c r="K148" s="105" t="str">
        <f>IF(ISTEXT('_Data inputs (reported)'!K147),'_Data inputs (reported)'!K147,"")</f>
        <v/>
      </c>
      <c r="L148" s="105" t="str">
        <f>IF(ISTEXT('_Data inputs (reported)'!L147),'_Data inputs (reported)'!L147,"")</f>
        <v/>
      </c>
      <c r="M148" s="1" t="str">
        <f>IF(ISTEXT('_Data inputs (reported)'!M147),'_Data inputs (reported)'!M147,"")</f>
        <v/>
      </c>
      <c r="N148" s="105" t="str">
        <f>IF(ISTEXT('_Data inputs (reported)'!N147),'_Data inputs (reported)'!N147,"")</f>
        <v/>
      </c>
    </row>
    <row r="149" spans="1:14" x14ac:dyDescent="0.2">
      <c r="A149"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9" s="1" t="str">
        <f>IF(ISTEXT('_Data inputs (reported)'!B148),'_Data inputs (reported)'!B148,"")</f>
        <v/>
      </c>
      <c r="C149" s="179" t="str">
        <f>IF(ISBLANK('_Data inputs (reported)'!C148),"",'_Data inputs (reported)'!C148)</f>
        <v/>
      </c>
      <c r="D149"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9" s="1" t="str">
        <f>IF(ISTEXT('_Data inputs (reported)'!E148),'_Data inputs (reported)'!E148,"")</f>
        <v/>
      </c>
      <c r="F149" s="8" t="str">
        <f>IF(ISNUMBER('_Data inputs (reported)'!F148),'_Data inputs (reported)'!F148,"")</f>
        <v/>
      </c>
      <c r="G149"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9" s="1" t="str">
        <f>IF(ISTEXT('_Data inputs (reported)'!H148),'_Data inputs (reported)'!H148,"")</f>
        <v/>
      </c>
      <c r="I149" s="42" t="str">
        <f>IF(ISNUMBER('_Data inputs (reported)'!I148),'_Data inputs (reported)'!I148,"")</f>
        <v/>
      </c>
      <c r="J149" s="1" t="str">
        <f>IF(ISTEXT('_Data inputs (reported)'!J148),'_Data inputs (reported)'!J148,"")</f>
        <v/>
      </c>
      <c r="K149" s="105" t="str">
        <f>IF(ISTEXT('_Data inputs (reported)'!K148),'_Data inputs (reported)'!K148,"")</f>
        <v/>
      </c>
      <c r="L149" s="105" t="str">
        <f>IF(ISTEXT('_Data inputs (reported)'!L148),'_Data inputs (reported)'!L148,"")</f>
        <v/>
      </c>
      <c r="M149" s="1" t="str">
        <f>IF(ISTEXT('_Data inputs (reported)'!M148),'_Data inputs (reported)'!M148,"")</f>
        <v/>
      </c>
      <c r="N149" s="105" t="str">
        <f>IF(ISTEXT('_Data inputs (reported)'!N148),'_Data inputs (reported)'!N148,"")</f>
        <v/>
      </c>
    </row>
    <row r="150" spans="1:14" x14ac:dyDescent="0.2">
      <c r="A150"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50" s="1" t="str">
        <f>IF(ISTEXT('_Data inputs (reported)'!B149),'_Data inputs (reported)'!B149,"")</f>
        <v/>
      </c>
      <c r="C150" s="179" t="str">
        <f>IF(ISBLANK('_Data inputs (reported)'!C149),"",'_Data inputs (reported)'!C149)</f>
        <v/>
      </c>
      <c r="D150"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50" s="1" t="str">
        <f>IF(ISTEXT('_Data inputs (reported)'!E149),'_Data inputs (reported)'!E149,"")</f>
        <v/>
      </c>
      <c r="F150" s="8" t="str">
        <f>IF(ISNUMBER('_Data inputs (reported)'!F149),'_Data inputs (reported)'!F149,"")</f>
        <v/>
      </c>
      <c r="G150"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50" s="1" t="str">
        <f>IF(ISTEXT('_Data inputs (reported)'!H149),'_Data inputs (reported)'!H149,"")</f>
        <v/>
      </c>
      <c r="I150" s="42" t="str">
        <f>IF(ISNUMBER('_Data inputs (reported)'!I149),'_Data inputs (reported)'!I149,"")</f>
        <v/>
      </c>
      <c r="J150" s="1" t="str">
        <f>IF(ISTEXT('_Data inputs (reported)'!J149),'_Data inputs (reported)'!J149,"")</f>
        <v/>
      </c>
      <c r="K150" s="105" t="str">
        <f>IF(ISTEXT('_Data inputs (reported)'!K149),'_Data inputs (reported)'!K149,"")</f>
        <v/>
      </c>
      <c r="L150" s="105" t="str">
        <f>IF(ISTEXT('_Data inputs (reported)'!L149),'_Data inputs (reported)'!L149,"")</f>
        <v/>
      </c>
      <c r="M150" s="1" t="str">
        <f>IF(ISTEXT('_Data inputs (reported)'!M149),'_Data inputs (reported)'!M149,"")</f>
        <v/>
      </c>
      <c r="N150" s="105" t="str">
        <f>IF(ISTEXT('_Data inputs (reported)'!N149),'_Data inputs (reported)'!N149,"")</f>
        <v/>
      </c>
    </row>
    <row r="151" spans="1:14" x14ac:dyDescent="0.2">
      <c r="B151" s="1" t="s">
        <v>191</v>
      </c>
      <c r="C151" s="179" t="str">
        <f>IF(ISBLANK('_Data inputs (reported)'!C150),"",'_Data inputs (reported)'!C150)</f>
        <v/>
      </c>
      <c r="D151" s="105" t="s" cm="1">
        <v>191</v>
      </c>
      <c r="E151" s="106" t="s">
        <v>191</v>
      </c>
      <c r="F151" s="106" t="s" cm="1">
        <v>191</v>
      </c>
      <c r="G151" s="105" t="s" cm="1">
        <v>191</v>
      </c>
      <c r="H151" s="106" t="s">
        <v>191</v>
      </c>
      <c r="I151" s="42" t="s" cm="1">
        <v>191</v>
      </c>
      <c r="L151" s="105" t="s" cm="1">
        <v>191</v>
      </c>
      <c r="M151" s="1" t="s" cm="1">
        <v>191</v>
      </c>
      <c r="N151" s="105" t="s" cm="1">
        <v>191</v>
      </c>
    </row>
    <row r="152" spans="1:14" x14ac:dyDescent="0.2">
      <c r="B152" s="1" t="s">
        <v>191</v>
      </c>
      <c r="C152" s="179" t="str">
        <f>IF(ISBLANK('_Data inputs (reported)'!C151),"",'_Data inputs (reported)'!C151)</f>
        <v/>
      </c>
      <c r="D152" s="105" t="s" cm="1">
        <v>191</v>
      </c>
      <c r="E152" s="106" t="s">
        <v>191</v>
      </c>
      <c r="F152" s="106" t="s" cm="1">
        <v>191</v>
      </c>
      <c r="G152" s="105" t="s" cm="1">
        <v>191</v>
      </c>
      <c r="H152" s="106" t="s">
        <v>191</v>
      </c>
      <c r="I152" s="42" t="s" cm="1">
        <v>191</v>
      </c>
      <c r="L152" s="105" t="s" cm="1">
        <v>191</v>
      </c>
      <c r="M152" s="1" t="s" cm="1">
        <v>191</v>
      </c>
      <c r="N152" s="105" t="s" cm="1">
        <v>191</v>
      </c>
    </row>
    <row r="153" spans="1:14" x14ac:dyDescent="0.2">
      <c r="B153" s="1" t="s">
        <v>191</v>
      </c>
      <c r="C153" s="179" t="str">
        <f>IF(ISBLANK('_Data inputs (reported)'!C152),"",'_Data inputs (reported)'!C152)</f>
        <v/>
      </c>
      <c r="D153" s="105" t="s" cm="1">
        <v>191</v>
      </c>
      <c r="E153" s="106" t="s">
        <v>191</v>
      </c>
      <c r="F153" s="106" t="s" cm="1">
        <v>191</v>
      </c>
      <c r="G153" s="105" t="s" cm="1">
        <v>191</v>
      </c>
      <c r="H153" s="106" t="s">
        <v>191</v>
      </c>
      <c r="I153" s="42" t="s" cm="1">
        <v>191</v>
      </c>
      <c r="L153" s="105" t="s" cm="1">
        <v>191</v>
      </c>
      <c r="M153" s="1" t="s" cm="1">
        <v>191</v>
      </c>
      <c r="N153" s="105" t="s" cm="1">
        <v>191</v>
      </c>
    </row>
    <row r="154" spans="1:14" x14ac:dyDescent="0.2">
      <c r="B154" s="1" t="s">
        <v>191</v>
      </c>
      <c r="C154" s="179" t="str">
        <f>IF(ISBLANK('_Data inputs (reported)'!C153),"",'_Data inputs (reported)'!C153)</f>
        <v/>
      </c>
      <c r="D154" s="105" t="s" cm="1">
        <v>191</v>
      </c>
      <c r="E154" s="106" t="s">
        <v>191</v>
      </c>
      <c r="F154" s="106" t="s" cm="1">
        <v>191</v>
      </c>
      <c r="G154" s="105" t="s" cm="1">
        <v>191</v>
      </c>
      <c r="H154" s="106" t="s">
        <v>191</v>
      </c>
      <c r="I154" s="42" t="s" cm="1">
        <v>191</v>
      </c>
      <c r="L154" s="105" t="s" cm="1">
        <v>191</v>
      </c>
      <c r="M154" s="1" t="s" cm="1">
        <v>191</v>
      </c>
      <c r="N154" s="105" t="s" cm="1">
        <v>191</v>
      </c>
    </row>
    <row r="155" spans="1:14" x14ac:dyDescent="0.2">
      <c r="B155" s="1" t="s">
        <v>191</v>
      </c>
      <c r="C155" s="179" t="str">
        <f>IF(ISBLANK('_Data inputs (reported)'!C154),"",'_Data inputs (reported)'!C154)</f>
        <v/>
      </c>
      <c r="D155" s="105" t="s" cm="1">
        <v>191</v>
      </c>
      <c r="E155" s="106" t="s">
        <v>191</v>
      </c>
      <c r="F155" s="106" t="s" cm="1">
        <v>191</v>
      </c>
      <c r="G155" s="105" t="s" cm="1">
        <v>191</v>
      </c>
      <c r="H155" s="106" t="s">
        <v>191</v>
      </c>
      <c r="I155" s="42" t="s" cm="1">
        <v>191</v>
      </c>
      <c r="L155" s="105" t="s" cm="1">
        <v>191</v>
      </c>
      <c r="M155" s="1" t="s" cm="1">
        <v>191</v>
      </c>
      <c r="N155" s="105" t="s" cm="1">
        <v>191</v>
      </c>
    </row>
    <row r="156" spans="1:14" x14ac:dyDescent="0.2">
      <c r="B156" s="1" t="s">
        <v>191</v>
      </c>
      <c r="C156" s="179" t="str">
        <f>IF(ISBLANK('_Data inputs (reported)'!C155),"",'_Data inputs (reported)'!C155)</f>
        <v/>
      </c>
      <c r="D156" s="105" t="s" cm="1">
        <v>191</v>
      </c>
      <c r="E156" s="106" t="s">
        <v>191</v>
      </c>
      <c r="F156" s="106" t="s" cm="1">
        <v>191</v>
      </c>
      <c r="G156" s="105" t="s" cm="1">
        <v>191</v>
      </c>
      <c r="H156" s="106" t="s">
        <v>191</v>
      </c>
      <c r="I156" s="42" t="s" cm="1">
        <v>191</v>
      </c>
      <c r="L156" s="105" t="s" cm="1">
        <v>191</v>
      </c>
      <c r="M156" s="1" t="s" cm="1">
        <v>191</v>
      </c>
      <c r="N156" s="105" t="s" cm="1">
        <v>191</v>
      </c>
    </row>
    <row r="157" spans="1:14" x14ac:dyDescent="0.2">
      <c r="B157" s="1" t="s">
        <v>191</v>
      </c>
      <c r="C157" s="179" t="str">
        <f>IF(ISBLANK('_Data inputs (reported)'!C156),"",'_Data inputs (reported)'!C156)</f>
        <v/>
      </c>
      <c r="D157" s="105" t="s" cm="1">
        <v>191</v>
      </c>
      <c r="E157" s="106" t="s">
        <v>191</v>
      </c>
      <c r="F157" s="106" t="s" cm="1">
        <v>191</v>
      </c>
      <c r="G157" s="105" t="s" cm="1">
        <v>191</v>
      </c>
      <c r="H157" s="106" t="s">
        <v>191</v>
      </c>
      <c r="I157" s="42" t="s" cm="1">
        <v>191</v>
      </c>
      <c r="L157" s="105" t="s" cm="1">
        <v>191</v>
      </c>
      <c r="M157" s="1" t="s" cm="1">
        <v>191</v>
      </c>
      <c r="N157" s="105" t="s" cm="1">
        <v>191</v>
      </c>
    </row>
    <row r="158" spans="1:14" x14ac:dyDescent="0.2">
      <c r="B158" s="1" t="s">
        <v>191</v>
      </c>
      <c r="C158" s="179" t="str">
        <f>IF(ISBLANK('_Data inputs (reported)'!C157),"",'_Data inputs (reported)'!C157)</f>
        <v/>
      </c>
      <c r="D158" s="105" t="s" cm="1">
        <v>191</v>
      </c>
      <c r="E158" s="106" t="s">
        <v>191</v>
      </c>
      <c r="F158" s="106" t="s" cm="1">
        <v>191</v>
      </c>
      <c r="G158" s="105" t="s" cm="1">
        <v>191</v>
      </c>
      <c r="H158" s="106" t="s">
        <v>191</v>
      </c>
      <c r="I158" s="42" t="s" cm="1">
        <v>191</v>
      </c>
      <c r="L158" s="105" t="s" cm="1">
        <v>191</v>
      </c>
      <c r="M158" s="1" t="s" cm="1">
        <v>191</v>
      </c>
      <c r="N158" s="105" t="s" cm="1">
        <v>191</v>
      </c>
    </row>
    <row r="159" spans="1:14" x14ac:dyDescent="0.2">
      <c r="B159" s="1" t="s">
        <v>191</v>
      </c>
      <c r="C159" s="179" t="str">
        <f>IF(ISBLANK('_Data inputs (reported)'!C158),"",'_Data inputs (reported)'!C158)</f>
        <v/>
      </c>
      <c r="D159" s="105" t="s" cm="1">
        <v>191</v>
      </c>
      <c r="E159" s="106" t="s">
        <v>191</v>
      </c>
      <c r="F159" s="106" t="s" cm="1">
        <v>191</v>
      </c>
      <c r="G159" s="105" t="s" cm="1">
        <v>191</v>
      </c>
      <c r="H159" s="106" t="s">
        <v>191</v>
      </c>
      <c r="I159" s="42" t="s" cm="1">
        <v>191</v>
      </c>
      <c r="L159" s="105" t="s" cm="1">
        <v>191</v>
      </c>
      <c r="M159" s="1" t="s" cm="1">
        <v>191</v>
      </c>
      <c r="N159" s="105" t="s" cm="1">
        <v>191</v>
      </c>
    </row>
    <row r="160" spans="1:14" x14ac:dyDescent="0.2">
      <c r="B160" s="1" t="s">
        <v>191</v>
      </c>
      <c r="C160" s="179" t="str">
        <f>IF(ISBLANK('_Data inputs (reported)'!C159),"",'_Data inputs (reported)'!C159)</f>
        <v/>
      </c>
      <c r="D160" s="105" t="s" cm="1">
        <v>191</v>
      </c>
      <c r="E160" s="106" t="s">
        <v>191</v>
      </c>
      <c r="F160" s="106" t="s" cm="1">
        <v>191</v>
      </c>
      <c r="G160" s="105" t="s" cm="1">
        <v>191</v>
      </c>
      <c r="H160" s="106" t="s">
        <v>191</v>
      </c>
      <c r="I160" s="42" t="s" cm="1">
        <v>191</v>
      </c>
      <c r="L160" s="105" t="s" cm="1">
        <v>191</v>
      </c>
      <c r="M160" s="1" t="s" cm="1">
        <v>191</v>
      </c>
      <c r="N160" s="105" t="s" cm="1">
        <v>191</v>
      </c>
    </row>
    <row r="161" spans="2:14" x14ac:dyDescent="0.2">
      <c r="B161" s="1" t="s">
        <v>191</v>
      </c>
      <c r="C161" s="179" t="str">
        <f>IF(ISBLANK('_Data inputs (reported)'!C160),"",'_Data inputs (reported)'!C160)</f>
        <v/>
      </c>
      <c r="D161" s="105" t="s" cm="1">
        <v>191</v>
      </c>
      <c r="E161" s="106" t="s">
        <v>191</v>
      </c>
      <c r="F161" s="106" t="s" cm="1">
        <v>191</v>
      </c>
      <c r="G161" s="105" t="s" cm="1">
        <v>191</v>
      </c>
      <c r="H161" s="106" t="s">
        <v>191</v>
      </c>
      <c r="I161" s="42" t="s" cm="1">
        <v>191</v>
      </c>
      <c r="L161" s="105" t="s" cm="1">
        <v>191</v>
      </c>
      <c r="M161" s="1" t="s" cm="1">
        <v>191</v>
      </c>
      <c r="N161" s="105" t="s" cm="1">
        <v>191</v>
      </c>
    </row>
    <row r="162" spans="2:14" x14ac:dyDescent="0.2">
      <c r="B162" s="1" t="s">
        <v>191</v>
      </c>
      <c r="C162" s="179" t="str">
        <f>IF(ISBLANK('_Data inputs (reported)'!C161),"",'_Data inputs (reported)'!C161)</f>
        <v/>
      </c>
      <c r="D162" s="105" t="s" cm="1">
        <v>191</v>
      </c>
      <c r="E162" s="106" t="s">
        <v>191</v>
      </c>
      <c r="F162" s="106" t="s" cm="1">
        <v>191</v>
      </c>
      <c r="G162" s="105" t="s" cm="1">
        <v>191</v>
      </c>
      <c r="H162" s="106" t="s">
        <v>191</v>
      </c>
      <c r="I162" s="42" t="s" cm="1">
        <v>191</v>
      </c>
      <c r="L162" s="105" t="s" cm="1">
        <v>191</v>
      </c>
      <c r="M162" s="1" t="s" cm="1">
        <v>191</v>
      </c>
      <c r="N162" s="105" t="s" cm="1">
        <v>191</v>
      </c>
    </row>
    <row r="163" spans="2:14" x14ac:dyDescent="0.2">
      <c r="B163" s="1" t="s">
        <v>191</v>
      </c>
      <c r="C163" s="179" t="str">
        <f>IF(ISBLANK('_Data inputs (reported)'!C162),"",'_Data inputs (reported)'!C162)</f>
        <v/>
      </c>
      <c r="D163" s="105" t="s" cm="1">
        <v>191</v>
      </c>
      <c r="E163" s="106" t="s">
        <v>191</v>
      </c>
      <c r="F163" s="106" t="s" cm="1">
        <v>191</v>
      </c>
      <c r="G163" s="105" t="s" cm="1">
        <v>191</v>
      </c>
      <c r="H163" s="106" t="s">
        <v>191</v>
      </c>
      <c r="I163" s="42" t="s" cm="1">
        <v>191</v>
      </c>
      <c r="L163" s="105" t="s" cm="1">
        <v>191</v>
      </c>
      <c r="M163" s="1" t="s" cm="1">
        <v>191</v>
      </c>
      <c r="N163" s="105" t="s" cm="1">
        <v>191</v>
      </c>
    </row>
    <row r="164" spans="2:14" x14ac:dyDescent="0.2">
      <c r="B164" s="1" t="s">
        <v>191</v>
      </c>
      <c r="C164" s="179" t="str">
        <f>IF(ISBLANK('_Data inputs (reported)'!C163),"",'_Data inputs (reported)'!C163)</f>
        <v/>
      </c>
      <c r="D164" s="105" t="s" cm="1">
        <v>191</v>
      </c>
      <c r="E164" s="106" t="s">
        <v>191</v>
      </c>
      <c r="F164" s="106" t="s" cm="1">
        <v>191</v>
      </c>
      <c r="G164" s="105" t="s" cm="1">
        <v>191</v>
      </c>
      <c r="H164" s="106" t="s">
        <v>191</v>
      </c>
      <c r="I164" s="42" t="s" cm="1">
        <v>191</v>
      </c>
      <c r="L164" s="105" t="s" cm="1">
        <v>191</v>
      </c>
      <c r="M164" s="1" t="s" cm="1">
        <v>191</v>
      </c>
      <c r="N164" s="105" t="s" cm="1">
        <v>191</v>
      </c>
    </row>
    <row r="165" spans="2:14" x14ac:dyDescent="0.2">
      <c r="B165" s="1" t="s">
        <v>191</v>
      </c>
      <c r="C165" s="179" t="str">
        <f>IF(ISBLANK('_Data inputs (reported)'!C164),"",'_Data inputs (reported)'!C164)</f>
        <v/>
      </c>
      <c r="D165" s="105" t="s" cm="1">
        <v>191</v>
      </c>
      <c r="E165" s="106" t="s">
        <v>191</v>
      </c>
      <c r="F165" s="106" t="s" cm="1">
        <v>191</v>
      </c>
      <c r="G165" s="105" t="s" cm="1">
        <v>191</v>
      </c>
      <c r="H165" s="106" t="s">
        <v>191</v>
      </c>
      <c r="I165" s="42" t="s" cm="1">
        <v>191</v>
      </c>
      <c r="L165" s="105" t="s" cm="1">
        <v>191</v>
      </c>
      <c r="M165" s="1" t="s" cm="1">
        <v>191</v>
      </c>
      <c r="N165" s="105" t="s" cm="1">
        <v>191</v>
      </c>
    </row>
    <row r="166" spans="2:14" x14ac:dyDescent="0.2">
      <c r="B166" s="1" t="s">
        <v>191</v>
      </c>
      <c r="C166" s="179" t="str">
        <f>IF(ISBLANK('_Data inputs (reported)'!C165),"",'_Data inputs (reported)'!C165)</f>
        <v/>
      </c>
      <c r="D166" s="105" t="s" cm="1">
        <v>191</v>
      </c>
      <c r="E166" s="106" t="s">
        <v>191</v>
      </c>
      <c r="F166" s="106" t="s" cm="1">
        <v>191</v>
      </c>
      <c r="G166" s="105" t="s" cm="1">
        <v>191</v>
      </c>
      <c r="H166" s="106" t="s">
        <v>191</v>
      </c>
      <c r="I166" s="42" t="s" cm="1">
        <v>191</v>
      </c>
      <c r="L166" s="105" t="s" cm="1">
        <v>191</v>
      </c>
      <c r="M166" s="1" t="s" cm="1">
        <v>191</v>
      </c>
      <c r="N166" s="105" t="s" cm="1">
        <v>191</v>
      </c>
    </row>
    <row r="167" spans="2:14" x14ac:dyDescent="0.2">
      <c r="B167" s="1" t="s">
        <v>191</v>
      </c>
      <c r="C167" s="179" t="str">
        <f>IF(ISBLANK('_Data inputs (reported)'!C166),"",'_Data inputs (reported)'!C166)</f>
        <v/>
      </c>
      <c r="D167" s="105" t="s" cm="1">
        <v>191</v>
      </c>
      <c r="E167" s="106" t="s">
        <v>191</v>
      </c>
      <c r="F167" s="106" t="s" cm="1">
        <v>191</v>
      </c>
      <c r="G167" s="105" t="s" cm="1">
        <v>191</v>
      </c>
      <c r="H167" s="106" t="s">
        <v>191</v>
      </c>
      <c r="I167" s="42" t="s" cm="1">
        <v>191</v>
      </c>
      <c r="L167" s="105" t="s" cm="1">
        <v>191</v>
      </c>
      <c r="M167" s="1" t="s" cm="1">
        <v>191</v>
      </c>
      <c r="N167" s="105" t="s" cm="1">
        <v>191</v>
      </c>
    </row>
    <row r="168" spans="2:14" x14ac:dyDescent="0.2">
      <c r="B168" s="1" t="s">
        <v>191</v>
      </c>
      <c r="C168" s="179" t="str">
        <f>IF(ISBLANK('_Data inputs (reported)'!C167),"",'_Data inputs (reported)'!C167)</f>
        <v/>
      </c>
      <c r="D168" s="105" t="s" cm="1">
        <v>191</v>
      </c>
      <c r="E168" s="106" t="s">
        <v>191</v>
      </c>
      <c r="F168" s="106" t="s" cm="1">
        <v>191</v>
      </c>
      <c r="G168" s="105" t="s" cm="1">
        <v>191</v>
      </c>
      <c r="H168" s="106" t="s">
        <v>191</v>
      </c>
      <c r="I168" s="42" t="s" cm="1">
        <v>191</v>
      </c>
      <c r="L168" s="105" t="s" cm="1">
        <v>191</v>
      </c>
      <c r="M168" s="1" t="s" cm="1">
        <v>191</v>
      </c>
      <c r="N168" s="105" t="s" cm="1">
        <v>191</v>
      </c>
    </row>
    <row r="169" spans="2:14" x14ac:dyDescent="0.2">
      <c r="B169" s="1" t="s">
        <v>191</v>
      </c>
      <c r="C169" s="179" t="str">
        <f>IF(ISBLANK('_Data inputs (reported)'!C168),"",'_Data inputs (reported)'!C168)</f>
        <v/>
      </c>
      <c r="D169" s="105" t="s" cm="1">
        <v>191</v>
      </c>
      <c r="E169" s="106" t="s">
        <v>191</v>
      </c>
      <c r="F169" s="106" t="s" cm="1">
        <v>191</v>
      </c>
      <c r="G169" s="105" t="s" cm="1">
        <v>191</v>
      </c>
      <c r="H169" s="106" t="s">
        <v>191</v>
      </c>
      <c r="I169" s="42" t="s" cm="1">
        <v>191</v>
      </c>
      <c r="L169" s="105" t="s" cm="1">
        <v>191</v>
      </c>
      <c r="M169" s="1" t="s" cm="1">
        <v>191</v>
      </c>
      <c r="N169" s="105" t="s" cm="1">
        <v>191</v>
      </c>
    </row>
    <row r="170" spans="2:14" x14ac:dyDescent="0.2">
      <c r="B170" s="1" t="s">
        <v>191</v>
      </c>
      <c r="C170" s="179" t="str">
        <f>IF(ISBLANK('_Data inputs (reported)'!C169),"",'_Data inputs (reported)'!C169)</f>
        <v/>
      </c>
      <c r="D170" s="105" t="s" cm="1">
        <v>191</v>
      </c>
      <c r="E170" s="106" t="s">
        <v>191</v>
      </c>
      <c r="F170" s="106" t="s" cm="1">
        <v>191</v>
      </c>
      <c r="G170" s="105" t="s" cm="1">
        <v>191</v>
      </c>
      <c r="H170" s="106" t="s">
        <v>191</v>
      </c>
      <c r="I170" s="42" t="s" cm="1">
        <v>191</v>
      </c>
      <c r="L170" s="105" t="s" cm="1">
        <v>191</v>
      </c>
      <c r="M170" s="1" t="s" cm="1">
        <v>191</v>
      </c>
      <c r="N170" s="105" t="s" cm="1">
        <v>191</v>
      </c>
    </row>
    <row r="171" spans="2:14" x14ac:dyDescent="0.2">
      <c r="B171" s="1" t="s">
        <v>191</v>
      </c>
      <c r="C171" s="179" t="str">
        <f>IF(ISBLANK('_Data inputs (reported)'!C170),"",'_Data inputs (reported)'!C170)</f>
        <v/>
      </c>
      <c r="D171" s="105" t="s" cm="1">
        <v>191</v>
      </c>
      <c r="E171" s="106" t="s">
        <v>191</v>
      </c>
      <c r="F171" s="106" t="s" cm="1">
        <v>191</v>
      </c>
      <c r="G171" s="105" t="s" cm="1">
        <v>191</v>
      </c>
      <c r="H171" s="106" t="s">
        <v>191</v>
      </c>
      <c r="I171" s="42" t="s" cm="1">
        <v>191</v>
      </c>
      <c r="L171" s="105" t="s" cm="1">
        <v>191</v>
      </c>
      <c r="M171" s="1" t="s" cm="1">
        <v>191</v>
      </c>
      <c r="N171" s="105" t="s" cm="1">
        <v>191</v>
      </c>
    </row>
    <row r="172" spans="2:14" x14ac:dyDescent="0.2">
      <c r="B172" s="1" t="s">
        <v>191</v>
      </c>
      <c r="C172" s="179" t="str">
        <f>IF(ISBLANK('_Data inputs (reported)'!C171),"",'_Data inputs (reported)'!C171)</f>
        <v/>
      </c>
      <c r="D172" s="105" t="s" cm="1">
        <v>191</v>
      </c>
      <c r="E172" s="106" t="s">
        <v>191</v>
      </c>
      <c r="F172" s="106" t="s" cm="1">
        <v>191</v>
      </c>
      <c r="G172" s="105" t="s" cm="1">
        <v>191</v>
      </c>
      <c r="H172" s="106" t="s">
        <v>191</v>
      </c>
      <c r="I172" s="42" t="s" cm="1">
        <v>191</v>
      </c>
      <c r="L172" s="105" t="s" cm="1">
        <v>191</v>
      </c>
      <c r="M172" s="1" t="s" cm="1">
        <v>191</v>
      </c>
      <c r="N172" s="105" t="s" cm="1">
        <v>191</v>
      </c>
    </row>
    <row r="173" spans="2:14" x14ac:dyDescent="0.2">
      <c r="B173" s="1" t="s">
        <v>191</v>
      </c>
      <c r="C173" s="179" t="str">
        <f>IF(ISBLANK('_Data inputs (reported)'!C172),"",'_Data inputs (reported)'!C172)</f>
        <v/>
      </c>
      <c r="D173" s="105" t="s" cm="1">
        <v>191</v>
      </c>
      <c r="E173" s="106" t="s">
        <v>191</v>
      </c>
      <c r="F173" s="106" t="s" cm="1">
        <v>191</v>
      </c>
      <c r="G173" s="105" t="s" cm="1">
        <v>191</v>
      </c>
      <c r="H173" s="106" t="s">
        <v>191</v>
      </c>
      <c r="I173" s="42" t="s" cm="1">
        <v>191</v>
      </c>
      <c r="L173" s="105" t="s" cm="1">
        <v>191</v>
      </c>
      <c r="M173" s="1" t="s" cm="1">
        <v>191</v>
      </c>
      <c r="N173" s="105" t="s" cm="1">
        <v>191</v>
      </c>
    </row>
    <row r="174" spans="2:14" x14ac:dyDescent="0.2">
      <c r="B174" s="1" t="s">
        <v>191</v>
      </c>
      <c r="C174" s="179" t="str">
        <f>IF(ISBLANK('_Data inputs (reported)'!C173),"",'_Data inputs (reported)'!C173)</f>
        <v/>
      </c>
      <c r="D174" s="105" t="s" cm="1">
        <v>191</v>
      </c>
      <c r="E174" s="106" t="s">
        <v>191</v>
      </c>
      <c r="F174" s="106" t="s" cm="1">
        <v>191</v>
      </c>
      <c r="G174" s="105" t="s" cm="1">
        <v>191</v>
      </c>
      <c r="H174" s="106" t="s">
        <v>191</v>
      </c>
      <c r="I174" s="42" t="s" cm="1">
        <v>191</v>
      </c>
      <c r="L174" s="105" t="s" cm="1">
        <v>191</v>
      </c>
      <c r="M174" s="1" t="s" cm="1">
        <v>191</v>
      </c>
      <c r="N174" s="105" t="s" cm="1">
        <v>191</v>
      </c>
    </row>
    <row r="175" spans="2:14" x14ac:dyDescent="0.2">
      <c r="B175" s="1" t="s">
        <v>191</v>
      </c>
      <c r="C175" s="179" t="str">
        <f>IF(ISBLANK('_Data inputs (reported)'!C174),"",'_Data inputs (reported)'!C174)</f>
        <v/>
      </c>
      <c r="D175" s="105" t="s" cm="1">
        <v>191</v>
      </c>
      <c r="E175" s="106" t="s">
        <v>191</v>
      </c>
      <c r="F175" s="106" t="s" cm="1">
        <v>191</v>
      </c>
      <c r="G175" s="105" t="s" cm="1">
        <v>191</v>
      </c>
      <c r="H175" s="106" t="s">
        <v>191</v>
      </c>
      <c r="I175" s="42" t="s" cm="1">
        <v>191</v>
      </c>
      <c r="L175" s="105" t="s" cm="1">
        <v>191</v>
      </c>
      <c r="M175" s="1" t="s" cm="1">
        <v>191</v>
      </c>
      <c r="N175" s="105" t="s" cm="1">
        <v>191</v>
      </c>
    </row>
    <row r="176" spans="2:14" x14ac:dyDescent="0.2">
      <c r="B176" s="1" t="s">
        <v>191</v>
      </c>
      <c r="C176" s="179" t="str">
        <f>IF(ISBLANK('_Data inputs (reported)'!C175),"",'_Data inputs (reported)'!C175)</f>
        <v/>
      </c>
      <c r="D176" s="105" t="s" cm="1">
        <v>191</v>
      </c>
      <c r="E176" s="106" t="s">
        <v>191</v>
      </c>
      <c r="F176" s="106" t="s" cm="1">
        <v>191</v>
      </c>
      <c r="G176" s="105" t="s" cm="1">
        <v>191</v>
      </c>
      <c r="H176" s="106" t="s">
        <v>191</v>
      </c>
      <c r="I176" s="42" t="s" cm="1">
        <v>191</v>
      </c>
      <c r="L176" s="105" t="s" cm="1">
        <v>191</v>
      </c>
      <c r="M176" s="1" t="s" cm="1">
        <v>191</v>
      </c>
      <c r="N176" s="105" t="s" cm="1">
        <v>191</v>
      </c>
    </row>
    <row r="177" spans="2:14" x14ac:dyDescent="0.2">
      <c r="B177" s="1" t="s">
        <v>191</v>
      </c>
      <c r="C177" s="179" t="str">
        <f>IF(ISBLANK('_Data inputs (reported)'!C176),"",'_Data inputs (reported)'!C176)</f>
        <v/>
      </c>
      <c r="D177" s="105" t="s" cm="1">
        <v>191</v>
      </c>
      <c r="E177" s="106" t="s">
        <v>191</v>
      </c>
      <c r="F177" s="106" t="s" cm="1">
        <v>191</v>
      </c>
      <c r="G177" s="105" t="s" cm="1">
        <v>191</v>
      </c>
      <c r="H177" s="106" t="s">
        <v>191</v>
      </c>
      <c r="I177" s="42" t="s" cm="1">
        <v>191</v>
      </c>
      <c r="L177" s="105" t="s" cm="1">
        <v>191</v>
      </c>
      <c r="M177" s="1" t="s" cm="1">
        <v>191</v>
      </c>
      <c r="N177" s="105" t="s" cm="1">
        <v>191</v>
      </c>
    </row>
    <row r="178" spans="2:14" x14ac:dyDescent="0.2">
      <c r="B178" s="1" t="s">
        <v>191</v>
      </c>
      <c r="C178" s="179" t="str">
        <f>IF(ISBLANK('_Data inputs (reported)'!C177),"",'_Data inputs (reported)'!C177)</f>
        <v/>
      </c>
      <c r="D178" s="105" t="s" cm="1">
        <v>191</v>
      </c>
      <c r="E178" s="106" t="s">
        <v>191</v>
      </c>
      <c r="F178" s="106" t="s" cm="1">
        <v>191</v>
      </c>
      <c r="G178" s="105" t="s" cm="1">
        <v>191</v>
      </c>
      <c r="H178" s="106" t="s">
        <v>191</v>
      </c>
      <c r="I178" s="42" t="s" cm="1">
        <v>191</v>
      </c>
      <c r="L178" s="105" t="s" cm="1">
        <v>191</v>
      </c>
      <c r="M178" s="1" t="s" cm="1">
        <v>191</v>
      </c>
      <c r="N178" s="105" t="s" cm="1">
        <v>191</v>
      </c>
    </row>
    <row r="179" spans="2:14" x14ac:dyDescent="0.2">
      <c r="B179" s="1" t="s">
        <v>191</v>
      </c>
      <c r="C179" s="179" t="str">
        <f>IF(ISBLANK('_Data inputs (reported)'!C178),"",'_Data inputs (reported)'!C178)</f>
        <v/>
      </c>
      <c r="D179" s="105" t="s" cm="1">
        <v>191</v>
      </c>
      <c r="E179" s="106" t="s">
        <v>191</v>
      </c>
      <c r="F179" s="106" t="s" cm="1">
        <v>191</v>
      </c>
      <c r="G179" s="105" t="s" cm="1">
        <v>191</v>
      </c>
      <c r="H179" s="106" t="s">
        <v>191</v>
      </c>
      <c r="I179" s="42" t="s" cm="1">
        <v>191</v>
      </c>
      <c r="L179" s="105" t="s" cm="1">
        <v>191</v>
      </c>
      <c r="M179" s="1" t="s" cm="1">
        <v>191</v>
      </c>
      <c r="N179" s="105" t="s" cm="1">
        <v>191</v>
      </c>
    </row>
    <row r="180" spans="2:14" x14ac:dyDescent="0.2">
      <c r="B180" s="1" t="s">
        <v>191</v>
      </c>
      <c r="C180" s="179" t="str">
        <f>IF(ISBLANK('_Data inputs (reported)'!C179),"",'_Data inputs (reported)'!C179)</f>
        <v/>
      </c>
      <c r="D180" s="105" t="s" cm="1">
        <v>191</v>
      </c>
      <c r="E180" s="106" t="s">
        <v>191</v>
      </c>
      <c r="F180" s="106" t="s" cm="1">
        <v>191</v>
      </c>
      <c r="G180" s="105" t="s" cm="1">
        <v>191</v>
      </c>
      <c r="H180" s="106" t="s">
        <v>191</v>
      </c>
      <c r="I180" s="42" t="s" cm="1">
        <v>191</v>
      </c>
      <c r="L180" s="105" t="s" cm="1">
        <v>191</v>
      </c>
      <c r="M180" s="1" t="s" cm="1">
        <v>191</v>
      </c>
      <c r="N180" s="105" t="s" cm="1">
        <v>191</v>
      </c>
    </row>
    <row r="181" spans="2:14" x14ac:dyDescent="0.2">
      <c r="B181" s="1" t="s">
        <v>191</v>
      </c>
      <c r="C181" s="179" t="str">
        <f>IF(ISBLANK('_Data inputs (reported)'!C180),"",'_Data inputs (reported)'!C180)</f>
        <v/>
      </c>
      <c r="D181" s="105" t="s" cm="1">
        <v>191</v>
      </c>
      <c r="E181" s="106" t="s">
        <v>191</v>
      </c>
      <c r="F181" s="106" t="s" cm="1">
        <v>191</v>
      </c>
      <c r="G181" s="105" t="s" cm="1">
        <v>191</v>
      </c>
      <c r="H181" s="106" t="s">
        <v>191</v>
      </c>
      <c r="I181" s="42" t="s" cm="1">
        <v>191</v>
      </c>
      <c r="L181" s="105" t="s" cm="1">
        <v>191</v>
      </c>
      <c r="M181" s="1" t="s" cm="1">
        <v>191</v>
      </c>
      <c r="N181" s="105" t="s" cm="1">
        <v>191</v>
      </c>
    </row>
    <row r="182" spans="2:14" x14ac:dyDescent="0.2">
      <c r="B182" s="1" t="s">
        <v>191</v>
      </c>
      <c r="C182" s="179" t="str">
        <f>IF(ISBLANK('_Data inputs (reported)'!C181),"",'_Data inputs (reported)'!C181)</f>
        <v/>
      </c>
      <c r="D182" s="105" t="s" cm="1">
        <v>191</v>
      </c>
      <c r="E182" s="106" t="s">
        <v>191</v>
      </c>
      <c r="F182" s="106" t="s" cm="1">
        <v>191</v>
      </c>
      <c r="G182" s="105" t="s" cm="1">
        <v>191</v>
      </c>
      <c r="H182" s="106" t="s">
        <v>191</v>
      </c>
      <c r="I182" s="42" t="s" cm="1">
        <v>191</v>
      </c>
      <c r="L182" s="105" t="s" cm="1">
        <v>191</v>
      </c>
      <c r="M182" s="1" t="s" cm="1">
        <v>191</v>
      </c>
      <c r="N182" s="105" t="s" cm="1">
        <v>191</v>
      </c>
    </row>
    <row r="183" spans="2:14" x14ac:dyDescent="0.2">
      <c r="B183" s="1" t="s">
        <v>191</v>
      </c>
      <c r="C183" s="179" t="str">
        <f>IF(ISBLANK('_Data inputs (reported)'!C182),"",'_Data inputs (reported)'!C182)</f>
        <v/>
      </c>
      <c r="D183" s="105" t="s" cm="1">
        <v>191</v>
      </c>
      <c r="E183" s="106" t="s">
        <v>191</v>
      </c>
      <c r="F183" s="106" t="s" cm="1">
        <v>191</v>
      </c>
      <c r="G183" s="105" t="s" cm="1">
        <v>191</v>
      </c>
      <c r="H183" s="106" t="s">
        <v>191</v>
      </c>
      <c r="I183" s="42" t="s" cm="1">
        <v>191</v>
      </c>
      <c r="L183" s="105" t="s" cm="1">
        <v>191</v>
      </c>
      <c r="M183" s="1" t="s" cm="1">
        <v>191</v>
      </c>
      <c r="N183" s="105" t="s" cm="1">
        <v>191</v>
      </c>
    </row>
    <row r="184" spans="2:14" x14ac:dyDescent="0.2">
      <c r="B184" s="1" t="s">
        <v>191</v>
      </c>
      <c r="C184" s="179" t="str">
        <f>IF(ISBLANK('_Data inputs (reported)'!C183),"",'_Data inputs (reported)'!C183)</f>
        <v/>
      </c>
      <c r="D184" s="105" t="s" cm="1">
        <v>191</v>
      </c>
      <c r="E184" s="106" t="s">
        <v>191</v>
      </c>
      <c r="F184" s="106" t="s" cm="1">
        <v>191</v>
      </c>
      <c r="G184" s="105" t="s" cm="1">
        <v>191</v>
      </c>
      <c r="H184" s="106" t="s">
        <v>191</v>
      </c>
      <c r="I184" s="42" t="s" cm="1">
        <v>191</v>
      </c>
      <c r="L184" s="105" t="s" cm="1">
        <v>191</v>
      </c>
      <c r="M184" s="1" t="s" cm="1">
        <v>191</v>
      </c>
      <c r="N184" s="105" t="s" cm="1">
        <v>191</v>
      </c>
    </row>
    <row r="185" spans="2:14" x14ac:dyDescent="0.2">
      <c r="B185" s="1" t="s">
        <v>191</v>
      </c>
      <c r="C185" s="179" t="str">
        <f>IF(ISBLANK('_Data inputs (reported)'!C184),"",'_Data inputs (reported)'!C184)</f>
        <v/>
      </c>
      <c r="D185" s="105" t="s" cm="1">
        <v>191</v>
      </c>
      <c r="E185" s="106" t="s">
        <v>191</v>
      </c>
      <c r="F185" s="106" t="s" cm="1">
        <v>191</v>
      </c>
      <c r="G185" s="105" t="s" cm="1">
        <v>191</v>
      </c>
      <c r="H185" s="106" t="s">
        <v>191</v>
      </c>
      <c r="I185" s="42" t="s" cm="1">
        <v>191</v>
      </c>
      <c r="L185" s="105" t="s" cm="1">
        <v>191</v>
      </c>
      <c r="M185" s="1" t="s" cm="1">
        <v>191</v>
      </c>
      <c r="N185" s="105" t="s" cm="1">
        <v>191</v>
      </c>
    </row>
    <row r="186" spans="2:14" x14ac:dyDescent="0.2">
      <c r="B186" s="1" t="s">
        <v>191</v>
      </c>
      <c r="C186" s="179" t="str">
        <f>IF(ISBLANK('_Data inputs (reported)'!C185),"",'_Data inputs (reported)'!C185)</f>
        <v/>
      </c>
      <c r="D186" s="105" t="s" cm="1">
        <v>191</v>
      </c>
      <c r="E186" s="106" t="s">
        <v>191</v>
      </c>
      <c r="F186" s="106" t="s" cm="1">
        <v>191</v>
      </c>
      <c r="G186" s="105" t="s" cm="1">
        <v>191</v>
      </c>
      <c r="H186" s="106" t="s">
        <v>191</v>
      </c>
      <c r="I186" s="42" t="s" cm="1">
        <v>191</v>
      </c>
      <c r="L186" s="105" t="s" cm="1">
        <v>191</v>
      </c>
      <c r="M186" s="1" t="s" cm="1">
        <v>191</v>
      </c>
      <c r="N186" s="105" t="s" cm="1">
        <v>191</v>
      </c>
    </row>
    <row r="187" spans="2:14" x14ac:dyDescent="0.2">
      <c r="B187" s="1" t="s">
        <v>191</v>
      </c>
      <c r="C187" s="179" t="str">
        <f>IF(ISBLANK('_Data inputs (reported)'!C186),"",'_Data inputs (reported)'!C186)</f>
        <v/>
      </c>
      <c r="D187" s="105" t="s" cm="1">
        <v>191</v>
      </c>
      <c r="E187" s="106" t="s">
        <v>191</v>
      </c>
      <c r="F187" s="106" t="s" cm="1">
        <v>191</v>
      </c>
      <c r="G187" s="105" t="s" cm="1">
        <v>191</v>
      </c>
      <c r="H187" s="106" t="s">
        <v>191</v>
      </c>
      <c r="I187" s="42" t="s" cm="1">
        <v>191</v>
      </c>
      <c r="L187" s="105" t="s" cm="1">
        <v>191</v>
      </c>
      <c r="M187" s="1" t="s" cm="1">
        <v>191</v>
      </c>
      <c r="N187" s="105" t="s" cm="1">
        <v>191</v>
      </c>
    </row>
    <row r="188" spans="2:14" x14ac:dyDescent="0.2">
      <c r="B188" s="1" t="s">
        <v>191</v>
      </c>
      <c r="C188" s="179" t="str">
        <f>IF(ISBLANK('_Data inputs (reported)'!C187),"",'_Data inputs (reported)'!C187)</f>
        <v/>
      </c>
      <c r="D188" s="105" t="s" cm="1">
        <v>191</v>
      </c>
      <c r="E188" s="106" t="s">
        <v>191</v>
      </c>
      <c r="F188" s="106" t="s" cm="1">
        <v>191</v>
      </c>
      <c r="G188" s="105" t="s" cm="1">
        <v>191</v>
      </c>
      <c r="H188" s="106" t="s">
        <v>191</v>
      </c>
      <c r="I188" s="42" t="s" cm="1">
        <v>191</v>
      </c>
      <c r="L188" s="105" t="s" cm="1">
        <v>191</v>
      </c>
      <c r="M188" s="1" t="s" cm="1">
        <v>191</v>
      </c>
      <c r="N188" s="105" t="s" cm="1">
        <v>191</v>
      </c>
    </row>
    <row r="189" spans="2:14" x14ac:dyDescent="0.2">
      <c r="B189" s="1" t="s">
        <v>191</v>
      </c>
      <c r="C189" s="179" t="str">
        <f>IF(ISBLANK('_Data inputs (reported)'!C188),"",'_Data inputs (reported)'!C188)</f>
        <v/>
      </c>
      <c r="D189" s="105" t="s" cm="1">
        <v>191</v>
      </c>
      <c r="E189" s="106" t="s">
        <v>191</v>
      </c>
      <c r="F189" s="106" t="s" cm="1">
        <v>191</v>
      </c>
      <c r="G189" s="105" t="s" cm="1">
        <v>191</v>
      </c>
      <c r="H189" s="106" t="s">
        <v>191</v>
      </c>
      <c r="I189" s="42" t="s" cm="1">
        <v>191</v>
      </c>
      <c r="L189" s="105" t="s" cm="1">
        <v>191</v>
      </c>
      <c r="M189" s="1" t="s" cm="1">
        <v>191</v>
      </c>
      <c r="N189" s="105" t="s" cm="1">
        <v>191</v>
      </c>
    </row>
    <row r="190" spans="2:14" x14ac:dyDescent="0.2">
      <c r="B190" s="1" t="s">
        <v>191</v>
      </c>
      <c r="C190" s="179" t="str">
        <f>IF(ISBLANK('_Data inputs (reported)'!C189),"",'_Data inputs (reported)'!C189)</f>
        <v/>
      </c>
      <c r="D190" s="105" t="s" cm="1">
        <v>191</v>
      </c>
      <c r="E190" s="106" t="s">
        <v>191</v>
      </c>
      <c r="F190" s="106" t="s" cm="1">
        <v>191</v>
      </c>
      <c r="G190" s="105" t="s" cm="1">
        <v>191</v>
      </c>
      <c r="H190" s="106" t="s">
        <v>191</v>
      </c>
      <c r="I190" s="42" t="s" cm="1">
        <v>191</v>
      </c>
      <c r="L190" s="105" t="s" cm="1">
        <v>191</v>
      </c>
      <c r="M190" s="1" t="s" cm="1">
        <v>191</v>
      </c>
      <c r="N190" s="105" t="s" cm="1">
        <v>191</v>
      </c>
    </row>
    <row r="191" spans="2:14" x14ac:dyDescent="0.2">
      <c r="B191" s="1" t="s">
        <v>191</v>
      </c>
      <c r="C191" s="179" t="str">
        <f>IF(ISBLANK('_Data inputs (reported)'!C190),"",'_Data inputs (reported)'!C190)</f>
        <v/>
      </c>
      <c r="D191" s="105" t="s" cm="1">
        <v>191</v>
      </c>
      <c r="E191" s="106" t="s">
        <v>191</v>
      </c>
      <c r="F191" s="106" t="s" cm="1">
        <v>191</v>
      </c>
      <c r="G191" s="105" t="s" cm="1">
        <v>191</v>
      </c>
      <c r="H191" s="106" t="s">
        <v>191</v>
      </c>
      <c r="I191" s="42" t="s" cm="1">
        <v>191</v>
      </c>
      <c r="L191" s="105" t="s" cm="1">
        <v>191</v>
      </c>
      <c r="M191" s="1" t="s" cm="1">
        <v>191</v>
      </c>
      <c r="N191" s="105" t="s" cm="1">
        <v>191</v>
      </c>
    </row>
    <row r="192" spans="2:14" x14ac:dyDescent="0.2">
      <c r="B192" s="1" t="s">
        <v>191</v>
      </c>
      <c r="C192" s="179" t="str">
        <f>IF(ISBLANK('_Data inputs (reported)'!C191),"",'_Data inputs (reported)'!C191)</f>
        <v/>
      </c>
      <c r="D192" s="105" t="s" cm="1">
        <v>191</v>
      </c>
      <c r="E192" s="106" t="s">
        <v>191</v>
      </c>
      <c r="F192" s="106" t="s" cm="1">
        <v>191</v>
      </c>
      <c r="G192" s="105" t="s" cm="1">
        <v>191</v>
      </c>
      <c r="H192" s="106" t="s">
        <v>191</v>
      </c>
      <c r="I192" s="42" t="s" cm="1">
        <v>191</v>
      </c>
      <c r="L192" s="105" t="s" cm="1">
        <v>191</v>
      </c>
      <c r="M192" s="1" t="s" cm="1">
        <v>191</v>
      </c>
      <c r="N192" s="105" t="s" cm="1">
        <v>191</v>
      </c>
    </row>
    <row r="193" spans="2:14" x14ac:dyDescent="0.2">
      <c r="B193" s="1" t="s">
        <v>191</v>
      </c>
      <c r="C193" s="179" t="str">
        <f>IF(ISBLANK('_Data inputs (reported)'!C192),"",'_Data inputs (reported)'!C192)</f>
        <v/>
      </c>
      <c r="D193" s="105" t="s" cm="1">
        <v>191</v>
      </c>
      <c r="E193" s="106" t="s">
        <v>191</v>
      </c>
      <c r="F193" s="106" t="s" cm="1">
        <v>191</v>
      </c>
      <c r="G193" s="105" t="s" cm="1">
        <v>191</v>
      </c>
      <c r="H193" s="106" t="s">
        <v>191</v>
      </c>
      <c r="I193" s="42" t="s" cm="1">
        <v>191</v>
      </c>
      <c r="L193" s="105" t="s" cm="1">
        <v>191</v>
      </c>
      <c r="M193" s="1" t="s" cm="1">
        <v>191</v>
      </c>
      <c r="N193" s="105" t="s" cm="1">
        <v>191</v>
      </c>
    </row>
    <row r="194" spans="2:14" x14ac:dyDescent="0.2">
      <c r="B194" s="1" t="s">
        <v>191</v>
      </c>
      <c r="C194" s="179" t="str">
        <f>IF(ISBLANK('_Data inputs (reported)'!C193),"",'_Data inputs (reported)'!C193)</f>
        <v/>
      </c>
      <c r="D194" s="105" t="s" cm="1">
        <v>191</v>
      </c>
      <c r="E194" s="106" t="s">
        <v>191</v>
      </c>
      <c r="F194" s="106" t="s" cm="1">
        <v>191</v>
      </c>
      <c r="G194" s="105" t="s" cm="1">
        <v>191</v>
      </c>
      <c r="H194" s="106" t="s">
        <v>191</v>
      </c>
      <c r="I194" s="42" t="s" cm="1">
        <v>191</v>
      </c>
      <c r="L194" s="105" t="s" cm="1">
        <v>191</v>
      </c>
      <c r="M194" s="1" t="s" cm="1">
        <v>191</v>
      </c>
      <c r="N194" s="105" t="s" cm="1">
        <v>191</v>
      </c>
    </row>
    <row r="195" spans="2:14" x14ac:dyDescent="0.2">
      <c r="B195" s="1" t="s">
        <v>191</v>
      </c>
      <c r="C195" s="179" t="str">
        <f>IF(ISBLANK('_Data inputs (reported)'!C194),"",'_Data inputs (reported)'!C194)</f>
        <v/>
      </c>
      <c r="D195" s="105" t="s" cm="1">
        <v>191</v>
      </c>
      <c r="E195" s="106" t="s">
        <v>191</v>
      </c>
      <c r="F195" s="106" t="s" cm="1">
        <v>191</v>
      </c>
      <c r="G195" s="105" t="s" cm="1">
        <v>191</v>
      </c>
      <c r="H195" s="106" t="s">
        <v>191</v>
      </c>
      <c r="I195" s="42" t="s" cm="1">
        <v>191</v>
      </c>
      <c r="L195" s="105" t="s" cm="1">
        <v>191</v>
      </c>
      <c r="M195" s="1" t="s" cm="1">
        <v>191</v>
      </c>
      <c r="N195" s="105" t="s" cm="1">
        <v>191</v>
      </c>
    </row>
    <row r="196" spans="2:14" x14ac:dyDescent="0.2">
      <c r="B196" s="1" t="s">
        <v>191</v>
      </c>
      <c r="C196" s="179" t="str">
        <f>IF(ISBLANK('_Data inputs (reported)'!C195),"",'_Data inputs (reported)'!C195)</f>
        <v/>
      </c>
      <c r="D196" s="105" t="s" cm="1">
        <v>191</v>
      </c>
      <c r="E196" s="106" t="s">
        <v>191</v>
      </c>
      <c r="F196" s="106" t="s" cm="1">
        <v>191</v>
      </c>
      <c r="G196" s="105" t="s" cm="1">
        <v>191</v>
      </c>
      <c r="H196" s="106" t="s">
        <v>191</v>
      </c>
      <c r="I196" s="42" t="s" cm="1">
        <v>191</v>
      </c>
      <c r="L196" s="105" t="s" cm="1">
        <v>191</v>
      </c>
      <c r="M196" s="1" t="s" cm="1">
        <v>191</v>
      </c>
      <c r="N196" s="105" t="s" cm="1">
        <v>191</v>
      </c>
    </row>
    <row r="197" spans="2:14" x14ac:dyDescent="0.2">
      <c r="B197" s="1" t="s">
        <v>191</v>
      </c>
      <c r="C197" s="179" t="str">
        <f>IF(ISBLANK('_Data inputs (reported)'!C196),"",'_Data inputs (reported)'!C196)</f>
        <v/>
      </c>
      <c r="D197" s="105" t="s" cm="1">
        <v>191</v>
      </c>
      <c r="E197" s="106" t="s">
        <v>191</v>
      </c>
      <c r="F197" s="106" t="s" cm="1">
        <v>191</v>
      </c>
      <c r="G197" s="105" t="s" cm="1">
        <v>191</v>
      </c>
      <c r="H197" s="106" t="s">
        <v>191</v>
      </c>
      <c r="I197" s="42" t="s" cm="1">
        <v>191</v>
      </c>
      <c r="L197" s="105" t="s" cm="1">
        <v>191</v>
      </c>
      <c r="M197" s="1" t="s" cm="1">
        <v>191</v>
      </c>
      <c r="N197" s="105" t="s" cm="1">
        <v>191</v>
      </c>
    </row>
    <row r="198" spans="2:14" x14ac:dyDescent="0.2">
      <c r="B198" s="1" t="s">
        <v>191</v>
      </c>
      <c r="C198" s="179" t="str">
        <f>IF(ISBLANK('_Data inputs (reported)'!C197),"",'_Data inputs (reported)'!C197)</f>
        <v/>
      </c>
      <c r="D198" s="105" t="s" cm="1">
        <v>191</v>
      </c>
      <c r="E198" s="106" t="s">
        <v>191</v>
      </c>
      <c r="F198" s="106" t="s" cm="1">
        <v>191</v>
      </c>
      <c r="G198" s="105" t="s" cm="1">
        <v>191</v>
      </c>
      <c r="H198" s="106" t="s">
        <v>191</v>
      </c>
      <c r="I198" s="42" t="s" cm="1">
        <v>191</v>
      </c>
      <c r="L198" s="105" t="s" cm="1">
        <v>191</v>
      </c>
      <c r="M198" s="1" t="s" cm="1">
        <v>191</v>
      </c>
      <c r="N198" s="105" t="s" cm="1">
        <v>191</v>
      </c>
    </row>
    <row r="199" spans="2:14" x14ac:dyDescent="0.2">
      <c r="B199" s="1" t="s">
        <v>191</v>
      </c>
      <c r="C199" s="179" t="str">
        <f>IF(ISBLANK('_Data inputs (reported)'!C198),"",'_Data inputs (reported)'!C198)</f>
        <v/>
      </c>
      <c r="D199" s="105" t="s" cm="1">
        <v>191</v>
      </c>
      <c r="E199" s="106" t="s">
        <v>191</v>
      </c>
      <c r="F199" s="106" t="s" cm="1">
        <v>191</v>
      </c>
      <c r="G199" s="105" t="s" cm="1">
        <v>191</v>
      </c>
      <c r="H199" s="106" t="s">
        <v>191</v>
      </c>
      <c r="I199" s="42" t="s" cm="1">
        <v>191</v>
      </c>
      <c r="L199" s="105" t="s" cm="1">
        <v>191</v>
      </c>
      <c r="M199" s="1" t="s" cm="1">
        <v>191</v>
      </c>
      <c r="N199" s="105" t="s" cm="1">
        <v>191</v>
      </c>
    </row>
    <row r="200" spans="2:14" x14ac:dyDescent="0.2">
      <c r="B200" s="1" t="s">
        <v>191</v>
      </c>
      <c r="C200" s="179" t="str">
        <f>IF(ISBLANK('_Data inputs (reported)'!C199),"",'_Data inputs (reported)'!C199)</f>
        <v/>
      </c>
      <c r="D200" s="105" t="s" cm="1">
        <v>191</v>
      </c>
      <c r="E200" s="106" t="s">
        <v>191</v>
      </c>
      <c r="F200" s="106" t="s" cm="1">
        <v>191</v>
      </c>
      <c r="G200" s="105" t="s" cm="1">
        <v>191</v>
      </c>
      <c r="H200" s="106" t="s">
        <v>191</v>
      </c>
      <c r="I200" s="42" t="s" cm="1">
        <v>191</v>
      </c>
      <c r="L200" s="105" t="s" cm="1">
        <v>191</v>
      </c>
      <c r="M200" s="1" t="s" cm="1">
        <v>191</v>
      </c>
      <c r="N200" s="105" t="s" cm="1">
        <v>191</v>
      </c>
    </row>
    <row r="201" spans="2:14" x14ac:dyDescent="0.2">
      <c r="B201" s="1" t="s">
        <v>191</v>
      </c>
      <c r="C201" s="179" t="str">
        <f>IF(ISBLANK('_Data inputs (reported)'!C200),"",'_Data inputs (reported)'!C200)</f>
        <v/>
      </c>
      <c r="D201" s="105" t="s" cm="1">
        <v>191</v>
      </c>
      <c r="E201" s="106" t="s">
        <v>191</v>
      </c>
      <c r="F201" s="106" t="s" cm="1">
        <v>191</v>
      </c>
      <c r="G201" s="105" t="s" cm="1">
        <v>191</v>
      </c>
      <c r="H201" s="106" t="s">
        <v>191</v>
      </c>
      <c r="I201" s="42" t="s" cm="1">
        <v>191</v>
      </c>
      <c r="L201" s="105" t="s" cm="1">
        <v>191</v>
      </c>
      <c r="M201" s="1" t="s" cm="1">
        <v>191</v>
      </c>
      <c r="N201" s="105" t="s" cm="1">
        <v>191</v>
      </c>
    </row>
    <row r="202" spans="2:14" x14ac:dyDescent="0.2">
      <c r="B202" s="1" t="s">
        <v>191</v>
      </c>
      <c r="C202" s="179" t="str">
        <f>IF(ISBLANK('_Data inputs (reported)'!C201),"",'_Data inputs (reported)'!C201)</f>
        <v/>
      </c>
      <c r="D202" s="105" t="s" cm="1">
        <v>191</v>
      </c>
      <c r="E202" s="106" t="s">
        <v>191</v>
      </c>
      <c r="F202" s="106" t="s" cm="1">
        <v>191</v>
      </c>
      <c r="G202" s="105" t="s" cm="1">
        <v>191</v>
      </c>
      <c r="H202" s="106" t="s">
        <v>191</v>
      </c>
      <c r="I202" s="42" t="s" cm="1">
        <v>191</v>
      </c>
      <c r="L202" s="105" t="s" cm="1">
        <v>191</v>
      </c>
      <c r="M202" s="1" t="s" cm="1">
        <v>191</v>
      </c>
      <c r="N202" s="105" t="s" cm="1">
        <v>191</v>
      </c>
    </row>
    <row r="203" spans="2:14" x14ac:dyDescent="0.2">
      <c r="B203" s="1" t="s">
        <v>191</v>
      </c>
      <c r="C203" s="179" t="str">
        <f>IF(ISBLANK('_Data inputs (reported)'!C202),"",'_Data inputs (reported)'!C202)</f>
        <v/>
      </c>
      <c r="D203" s="105" t="s" cm="1">
        <v>191</v>
      </c>
      <c r="E203" s="106" t="s">
        <v>191</v>
      </c>
      <c r="F203" s="106" t="s" cm="1">
        <v>191</v>
      </c>
      <c r="G203" s="105" t="s" cm="1">
        <v>191</v>
      </c>
      <c r="H203" s="106" t="s">
        <v>191</v>
      </c>
      <c r="I203" s="42" t="s" cm="1">
        <v>191</v>
      </c>
      <c r="L203" s="105" t="s" cm="1">
        <v>191</v>
      </c>
      <c r="M203" s="1" t="s" cm="1">
        <v>191</v>
      </c>
      <c r="N203" s="105" t="s" cm="1">
        <v>191</v>
      </c>
    </row>
    <row r="204" spans="2:14" x14ac:dyDescent="0.2">
      <c r="B204" s="1" t="s">
        <v>191</v>
      </c>
      <c r="C204" s="179" t="str">
        <f>IF(ISBLANK('_Data inputs (reported)'!C203),"",'_Data inputs (reported)'!C203)</f>
        <v/>
      </c>
      <c r="D204" s="105" t="s" cm="1">
        <v>191</v>
      </c>
      <c r="E204" s="106" t="s">
        <v>191</v>
      </c>
      <c r="F204" s="106" t="s" cm="1">
        <v>191</v>
      </c>
      <c r="G204" s="105" t="s" cm="1">
        <v>191</v>
      </c>
      <c r="H204" s="106" t="s">
        <v>191</v>
      </c>
      <c r="I204" s="42" t="s" cm="1">
        <v>191</v>
      </c>
      <c r="L204" s="105" t="s" cm="1">
        <v>191</v>
      </c>
      <c r="M204" s="1" t="s" cm="1">
        <v>191</v>
      </c>
      <c r="N204" s="105" t="s" cm="1">
        <v>191</v>
      </c>
    </row>
    <row r="205" spans="2:14" x14ac:dyDescent="0.2">
      <c r="B205" s="1" t="s">
        <v>191</v>
      </c>
      <c r="C205" s="179" t="str">
        <f>IF(ISBLANK('_Data inputs (reported)'!C204),"",'_Data inputs (reported)'!C204)</f>
        <v/>
      </c>
      <c r="D205" s="105" t="s" cm="1">
        <v>191</v>
      </c>
      <c r="E205" s="106" t="s">
        <v>191</v>
      </c>
      <c r="F205" s="106" t="s" cm="1">
        <v>191</v>
      </c>
      <c r="G205" s="105" t="s" cm="1">
        <v>191</v>
      </c>
      <c r="H205" s="106" t="s">
        <v>191</v>
      </c>
      <c r="I205" s="42" t="s" cm="1">
        <v>191</v>
      </c>
      <c r="L205" s="105" t="s" cm="1">
        <v>191</v>
      </c>
      <c r="M205" s="1" t="s" cm="1">
        <v>191</v>
      </c>
      <c r="N205" s="105" t="s" cm="1">
        <v>191</v>
      </c>
    </row>
    <row r="206" spans="2:14" x14ac:dyDescent="0.2">
      <c r="B206" s="1" t="s">
        <v>191</v>
      </c>
      <c r="C206" s="179" t="str">
        <f>IF(ISBLANK('_Data inputs (reported)'!C205),"",'_Data inputs (reported)'!C205)</f>
        <v/>
      </c>
      <c r="D206" s="105" t="s" cm="1">
        <v>191</v>
      </c>
      <c r="E206" s="106" t="s">
        <v>191</v>
      </c>
      <c r="F206" s="106" t="s" cm="1">
        <v>191</v>
      </c>
      <c r="G206" s="105" t="s" cm="1">
        <v>191</v>
      </c>
      <c r="H206" s="106" t="s">
        <v>191</v>
      </c>
      <c r="I206" s="42" t="s" cm="1">
        <v>191</v>
      </c>
      <c r="L206" s="105" t="s" cm="1">
        <v>191</v>
      </c>
      <c r="M206" s="1" t="s" cm="1">
        <v>191</v>
      </c>
      <c r="N206" s="105" t="s" cm="1">
        <v>191</v>
      </c>
    </row>
    <row r="207" spans="2:14" x14ac:dyDescent="0.2">
      <c r="B207" s="1" t="s">
        <v>191</v>
      </c>
      <c r="C207" s="179" t="str">
        <f>IF(ISBLANK('_Data inputs (reported)'!C206),"",'_Data inputs (reported)'!C206)</f>
        <v/>
      </c>
      <c r="D207" s="105" t="s" cm="1">
        <v>191</v>
      </c>
      <c r="E207" s="106" t="s">
        <v>191</v>
      </c>
      <c r="F207" s="106" t="s" cm="1">
        <v>191</v>
      </c>
      <c r="G207" s="105" t="s" cm="1">
        <v>191</v>
      </c>
      <c r="H207" s="106" t="s">
        <v>191</v>
      </c>
      <c r="I207" s="42" t="s" cm="1">
        <v>191</v>
      </c>
      <c r="L207" s="105" t="s" cm="1">
        <v>191</v>
      </c>
      <c r="M207" s="1" t="s" cm="1">
        <v>191</v>
      </c>
      <c r="N207" s="105" t="s" cm="1">
        <v>191</v>
      </c>
    </row>
    <row r="208" spans="2:14" x14ac:dyDescent="0.2">
      <c r="B208" s="1" t="s">
        <v>191</v>
      </c>
      <c r="C208" s="179" t="str">
        <f>IF(ISBLANK('_Data inputs (reported)'!C207),"",'_Data inputs (reported)'!C207)</f>
        <v/>
      </c>
      <c r="D208" s="105" t="s" cm="1">
        <v>191</v>
      </c>
      <c r="E208" s="106" t="s">
        <v>191</v>
      </c>
      <c r="F208" s="106" t="s" cm="1">
        <v>191</v>
      </c>
      <c r="G208" s="105" t="s" cm="1">
        <v>191</v>
      </c>
      <c r="H208" s="106" t="s">
        <v>191</v>
      </c>
      <c r="I208" s="42" t="s" cm="1">
        <v>191</v>
      </c>
      <c r="L208" s="105" t="s" cm="1">
        <v>191</v>
      </c>
      <c r="M208" s="1" t="s" cm="1">
        <v>191</v>
      </c>
      <c r="N208" s="105" t="s" cm="1">
        <v>191</v>
      </c>
    </row>
    <row r="209" spans="2:14" x14ac:dyDescent="0.2">
      <c r="B209" s="1" t="s">
        <v>191</v>
      </c>
      <c r="C209" s="179" t="str">
        <f>IF(ISBLANK('_Data inputs (reported)'!C208),"",'_Data inputs (reported)'!C208)</f>
        <v/>
      </c>
      <c r="D209" s="105" t="s" cm="1">
        <v>191</v>
      </c>
      <c r="E209" s="106" t="s">
        <v>191</v>
      </c>
      <c r="F209" s="106" t="s" cm="1">
        <v>191</v>
      </c>
      <c r="G209" s="105" t="s" cm="1">
        <v>191</v>
      </c>
      <c r="H209" s="106" t="s">
        <v>191</v>
      </c>
      <c r="I209" s="42" t="s" cm="1">
        <v>191</v>
      </c>
      <c r="L209" s="105" t="s" cm="1">
        <v>191</v>
      </c>
      <c r="M209" s="1" t="s" cm="1">
        <v>191</v>
      </c>
      <c r="N209" s="105" t="s" cm="1">
        <v>191</v>
      </c>
    </row>
    <row r="210" spans="2:14" x14ac:dyDescent="0.2">
      <c r="B210" s="1" t="s">
        <v>191</v>
      </c>
      <c r="C210" s="179" t="str">
        <f>IF(ISBLANK('_Data inputs (reported)'!C209),"",'_Data inputs (reported)'!C209)</f>
        <v/>
      </c>
      <c r="D210" s="105" t="s" cm="1">
        <v>191</v>
      </c>
      <c r="E210" s="106" t="s">
        <v>191</v>
      </c>
      <c r="F210" s="106" t="s" cm="1">
        <v>191</v>
      </c>
      <c r="G210" s="105" t="s" cm="1">
        <v>191</v>
      </c>
      <c r="H210" s="106" t="s">
        <v>191</v>
      </c>
      <c r="I210" s="42" t="s" cm="1">
        <v>191</v>
      </c>
      <c r="L210" s="105" t="s" cm="1">
        <v>191</v>
      </c>
      <c r="M210" s="1" t="s" cm="1">
        <v>191</v>
      </c>
      <c r="N210" s="105" t="s" cm="1">
        <v>191</v>
      </c>
    </row>
    <row r="211" spans="2:14" x14ac:dyDescent="0.2">
      <c r="B211" s="1" t="s">
        <v>191</v>
      </c>
      <c r="C211" s="179" t="str">
        <f>IF(ISBLANK('_Data inputs (reported)'!C210),"",'_Data inputs (reported)'!C210)</f>
        <v/>
      </c>
      <c r="D211" s="105" t="s" cm="1">
        <v>191</v>
      </c>
      <c r="E211" s="106" t="s">
        <v>191</v>
      </c>
      <c r="F211" s="106" t="s" cm="1">
        <v>191</v>
      </c>
      <c r="G211" s="105" t="s" cm="1">
        <v>191</v>
      </c>
      <c r="H211" s="106" t="s">
        <v>191</v>
      </c>
      <c r="I211" s="42" t="s" cm="1">
        <v>191</v>
      </c>
      <c r="L211" s="105" t="s" cm="1">
        <v>191</v>
      </c>
      <c r="M211" s="1" t="s" cm="1">
        <v>191</v>
      </c>
      <c r="N211" s="105" t="s" cm="1">
        <v>191</v>
      </c>
    </row>
    <row r="212" spans="2:14" x14ac:dyDescent="0.2">
      <c r="B212" s="1" t="s">
        <v>191</v>
      </c>
      <c r="C212" s="179" t="str">
        <f>IF(ISBLANK('_Data inputs (reported)'!C211),"",'_Data inputs (reported)'!C211)</f>
        <v/>
      </c>
      <c r="D212" s="105" t="s" cm="1">
        <v>191</v>
      </c>
      <c r="E212" s="106" t="s">
        <v>191</v>
      </c>
      <c r="F212" s="106" t="s" cm="1">
        <v>191</v>
      </c>
      <c r="G212" s="105" t="s" cm="1">
        <v>191</v>
      </c>
      <c r="H212" s="106" t="s">
        <v>191</v>
      </c>
      <c r="I212" s="42" t="s" cm="1">
        <v>191</v>
      </c>
      <c r="L212" s="105" t="s" cm="1">
        <v>191</v>
      </c>
      <c r="M212" s="1" t="s" cm="1">
        <v>191</v>
      </c>
      <c r="N212" s="105" t="s" cm="1">
        <v>191</v>
      </c>
    </row>
    <row r="213" spans="2:14" x14ac:dyDescent="0.2">
      <c r="B213" s="1" t="s">
        <v>191</v>
      </c>
      <c r="C213" s="179" t="str">
        <f>IF(ISBLANK('_Data inputs (reported)'!C212),"",'_Data inputs (reported)'!C212)</f>
        <v/>
      </c>
      <c r="D213" s="105" t="s" cm="1">
        <v>191</v>
      </c>
      <c r="E213" s="106" t="s">
        <v>191</v>
      </c>
      <c r="F213" s="106" t="s" cm="1">
        <v>191</v>
      </c>
      <c r="G213" s="105" t="s" cm="1">
        <v>191</v>
      </c>
      <c r="H213" s="106" t="s">
        <v>191</v>
      </c>
      <c r="I213" s="42" t="s" cm="1">
        <v>191</v>
      </c>
      <c r="L213" s="105" t="s" cm="1">
        <v>191</v>
      </c>
      <c r="M213" s="1" t="s" cm="1">
        <v>191</v>
      </c>
      <c r="N213" s="105" t="s" cm="1">
        <v>191</v>
      </c>
    </row>
    <row r="214" spans="2:14" x14ac:dyDescent="0.2">
      <c r="B214" s="1" t="s">
        <v>191</v>
      </c>
      <c r="C214" s="179" t="str">
        <f>IF(ISBLANK('_Data inputs (reported)'!C213),"",'_Data inputs (reported)'!C213)</f>
        <v/>
      </c>
      <c r="D214" s="105" t="s" cm="1">
        <v>191</v>
      </c>
      <c r="E214" s="106" t="s">
        <v>191</v>
      </c>
      <c r="F214" s="106" t="s" cm="1">
        <v>191</v>
      </c>
      <c r="G214" s="105" t="s" cm="1">
        <v>191</v>
      </c>
      <c r="H214" s="106" t="s">
        <v>191</v>
      </c>
      <c r="I214" s="42" t="s" cm="1">
        <v>191</v>
      </c>
      <c r="L214" s="105" t="s" cm="1">
        <v>191</v>
      </c>
      <c r="M214" s="1" t="s" cm="1">
        <v>191</v>
      </c>
      <c r="N214" s="105" t="s" cm="1">
        <v>191</v>
      </c>
    </row>
    <row r="215" spans="2:14" x14ac:dyDescent="0.2">
      <c r="B215" s="1" t="s">
        <v>191</v>
      </c>
      <c r="C215" s="179" t="str">
        <f>IF(ISBLANK('_Data inputs (reported)'!C214),"",'_Data inputs (reported)'!C214)</f>
        <v/>
      </c>
      <c r="D215" s="105" t="s" cm="1">
        <v>191</v>
      </c>
      <c r="E215" s="106" t="s">
        <v>191</v>
      </c>
      <c r="F215" s="106" t="s" cm="1">
        <v>191</v>
      </c>
      <c r="G215" s="105" t="s" cm="1">
        <v>191</v>
      </c>
      <c r="H215" s="106" t="s">
        <v>191</v>
      </c>
      <c r="I215" s="42" t="s" cm="1">
        <v>191</v>
      </c>
      <c r="L215" s="105" t="s" cm="1">
        <v>191</v>
      </c>
      <c r="M215" s="1" t="s" cm="1">
        <v>191</v>
      </c>
      <c r="N215" s="105" t="s" cm="1">
        <v>191</v>
      </c>
    </row>
    <row r="216" spans="2:14" x14ac:dyDescent="0.2">
      <c r="B216" s="1" t="s">
        <v>191</v>
      </c>
      <c r="C216" s="179" t="str">
        <f>IF(ISBLANK('_Data inputs (reported)'!C215),"",'_Data inputs (reported)'!C215)</f>
        <v/>
      </c>
      <c r="D216" s="105" t="s" cm="1">
        <v>191</v>
      </c>
      <c r="E216" s="106" t="s">
        <v>191</v>
      </c>
      <c r="F216" s="106" t="s" cm="1">
        <v>191</v>
      </c>
      <c r="G216" s="105" t="s" cm="1">
        <v>191</v>
      </c>
      <c r="H216" s="106" t="s">
        <v>191</v>
      </c>
      <c r="I216" s="42" t="s" cm="1">
        <v>191</v>
      </c>
      <c r="L216" s="105" t="s" cm="1">
        <v>191</v>
      </c>
      <c r="M216" s="1" t="s" cm="1">
        <v>191</v>
      </c>
      <c r="N216" s="105" t="s" cm="1">
        <v>191</v>
      </c>
    </row>
    <row r="217" spans="2:14" x14ac:dyDescent="0.2">
      <c r="B217" s="1" t="s">
        <v>191</v>
      </c>
      <c r="C217" s="179" t="str">
        <f>IF(ISBLANK('_Data inputs (reported)'!C216),"",'_Data inputs (reported)'!C216)</f>
        <v/>
      </c>
      <c r="D217" s="105" t="s" cm="1">
        <v>191</v>
      </c>
      <c r="E217" s="106" t="s">
        <v>191</v>
      </c>
      <c r="F217" s="106" t="s" cm="1">
        <v>191</v>
      </c>
      <c r="G217" s="105" t="s" cm="1">
        <v>191</v>
      </c>
      <c r="H217" s="106" t="s">
        <v>191</v>
      </c>
      <c r="I217" s="42" t="s" cm="1">
        <v>191</v>
      </c>
      <c r="L217" s="105" t="s" cm="1">
        <v>191</v>
      </c>
      <c r="M217" s="1" t="s" cm="1">
        <v>191</v>
      </c>
      <c r="N217" s="105" t="s" cm="1">
        <v>191</v>
      </c>
    </row>
    <row r="218" spans="2:14" x14ac:dyDescent="0.2">
      <c r="B218" s="1" t="s">
        <v>191</v>
      </c>
      <c r="C218" s="179" t="str">
        <f>IF(ISBLANK('_Data inputs (reported)'!C217),"",'_Data inputs (reported)'!C217)</f>
        <v/>
      </c>
      <c r="D218" s="105" t="s" cm="1">
        <v>191</v>
      </c>
      <c r="E218" s="106" t="s">
        <v>191</v>
      </c>
      <c r="F218" s="106" t="s" cm="1">
        <v>191</v>
      </c>
      <c r="G218" s="105" t="s" cm="1">
        <v>191</v>
      </c>
      <c r="H218" s="106" t="s">
        <v>191</v>
      </c>
      <c r="I218" s="42" t="s" cm="1">
        <v>191</v>
      </c>
      <c r="L218" s="105" t="s" cm="1">
        <v>191</v>
      </c>
      <c r="M218" s="1" t="s" cm="1">
        <v>191</v>
      </c>
      <c r="N218" s="105" t="s" cm="1">
        <v>191</v>
      </c>
    </row>
    <row r="219" spans="2:14" x14ac:dyDescent="0.2">
      <c r="B219" s="1" t="s">
        <v>191</v>
      </c>
      <c r="C219" s="179" t="str">
        <f>IF(ISBLANK('_Data inputs (reported)'!C218),"",'_Data inputs (reported)'!C218)</f>
        <v/>
      </c>
      <c r="D219" s="105" t="s" cm="1">
        <v>191</v>
      </c>
      <c r="E219" s="106" t="s">
        <v>191</v>
      </c>
      <c r="F219" s="106" t="s" cm="1">
        <v>191</v>
      </c>
      <c r="G219" s="105" t="s" cm="1">
        <v>191</v>
      </c>
      <c r="H219" s="106" t="s">
        <v>191</v>
      </c>
      <c r="I219" s="42" t="s" cm="1">
        <v>191</v>
      </c>
      <c r="L219" s="105" t="s" cm="1">
        <v>191</v>
      </c>
      <c r="M219" s="1" t="s" cm="1">
        <v>191</v>
      </c>
      <c r="N219" s="105" t="s" cm="1">
        <v>191</v>
      </c>
    </row>
    <row r="220" spans="2:14" x14ac:dyDescent="0.2">
      <c r="B220" s="1" t="s">
        <v>191</v>
      </c>
      <c r="C220" s="179" t="str">
        <f>IF(ISBLANK('_Data inputs (reported)'!C219),"",'_Data inputs (reported)'!C219)</f>
        <v/>
      </c>
      <c r="D220" s="105" t="s" cm="1">
        <v>191</v>
      </c>
      <c r="E220" s="106" t="s">
        <v>191</v>
      </c>
      <c r="F220" s="106" t="s" cm="1">
        <v>191</v>
      </c>
      <c r="G220" s="105" t="s" cm="1">
        <v>191</v>
      </c>
      <c r="H220" s="106" t="s">
        <v>191</v>
      </c>
      <c r="I220" s="42" t="s" cm="1">
        <v>191</v>
      </c>
      <c r="L220" s="105" t="s" cm="1">
        <v>191</v>
      </c>
      <c r="M220" s="1" t="s" cm="1">
        <v>191</v>
      </c>
      <c r="N220" s="105" t="s" cm="1">
        <v>191</v>
      </c>
    </row>
    <row r="221" spans="2:14" x14ac:dyDescent="0.2">
      <c r="B221" s="1" t="s">
        <v>191</v>
      </c>
      <c r="C221" s="179" t="str">
        <f>IF(ISBLANK('_Data inputs (reported)'!C220),"",'_Data inputs (reported)'!C220)</f>
        <v/>
      </c>
      <c r="D221" s="105" t="s" cm="1">
        <v>191</v>
      </c>
      <c r="E221" s="106" t="s">
        <v>191</v>
      </c>
      <c r="F221" s="106" t="s" cm="1">
        <v>191</v>
      </c>
      <c r="G221" s="105" t="s" cm="1">
        <v>191</v>
      </c>
      <c r="H221" s="106" t="s">
        <v>191</v>
      </c>
      <c r="I221" s="42" t="s" cm="1">
        <v>191</v>
      </c>
      <c r="L221" s="105" t="s" cm="1">
        <v>191</v>
      </c>
      <c r="M221" s="1" t="s" cm="1">
        <v>191</v>
      </c>
      <c r="N221" s="105" t="s" cm="1">
        <v>191</v>
      </c>
    </row>
    <row r="222" spans="2:14" x14ac:dyDescent="0.2">
      <c r="B222" s="1" t="s">
        <v>191</v>
      </c>
      <c r="C222" s="179" t="str">
        <f>IF(ISBLANK('_Data inputs (reported)'!C221),"",'_Data inputs (reported)'!C221)</f>
        <v/>
      </c>
      <c r="D222" s="105" t="s" cm="1">
        <v>191</v>
      </c>
      <c r="E222" s="106" t="s">
        <v>191</v>
      </c>
      <c r="F222" s="106" t="s" cm="1">
        <v>191</v>
      </c>
      <c r="G222" s="105" t="s" cm="1">
        <v>191</v>
      </c>
      <c r="H222" s="106" t="s">
        <v>191</v>
      </c>
      <c r="I222" s="42" t="s" cm="1">
        <v>191</v>
      </c>
      <c r="L222" s="105" t="s" cm="1">
        <v>191</v>
      </c>
      <c r="M222" s="1" t="s" cm="1">
        <v>191</v>
      </c>
      <c r="N222" s="105" t="s" cm="1">
        <v>191</v>
      </c>
    </row>
    <row r="223" spans="2:14" x14ac:dyDescent="0.2">
      <c r="B223" s="1" t="s">
        <v>191</v>
      </c>
      <c r="C223" s="179" t="str">
        <f>IF(ISBLANK('_Data inputs (reported)'!C222),"",'_Data inputs (reported)'!C222)</f>
        <v/>
      </c>
      <c r="D223" s="105" t="s" cm="1">
        <v>191</v>
      </c>
      <c r="E223" s="106" t="s">
        <v>191</v>
      </c>
      <c r="F223" s="106" t="s" cm="1">
        <v>191</v>
      </c>
      <c r="G223" s="105" t="s" cm="1">
        <v>191</v>
      </c>
      <c r="H223" s="106" t="s">
        <v>191</v>
      </c>
      <c r="I223" s="42" t="s" cm="1">
        <v>191</v>
      </c>
      <c r="L223" s="105" t="s" cm="1">
        <v>191</v>
      </c>
      <c r="M223" s="1" t="s" cm="1">
        <v>191</v>
      </c>
      <c r="N223" s="105" t="s" cm="1">
        <v>191</v>
      </c>
    </row>
    <row r="224" spans="2:14" x14ac:dyDescent="0.2">
      <c r="B224" s="1" t="s">
        <v>191</v>
      </c>
      <c r="C224" s="179" t="str">
        <f>IF(ISBLANK('_Data inputs (reported)'!C223),"",'_Data inputs (reported)'!C223)</f>
        <v/>
      </c>
      <c r="D224" s="105" t="s" cm="1">
        <v>191</v>
      </c>
      <c r="E224" s="106" t="s">
        <v>191</v>
      </c>
      <c r="F224" s="106" t="s" cm="1">
        <v>191</v>
      </c>
      <c r="G224" s="105" t="s" cm="1">
        <v>191</v>
      </c>
      <c r="H224" s="106" t="s">
        <v>191</v>
      </c>
      <c r="I224" s="42" t="s" cm="1">
        <v>191</v>
      </c>
      <c r="L224" s="105" t="s" cm="1">
        <v>191</v>
      </c>
      <c r="M224" s="1" t="s" cm="1">
        <v>191</v>
      </c>
      <c r="N224" s="105" t="s" cm="1">
        <v>191</v>
      </c>
    </row>
    <row r="225" spans="2:14" x14ac:dyDescent="0.2">
      <c r="B225" s="1" t="s">
        <v>191</v>
      </c>
      <c r="C225" s="179" t="str">
        <f>IF(ISBLANK('_Data inputs (reported)'!C224),"",'_Data inputs (reported)'!C224)</f>
        <v/>
      </c>
      <c r="D225" s="105" t="s" cm="1">
        <v>191</v>
      </c>
      <c r="E225" s="106" t="s">
        <v>191</v>
      </c>
      <c r="F225" s="106" t="s" cm="1">
        <v>191</v>
      </c>
      <c r="G225" s="105" t="s" cm="1">
        <v>191</v>
      </c>
      <c r="H225" s="106" t="s">
        <v>191</v>
      </c>
      <c r="I225" s="42" t="s" cm="1">
        <v>191</v>
      </c>
      <c r="L225" s="105" t="s" cm="1">
        <v>191</v>
      </c>
      <c r="M225" s="1" t="s" cm="1">
        <v>191</v>
      </c>
      <c r="N225" s="105" t="s" cm="1">
        <v>191</v>
      </c>
    </row>
    <row r="226" spans="2:14" x14ac:dyDescent="0.2">
      <c r="B226" s="1" t="s">
        <v>191</v>
      </c>
      <c r="C226" s="179" t="str">
        <f>IF(ISBLANK('_Data inputs (reported)'!C225),"",'_Data inputs (reported)'!C225)</f>
        <v/>
      </c>
      <c r="D226" s="105" t="s" cm="1">
        <v>191</v>
      </c>
      <c r="E226" s="106" t="s">
        <v>191</v>
      </c>
      <c r="F226" s="106" t="s" cm="1">
        <v>191</v>
      </c>
      <c r="G226" s="105" t="s" cm="1">
        <v>191</v>
      </c>
      <c r="H226" s="106" t="s">
        <v>191</v>
      </c>
      <c r="I226" s="42" t="s" cm="1">
        <v>191</v>
      </c>
      <c r="L226" s="105" t="s" cm="1">
        <v>191</v>
      </c>
      <c r="M226" s="1" t="s" cm="1">
        <v>191</v>
      </c>
      <c r="N226" s="105" t="s" cm="1">
        <v>191</v>
      </c>
    </row>
    <row r="227" spans="2:14" x14ac:dyDescent="0.2">
      <c r="B227" s="1" t="s">
        <v>191</v>
      </c>
      <c r="C227" s="179" t="str">
        <f>IF(ISBLANK('_Data inputs (reported)'!C226),"",'_Data inputs (reported)'!C226)</f>
        <v/>
      </c>
      <c r="D227" s="105" t="s" cm="1">
        <v>191</v>
      </c>
      <c r="E227" s="106" t="s">
        <v>191</v>
      </c>
      <c r="F227" s="106" t="s" cm="1">
        <v>191</v>
      </c>
      <c r="G227" s="105" t="s" cm="1">
        <v>191</v>
      </c>
      <c r="H227" s="106" t="s">
        <v>191</v>
      </c>
      <c r="I227" s="42" t="s" cm="1">
        <v>191</v>
      </c>
      <c r="L227" s="105" t="s" cm="1">
        <v>191</v>
      </c>
      <c r="M227" s="1" t="s" cm="1">
        <v>191</v>
      </c>
      <c r="N227" s="105" t="s" cm="1">
        <v>191</v>
      </c>
    </row>
    <row r="228" spans="2:14" x14ac:dyDescent="0.2">
      <c r="B228" s="1" t="s">
        <v>191</v>
      </c>
      <c r="C228" s="179" t="str">
        <f>IF(ISBLANK('_Data inputs (reported)'!C227),"",'_Data inputs (reported)'!C227)</f>
        <v/>
      </c>
      <c r="D228" s="105" t="s" cm="1">
        <v>191</v>
      </c>
      <c r="E228" s="106" t="s">
        <v>191</v>
      </c>
      <c r="F228" s="106" t="s" cm="1">
        <v>191</v>
      </c>
      <c r="G228" s="105" t="s" cm="1">
        <v>191</v>
      </c>
      <c r="H228" s="106" t="s">
        <v>191</v>
      </c>
      <c r="I228" s="42" t="s" cm="1">
        <v>191</v>
      </c>
      <c r="L228" s="105" t="s" cm="1">
        <v>191</v>
      </c>
      <c r="M228" s="1" t="s" cm="1">
        <v>191</v>
      </c>
      <c r="N228" s="105" t="s" cm="1">
        <v>191</v>
      </c>
    </row>
    <row r="229" spans="2:14" x14ac:dyDescent="0.2">
      <c r="B229" s="1" t="s">
        <v>191</v>
      </c>
      <c r="C229" s="179" t="str">
        <f>IF(ISBLANK('_Data inputs (reported)'!C228),"",'_Data inputs (reported)'!C228)</f>
        <v/>
      </c>
      <c r="D229" s="105" t="s" cm="1">
        <v>191</v>
      </c>
      <c r="E229" s="106" t="s">
        <v>191</v>
      </c>
      <c r="F229" s="106" t="s" cm="1">
        <v>191</v>
      </c>
      <c r="G229" s="105" t="s" cm="1">
        <v>191</v>
      </c>
      <c r="H229" s="106" t="s">
        <v>191</v>
      </c>
      <c r="I229" s="42" t="s" cm="1">
        <v>191</v>
      </c>
      <c r="L229" s="105" t="s" cm="1">
        <v>191</v>
      </c>
      <c r="M229" s="1" t="s" cm="1">
        <v>191</v>
      </c>
      <c r="N229" s="105" t="s" cm="1">
        <v>191</v>
      </c>
    </row>
    <row r="230" spans="2:14" x14ac:dyDescent="0.2">
      <c r="B230" s="1" t="s">
        <v>191</v>
      </c>
      <c r="C230" s="179" t="str">
        <f>IF(ISBLANK('_Data inputs (reported)'!C229),"",'_Data inputs (reported)'!C229)</f>
        <v/>
      </c>
      <c r="D230" s="105" t="s" cm="1">
        <v>191</v>
      </c>
      <c r="E230" s="106" t="s">
        <v>191</v>
      </c>
      <c r="F230" s="106" t="s" cm="1">
        <v>191</v>
      </c>
      <c r="G230" s="105" t="s" cm="1">
        <v>191</v>
      </c>
      <c r="H230" s="106" t="s">
        <v>191</v>
      </c>
      <c r="I230" s="42" t="s" cm="1">
        <v>191</v>
      </c>
      <c r="L230" s="105" t="s" cm="1">
        <v>191</v>
      </c>
      <c r="M230" s="1" t="s" cm="1">
        <v>191</v>
      </c>
      <c r="N230" s="105" t="s" cm="1">
        <v>191</v>
      </c>
    </row>
    <row r="231" spans="2:14" x14ac:dyDescent="0.2">
      <c r="B231" s="1" t="s">
        <v>191</v>
      </c>
      <c r="C231" s="179" t="str">
        <f>IF(ISBLANK('_Data inputs (reported)'!C230),"",'_Data inputs (reported)'!C230)</f>
        <v/>
      </c>
      <c r="D231" s="105" t="s" cm="1">
        <v>191</v>
      </c>
      <c r="E231" s="106" t="s">
        <v>191</v>
      </c>
      <c r="F231" s="106" t="s" cm="1">
        <v>191</v>
      </c>
      <c r="G231" s="105" t="s" cm="1">
        <v>191</v>
      </c>
      <c r="H231" s="106" t="s">
        <v>191</v>
      </c>
      <c r="I231" s="42" t="s" cm="1">
        <v>191</v>
      </c>
      <c r="L231" s="105" t="s" cm="1">
        <v>191</v>
      </c>
      <c r="M231" s="1" t="s" cm="1">
        <v>191</v>
      </c>
      <c r="N231" s="105" t="s" cm="1">
        <v>191</v>
      </c>
    </row>
    <row r="232" spans="2:14" x14ac:dyDescent="0.2">
      <c r="B232" s="1" t="s">
        <v>191</v>
      </c>
      <c r="C232" s="179" t="str">
        <f>IF(ISBLANK('_Data inputs (reported)'!C231),"",'_Data inputs (reported)'!C231)</f>
        <v/>
      </c>
      <c r="D232" s="105" t="s" cm="1">
        <v>191</v>
      </c>
      <c r="E232" s="106" t="s">
        <v>191</v>
      </c>
      <c r="F232" s="106" t="s" cm="1">
        <v>191</v>
      </c>
      <c r="G232" s="105" t="s" cm="1">
        <v>191</v>
      </c>
      <c r="H232" s="106" t="s">
        <v>191</v>
      </c>
      <c r="I232" s="42" t="s" cm="1">
        <v>191</v>
      </c>
      <c r="L232" s="105" t="s" cm="1">
        <v>191</v>
      </c>
      <c r="M232" s="1" t="s" cm="1">
        <v>191</v>
      </c>
      <c r="N232" s="105" t="s" cm="1">
        <v>191</v>
      </c>
    </row>
    <row r="233" spans="2:14" x14ac:dyDescent="0.2">
      <c r="B233" s="1" t="s">
        <v>191</v>
      </c>
      <c r="C233" s="179" t="str">
        <f>IF(ISBLANK('_Data inputs (reported)'!C232),"",'_Data inputs (reported)'!C232)</f>
        <v/>
      </c>
      <c r="D233" s="105" t="s" cm="1">
        <v>191</v>
      </c>
      <c r="E233" s="106" t="s">
        <v>191</v>
      </c>
      <c r="F233" s="106" t="s" cm="1">
        <v>191</v>
      </c>
      <c r="G233" s="105" t="s" cm="1">
        <v>191</v>
      </c>
      <c r="H233" s="106" t="s">
        <v>191</v>
      </c>
      <c r="I233" s="42" t="s" cm="1">
        <v>191</v>
      </c>
      <c r="L233" s="105" t="s" cm="1">
        <v>191</v>
      </c>
      <c r="M233" s="1" t="s" cm="1">
        <v>191</v>
      </c>
      <c r="N233" s="105" t="s" cm="1">
        <v>191</v>
      </c>
    </row>
    <row r="234" spans="2:14" x14ac:dyDescent="0.2">
      <c r="B234" s="1" t="s">
        <v>191</v>
      </c>
      <c r="C234" s="179" t="str">
        <f>IF(ISBLANK('_Data inputs (reported)'!C233),"",'_Data inputs (reported)'!C233)</f>
        <v/>
      </c>
      <c r="D234" s="105" t="s" cm="1">
        <v>191</v>
      </c>
      <c r="E234" s="106" t="s">
        <v>191</v>
      </c>
      <c r="F234" s="106" t="s" cm="1">
        <v>191</v>
      </c>
      <c r="G234" s="105" t="s" cm="1">
        <v>191</v>
      </c>
      <c r="H234" s="106" t="s">
        <v>191</v>
      </c>
      <c r="I234" s="42" t="s" cm="1">
        <v>191</v>
      </c>
      <c r="L234" s="105" t="s" cm="1">
        <v>191</v>
      </c>
      <c r="M234" s="1" t="s" cm="1">
        <v>191</v>
      </c>
      <c r="N234" s="105" t="s" cm="1">
        <v>191</v>
      </c>
    </row>
    <row r="235" spans="2:14" x14ac:dyDescent="0.2">
      <c r="B235" s="1" t="s">
        <v>191</v>
      </c>
      <c r="C235" s="179" t="str">
        <f>IF(ISBLANK('_Data inputs (reported)'!C234),"",'_Data inputs (reported)'!C234)</f>
        <v/>
      </c>
      <c r="D235" s="105" t="s" cm="1">
        <v>191</v>
      </c>
      <c r="E235" s="106" t="s">
        <v>191</v>
      </c>
      <c r="F235" s="106" t="s" cm="1">
        <v>191</v>
      </c>
      <c r="G235" s="105" t="s" cm="1">
        <v>191</v>
      </c>
      <c r="H235" s="106" t="s">
        <v>191</v>
      </c>
      <c r="I235" s="42" t="s" cm="1">
        <v>191</v>
      </c>
      <c r="L235" s="105" t="s" cm="1">
        <v>191</v>
      </c>
      <c r="M235" s="1" t="s" cm="1">
        <v>191</v>
      </c>
      <c r="N235" s="105" t="s" cm="1">
        <v>191</v>
      </c>
    </row>
    <row r="236" spans="2:14" x14ac:dyDescent="0.2">
      <c r="B236" s="1" t="s">
        <v>191</v>
      </c>
      <c r="C236" s="179" t="str">
        <f>IF(ISBLANK('_Data inputs (reported)'!C235),"",'_Data inputs (reported)'!C235)</f>
        <v/>
      </c>
      <c r="D236" s="105" t="s" cm="1">
        <v>191</v>
      </c>
      <c r="E236" s="106" t="s">
        <v>191</v>
      </c>
      <c r="F236" s="106" t="s" cm="1">
        <v>191</v>
      </c>
      <c r="G236" s="105" t="s" cm="1">
        <v>191</v>
      </c>
      <c r="H236" s="106" t="s">
        <v>191</v>
      </c>
      <c r="I236" s="42" t="s" cm="1">
        <v>191</v>
      </c>
      <c r="L236" s="105" t="s" cm="1">
        <v>191</v>
      </c>
      <c r="M236" s="1" t="s" cm="1">
        <v>191</v>
      </c>
      <c r="N236" s="105" t="s" cm="1">
        <v>191</v>
      </c>
    </row>
    <row r="237" spans="2:14" x14ac:dyDescent="0.2">
      <c r="B237" s="1" t="s">
        <v>191</v>
      </c>
      <c r="C237" s="179" t="str">
        <f>IF(ISBLANK('_Data inputs (reported)'!C236),"",'_Data inputs (reported)'!C236)</f>
        <v/>
      </c>
      <c r="D237" s="105" t="s" cm="1">
        <v>191</v>
      </c>
      <c r="E237" s="106" t="s">
        <v>191</v>
      </c>
      <c r="F237" s="106" t="s" cm="1">
        <v>191</v>
      </c>
      <c r="G237" s="105" t="s" cm="1">
        <v>191</v>
      </c>
      <c r="H237" s="106" t="s">
        <v>191</v>
      </c>
      <c r="I237" s="42" t="s" cm="1">
        <v>191</v>
      </c>
      <c r="L237" s="105" t="s" cm="1">
        <v>191</v>
      </c>
      <c r="M237" s="1" t="s" cm="1">
        <v>191</v>
      </c>
      <c r="N237" s="105" t="s" cm="1">
        <v>191</v>
      </c>
    </row>
    <row r="238" spans="2:14" x14ac:dyDescent="0.2">
      <c r="B238" s="1" t="s">
        <v>191</v>
      </c>
      <c r="C238" s="179" t="str">
        <f>IF(ISBLANK('_Data inputs (reported)'!C237),"",'_Data inputs (reported)'!C237)</f>
        <v/>
      </c>
      <c r="D238" s="105" t="s" cm="1">
        <v>191</v>
      </c>
      <c r="E238" s="106" t="s">
        <v>191</v>
      </c>
      <c r="F238" s="106" t="s" cm="1">
        <v>191</v>
      </c>
      <c r="G238" s="105" t="s" cm="1">
        <v>191</v>
      </c>
      <c r="H238" s="106" t="s">
        <v>191</v>
      </c>
      <c r="I238" s="42" t="s" cm="1">
        <v>191</v>
      </c>
      <c r="L238" s="105" t="s" cm="1">
        <v>191</v>
      </c>
      <c r="M238" s="1" t="s" cm="1">
        <v>191</v>
      </c>
      <c r="N238" s="105" t="s" cm="1">
        <v>191</v>
      </c>
    </row>
    <row r="239" spans="2:14" x14ac:dyDescent="0.2">
      <c r="B239" s="1" t="s">
        <v>191</v>
      </c>
      <c r="C239" s="179" t="str">
        <f>IF(ISBLANK('_Data inputs (reported)'!C238),"",'_Data inputs (reported)'!C238)</f>
        <v/>
      </c>
      <c r="D239" s="105" t="s" cm="1">
        <v>191</v>
      </c>
      <c r="E239" s="106" t="s">
        <v>191</v>
      </c>
      <c r="F239" s="106" t="s" cm="1">
        <v>191</v>
      </c>
      <c r="G239" s="105" t="s" cm="1">
        <v>191</v>
      </c>
      <c r="H239" s="106" t="s">
        <v>191</v>
      </c>
      <c r="I239" s="42" t="s" cm="1">
        <v>191</v>
      </c>
      <c r="L239" s="105" t="s" cm="1">
        <v>191</v>
      </c>
      <c r="M239" s="1" t="s" cm="1">
        <v>191</v>
      </c>
      <c r="N239" s="105" t="s" cm="1">
        <v>191</v>
      </c>
    </row>
    <row r="240" spans="2:14" x14ac:dyDescent="0.2">
      <c r="B240" s="1" t="s">
        <v>191</v>
      </c>
      <c r="C240" s="179" t="str">
        <f>IF(ISBLANK('_Data inputs (reported)'!C239),"",'_Data inputs (reported)'!C239)</f>
        <v/>
      </c>
      <c r="D240" s="105" t="s" cm="1">
        <v>191</v>
      </c>
      <c r="E240" s="106" t="s">
        <v>191</v>
      </c>
      <c r="F240" s="106" t="s" cm="1">
        <v>191</v>
      </c>
      <c r="G240" s="105" t="s" cm="1">
        <v>191</v>
      </c>
      <c r="H240" s="106" t="s">
        <v>191</v>
      </c>
      <c r="I240" s="42" t="s" cm="1">
        <v>191</v>
      </c>
      <c r="L240" s="105" t="s" cm="1">
        <v>191</v>
      </c>
      <c r="M240" s="1" t="s" cm="1">
        <v>191</v>
      </c>
      <c r="N240" s="105" t="s" cm="1">
        <v>191</v>
      </c>
    </row>
    <row r="241" spans="2:14" x14ac:dyDescent="0.2">
      <c r="B241" s="1" t="s">
        <v>191</v>
      </c>
      <c r="C241" s="179" t="str">
        <f>IF(ISBLANK('_Data inputs (reported)'!C240),"",'_Data inputs (reported)'!C240)</f>
        <v/>
      </c>
      <c r="D241" s="105" t="s" cm="1">
        <v>191</v>
      </c>
      <c r="E241" s="106" t="s">
        <v>191</v>
      </c>
      <c r="F241" s="106" t="s" cm="1">
        <v>191</v>
      </c>
      <c r="G241" s="105" t="s" cm="1">
        <v>191</v>
      </c>
      <c r="H241" s="106" t="s">
        <v>191</v>
      </c>
      <c r="I241" s="42" t="s" cm="1">
        <v>191</v>
      </c>
      <c r="L241" s="105" t="s" cm="1">
        <v>191</v>
      </c>
      <c r="M241" s="1" t="s" cm="1">
        <v>191</v>
      </c>
      <c r="N241" s="105" t="s" cm="1">
        <v>191</v>
      </c>
    </row>
    <row r="242" spans="2:14" x14ac:dyDescent="0.2">
      <c r="B242" s="1" t="s">
        <v>191</v>
      </c>
      <c r="C242" s="179" t="str">
        <f>IF(ISBLANK('_Data inputs (reported)'!C241),"",'_Data inputs (reported)'!C241)</f>
        <v/>
      </c>
      <c r="D242" s="105" t="s" cm="1">
        <v>191</v>
      </c>
      <c r="E242" s="106" t="s">
        <v>191</v>
      </c>
      <c r="F242" s="106" t="s" cm="1">
        <v>191</v>
      </c>
      <c r="G242" s="105" t="s" cm="1">
        <v>191</v>
      </c>
      <c r="H242" s="106" t="s">
        <v>191</v>
      </c>
      <c r="I242" s="42" t="s" cm="1">
        <v>191</v>
      </c>
      <c r="L242" s="105" t="s" cm="1">
        <v>191</v>
      </c>
      <c r="M242" s="1" t="s" cm="1">
        <v>191</v>
      </c>
      <c r="N242" s="105" t="s" cm="1">
        <v>191</v>
      </c>
    </row>
    <row r="243" spans="2:14" x14ac:dyDescent="0.2">
      <c r="B243" s="1" t="s">
        <v>191</v>
      </c>
      <c r="C243" s="179" t="str">
        <f>IF(ISBLANK('_Data inputs (reported)'!C242),"",'_Data inputs (reported)'!C242)</f>
        <v/>
      </c>
      <c r="D243" s="105" t="s" cm="1">
        <v>191</v>
      </c>
      <c r="E243" s="106" t="s">
        <v>191</v>
      </c>
      <c r="F243" s="106" t="s" cm="1">
        <v>191</v>
      </c>
      <c r="G243" s="105" t="s" cm="1">
        <v>191</v>
      </c>
      <c r="H243" s="106" t="s">
        <v>191</v>
      </c>
      <c r="I243" s="42" t="s" cm="1">
        <v>191</v>
      </c>
      <c r="L243" s="105" t="s" cm="1">
        <v>191</v>
      </c>
      <c r="M243" s="1" t="s" cm="1">
        <v>191</v>
      </c>
      <c r="N243" s="105" t="s" cm="1">
        <v>191</v>
      </c>
    </row>
    <row r="244" spans="2:14" x14ac:dyDescent="0.2">
      <c r="B244" s="1" t="s">
        <v>191</v>
      </c>
      <c r="C244" s="179" t="str">
        <f>IF(ISBLANK('_Data inputs (reported)'!C243),"",'_Data inputs (reported)'!C243)</f>
        <v/>
      </c>
      <c r="D244" s="105" t="s" cm="1">
        <v>191</v>
      </c>
      <c r="E244" s="106" t="s">
        <v>191</v>
      </c>
      <c r="F244" s="106" t="s" cm="1">
        <v>191</v>
      </c>
      <c r="G244" s="105" t="s" cm="1">
        <v>191</v>
      </c>
      <c r="H244" s="106" t="s">
        <v>191</v>
      </c>
      <c r="I244" s="42" t="s" cm="1">
        <v>191</v>
      </c>
      <c r="L244" s="105" t="s" cm="1">
        <v>191</v>
      </c>
      <c r="M244" s="1" t="s" cm="1">
        <v>191</v>
      </c>
      <c r="N244" s="105" t="s" cm="1">
        <v>191</v>
      </c>
    </row>
    <row r="245" spans="2:14" x14ac:dyDescent="0.2">
      <c r="B245" s="1" t="s">
        <v>191</v>
      </c>
      <c r="C245" s="179" t="str">
        <f>IF(ISBLANK('_Data inputs (reported)'!C244),"",'_Data inputs (reported)'!C244)</f>
        <v/>
      </c>
      <c r="D245" s="105" t="s" cm="1">
        <v>191</v>
      </c>
      <c r="E245" s="106" t="s">
        <v>191</v>
      </c>
      <c r="F245" s="106" t="s" cm="1">
        <v>191</v>
      </c>
      <c r="G245" s="105" t="s" cm="1">
        <v>191</v>
      </c>
      <c r="H245" s="106" t="s">
        <v>191</v>
      </c>
      <c r="I245" s="42" t="s" cm="1">
        <v>191</v>
      </c>
      <c r="L245" s="105" t="s" cm="1">
        <v>191</v>
      </c>
      <c r="M245" s="1" t="s" cm="1">
        <v>191</v>
      </c>
      <c r="N245" s="105" t="s" cm="1">
        <v>191</v>
      </c>
    </row>
    <row r="246" spans="2:14" x14ac:dyDescent="0.2">
      <c r="B246" s="1" t="s">
        <v>191</v>
      </c>
      <c r="C246" s="179" t="str">
        <f>IF(ISBLANK('_Data inputs (reported)'!C245),"",'_Data inputs (reported)'!C245)</f>
        <v/>
      </c>
      <c r="D246" s="105" t="s" cm="1">
        <v>191</v>
      </c>
      <c r="E246" s="106" t="s">
        <v>191</v>
      </c>
      <c r="F246" s="106" t="s" cm="1">
        <v>191</v>
      </c>
      <c r="G246" s="105" t="s" cm="1">
        <v>191</v>
      </c>
      <c r="H246" s="106" t="s">
        <v>191</v>
      </c>
      <c r="I246" s="42" t="s" cm="1">
        <v>191</v>
      </c>
      <c r="L246" s="105" t="s" cm="1">
        <v>191</v>
      </c>
      <c r="M246" s="1" t="s" cm="1">
        <v>191</v>
      </c>
      <c r="N246" s="105" t="s" cm="1">
        <v>191</v>
      </c>
    </row>
    <row r="247" spans="2:14" x14ac:dyDescent="0.2">
      <c r="B247" s="1" t="s">
        <v>191</v>
      </c>
      <c r="C247" s="179" t="str">
        <f>IF(ISBLANK('_Data inputs (reported)'!C246),"",'_Data inputs (reported)'!C246)</f>
        <v/>
      </c>
      <c r="D247" s="105" t="s" cm="1">
        <v>191</v>
      </c>
      <c r="E247" s="106" t="s">
        <v>191</v>
      </c>
      <c r="F247" s="106" t="s" cm="1">
        <v>191</v>
      </c>
      <c r="G247" s="105" t="s" cm="1">
        <v>191</v>
      </c>
      <c r="H247" s="106" t="s">
        <v>191</v>
      </c>
      <c r="I247" s="42" t="s" cm="1">
        <v>191</v>
      </c>
      <c r="L247" s="105" t="s" cm="1">
        <v>191</v>
      </c>
      <c r="M247" s="1" t="s" cm="1">
        <v>191</v>
      </c>
      <c r="N247" s="105" t="s" cm="1">
        <v>191</v>
      </c>
    </row>
    <row r="248" spans="2:14" x14ac:dyDescent="0.2">
      <c r="B248" s="1" t="s">
        <v>191</v>
      </c>
      <c r="C248" s="179" t="str">
        <f>IF(ISBLANK('_Data inputs (reported)'!C247),"",'_Data inputs (reported)'!C247)</f>
        <v/>
      </c>
      <c r="D248" s="105" t="s" cm="1">
        <v>191</v>
      </c>
      <c r="E248" s="106" t="s">
        <v>191</v>
      </c>
      <c r="F248" s="106" t="s" cm="1">
        <v>191</v>
      </c>
      <c r="G248" s="105" t="s" cm="1">
        <v>191</v>
      </c>
      <c r="H248" s="106" t="s">
        <v>191</v>
      </c>
      <c r="I248" s="42" t="s" cm="1">
        <v>191</v>
      </c>
      <c r="L248" s="105" t="s" cm="1">
        <v>191</v>
      </c>
      <c r="M248" s="1" t="s" cm="1">
        <v>191</v>
      </c>
      <c r="N248" s="105" t="s" cm="1">
        <v>191</v>
      </c>
    </row>
    <row r="249" spans="2:14" x14ac:dyDescent="0.2">
      <c r="B249" s="1" t="s">
        <v>191</v>
      </c>
      <c r="C249" s="179" t="str">
        <f>IF(ISBLANK('_Data inputs (reported)'!C248),"",'_Data inputs (reported)'!C248)</f>
        <v/>
      </c>
      <c r="D249" s="105" t="s" cm="1">
        <v>191</v>
      </c>
      <c r="E249" s="106" t="s">
        <v>191</v>
      </c>
      <c r="F249" s="106" t="s" cm="1">
        <v>191</v>
      </c>
      <c r="G249" s="105" t="s" cm="1">
        <v>191</v>
      </c>
      <c r="H249" s="106" t="s">
        <v>191</v>
      </c>
      <c r="I249" s="42" t="s" cm="1">
        <v>191</v>
      </c>
      <c r="L249" s="105" t="s" cm="1">
        <v>191</v>
      </c>
      <c r="M249" s="1" t="s" cm="1">
        <v>191</v>
      </c>
      <c r="N249" s="105" t="s" cm="1">
        <v>191</v>
      </c>
    </row>
    <row r="250" spans="2:14" x14ac:dyDescent="0.2">
      <c r="B250" s="1" t="s">
        <v>191</v>
      </c>
      <c r="C250" s="179" t="str">
        <f>IF(ISBLANK('_Data inputs (reported)'!C249),"",'_Data inputs (reported)'!C249)</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1" objects="1" scenarios="1"/>
  <autoFilter ref="A1:N1" xr:uid="{00000000-0009-0000-0000-000003000000}"/>
  <conditionalFormatting sqref="A2:N2 A3:B150 D3:N150 C3:C250">
    <cfRule type="expression" dxfId="4" priority="2">
      <formula>$J2="Yes"</formula>
    </cfRule>
  </conditionalFormatting>
  <dataValidations count="3">
    <dataValidation type="list" allowBlank="1" showInputMessage="1" showErrorMessage="1" sqref="J151:J250" xr:uid="{00000000-0002-0000-0300-000000000000}">
      <formula1>#REF!</formula1>
    </dataValidation>
    <dataValidation type="list" allowBlank="1" showInputMessage="1" sqref="G151:G250 K151:K250" xr:uid="{00000000-0002-0000-0300-000001000000}">
      <formula1>#REF!</formula1>
    </dataValidation>
    <dataValidation type="list" showInputMessage="1" sqref="D151:D250" xr:uid="{00000000-0002-0000-0300-00000200000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1"/>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baseColWidth="10" defaultColWidth="8.7109375" defaultRowHeight="16" x14ac:dyDescent="0.2"/>
  <cols>
    <col min="1" max="1" width="10.140625" customWidth="1"/>
    <col min="2" max="2" width="70.42578125" customWidth="1"/>
    <col min="3" max="3" width="15.5703125" customWidth="1"/>
    <col min="4" max="4" width="17.85546875" customWidth="1"/>
    <col min="5" max="5" width="17.85546875" bestFit="1" customWidth="1"/>
    <col min="6" max="6" width="6.7109375" customWidth="1"/>
    <col min="7" max="7" width="84.42578125" customWidth="1"/>
    <col min="8" max="8" width="2.28515625" customWidth="1"/>
    <col min="9" max="9" width="4.28515625" customWidth="1"/>
    <col min="10" max="10" width="10.28515625" customWidth="1"/>
    <col min="11" max="11" width="2.28515625" customWidth="1"/>
    <col min="12" max="12" width="4.28515625" customWidth="1"/>
    <col min="13" max="13" width="10.28515625" customWidth="1"/>
    <col min="14" max="14" width="2.28515625" customWidth="1"/>
    <col min="15" max="15" width="4.28515625" customWidth="1"/>
    <col min="16" max="16" width="12.28515625" customWidth="1"/>
    <col min="17" max="17" width="2.28515625" customWidth="1"/>
    <col min="18" max="18" width="4.28515625" customWidth="1"/>
    <col min="19" max="19" width="15.7109375" customWidth="1"/>
    <col min="20" max="20" width="2.42578125" bestFit="1" customWidth="1"/>
    <col min="21" max="21" width="3" bestFit="1" customWidth="1"/>
    <col min="22" max="22" width="11.85546875" customWidth="1"/>
    <col min="23" max="23" width="2.28515625" customWidth="1"/>
    <col min="24" max="24" width="4.28515625" customWidth="1"/>
  </cols>
  <sheetData>
    <row r="1" spans="1:24" ht="36" customHeight="1"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r="2" spans="1:24" ht="56" customHeight="1"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r="3" spans="1:24" ht="17" thickBot="1" x14ac:dyDescent="0.25">
      <c r="F3" s="15"/>
      <c r="G3" s="15"/>
      <c r="H3" s="15"/>
      <c r="I3" s="15"/>
      <c r="J3" s="15"/>
      <c r="K3" s="15"/>
      <c r="L3" s="15"/>
      <c r="M3" s="15"/>
      <c r="N3" s="15"/>
      <c r="O3" s="15"/>
      <c r="P3" s="15"/>
      <c r="Q3" s="15"/>
      <c r="R3" s="15"/>
      <c r="S3" s="16"/>
      <c r="T3" s="16"/>
    </row>
    <row r="4" spans="1:24" ht="18" thickBot="1"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r="5" spans="1:24" x14ac:dyDescent="0.2">
      <c r="A5" s="66" t="str">
        <f>HLOOKUP(Introduction!$A$2,nametranslations,33,FALSE)</f>
        <v>Country/territory population</v>
      </c>
      <c r="B5" s="67"/>
      <c r="C5" s="100" t="s">
        <v>57</v>
      </c>
      <c r="D5" s="152" cm="1">
        <f t="array" ref="D5">v1_</f>
        <v>12356.12</v>
      </c>
      <c r="E5" s="68" t="str">
        <f>HLOOKUP(Introduction!$A$2,nametranslations,76,FALSE)</f>
        <v>Population (1000s)</v>
      </c>
      <c r="F5" s="68" t="str">
        <f>'_Data inputs (all)'!H2</f>
        <v>E</v>
      </c>
      <c r="G5" s="69"/>
      <c r="H5" s="16"/>
      <c r="I5" s="16"/>
      <c r="J5" s="16"/>
      <c r="K5" s="16"/>
      <c r="L5" s="16"/>
      <c r="M5" s="16"/>
      <c r="N5" s="16"/>
      <c r="O5" s="16"/>
      <c r="P5" s="16"/>
      <c r="Q5" s="16"/>
      <c r="R5" s="16"/>
      <c r="S5" s="16"/>
      <c r="T5" s="16"/>
    </row>
    <row r="6" spans="1:24" x14ac:dyDescent="0.2">
      <c r="A6" s="70" t="str">
        <f>HLOOKUP(Introduction!$A$2,nametranslations,87,FALSE)</f>
        <v>Location of drinking water supply (proportion of the population)</v>
      </c>
      <c r="B6" s="71"/>
      <c r="C6" s="72"/>
      <c r="D6" s="72"/>
      <c r="E6" s="72"/>
      <c r="F6" s="72"/>
      <c r="G6" s="73"/>
    </row>
    <row r="7" spans="1:24" x14ac:dyDescent="0.2">
      <c r="A7" s="115"/>
      <c r="B7" s="71" t="str">
        <f>HLOOKUP(Introduction!$A$2,nametranslations,88,FALSE)</f>
        <v>On-premises*</v>
      </c>
      <c r="C7" s="101" t="s">
        <v>58</v>
      </c>
      <c r="D7" s="153">
        <f>v2_</f>
        <v>89.210000000000008</v>
      </c>
      <c r="E7" s="72" t="str">
        <f>HLOOKUP(Introduction!$A$2,nametranslations,73,FALSE)</f>
        <v>Percentage</v>
      </c>
      <c r="F7" s="72" t="str">
        <f>'_Data inputs (all)'!H3</f>
        <v>E</v>
      </c>
      <c r="G7" s="73"/>
    </row>
    <row r="8" spans="1:24" x14ac:dyDescent="0.2">
      <c r="A8" s="116"/>
      <c r="B8" s="71" t="str">
        <f>HLOOKUP(Introduction!$A$2,nametranslations,89,FALSE)</f>
        <v>Off-premises*</v>
      </c>
      <c r="C8" s="101" t="s">
        <v>59</v>
      </c>
      <c r="D8" s="153">
        <f>v3_</f>
        <v>10.790000000000001</v>
      </c>
      <c r="E8" s="72" t="str">
        <f>HLOOKUP(Introduction!$A$2,nametranslations,73,FALSE)</f>
        <v>Percentage</v>
      </c>
      <c r="F8" s="72" t="str">
        <f>'_Data inputs (all)'!H4</f>
        <v>E</v>
      </c>
      <c r="G8" s="73"/>
    </row>
    <row r="9" spans="1:24" x14ac:dyDescent="0.2">
      <c r="A9" s="70" t="str">
        <f>HLOOKUP(Introduction!$A$2,nametranslations,90,FALSE)</f>
        <v>Household water used</v>
      </c>
      <c r="B9" s="71"/>
      <c r="C9" s="72"/>
      <c r="D9" s="72"/>
      <c r="E9" s="72"/>
      <c r="F9" s="72"/>
      <c r="G9" s="73"/>
    </row>
    <row r="10" spans="1:24" x14ac:dyDescent="0.2">
      <c r="A10" s="115"/>
      <c r="B10" s="71" t="str">
        <f>HLOOKUP(Introduction!$A$2,nametranslations,91,FALSE)</f>
        <v>On-premises* (average)</v>
      </c>
      <c r="C10" s="101" t="s">
        <v>60</v>
      </c>
      <c r="D10" s="154">
        <f>v4_</f>
        <v>120</v>
      </c>
      <c r="E10" s="72" t="str">
        <f>HLOOKUP(Introduction!$A$2,nametranslations,75,FALSE)</f>
        <v>Litres/person/day</v>
      </c>
      <c r="F10" s="72" t="str">
        <f>'_Data inputs (all)'!H5</f>
        <v>A</v>
      </c>
      <c r="G10" s="73"/>
    </row>
    <row r="11" spans="1:24" x14ac:dyDescent="0.2">
      <c r="A11" s="117"/>
      <c r="B11" s="71" t="str">
        <f>HLOOKUP(Introduction!$A$2,nametranslations,92,FALSE)</f>
        <v>Off-premises* (average)</v>
      </c>
      <c r="C11" s="101" t="s">
        <v>61</v>
      </c>
      <c r="D11" s="154">
        <f>v5_</f>
        <v>20</v>
      </c>
      <c r="E11" s="72" t="str">
        <f>HLOOKUP(Introduction!$A$2,nametranslations,75,FALSE)</f>
        <v>Litres/person/day</v>
      </c>
      <c r="F11" s="72" t="str">
        <f>'_Data inputs (all)'!H6</f>
        <v>A</v>
      </c>
      <c r="G11" s="73"/>
    </row>
    <row r="12" spans="1:24" x14ac:dyDescent="0.2">
      <c r="A12" s="116"/>
      <c r="B12" s="71" t="str">
        <f>HLOOKUP(Introduction!$A$2,nametranslations,38,FALSE)</f>
        <v>Volume of household water used</v>
      </c>
      <c r="C12" s="101" t="s">
        <v>62</v>
      </c>
      <c r="D12" s="155">
        <f>D5*D7/100*D10*365/1000000 +D5*D8/100*D11*365/1000000</f>
        <v>492.53533079800019</v>
      </c>
      <c r="E12" s="72" t="str">
        <f>HLOOKUP(Introduction!$A$2,nametranslations,74,FALSE)</f>
        <v>Million m3/year</v>
      </c>
      <c r="F12" s="72" t="str">
        <f>'_Data inputs (all)'!H7</f>
        <v>C</v>
      </c>
      <c r="G12" s="74" t="s">
        <v>91</v>
      </c>
    </row>
    <row r="13" spans="1:24" x14ac:dyDescent="0.2">
      <c r="A13" s="70" t="str">
        <f>HLOOKUP(Introduction!$A$2,nametranslations,93,FALSE)</f>
        <v>Household wastewater generated</v>
      </c>
      <c r="B13" s="71"/>
      <c r="C13" s="72"/>
      <c r="D13" s="72"/>
      <c r="E13" s="72"/>
      <c r="F13" s="72"/>
      <c r="G13" s="73"/>
    </row>
    <row r="14" spans="1:24" x14ac:dyDescent="0.2">
      <c r="A14" s="115"/>
      <c r="B14" s="71" t="str">
        <f>HLOOKUP(Introduction!$A$2,nametranslations,159,FALSE)</f>
        <v>Proportion of household water use converted into wastewater generated</v>
      </c>
      <c r="C14" s="101" t="s">
        <v>63</v>
      </c>
      <c r="D14" s="153">
        <f>v7_</f>
        <v>80</v>
      </c>
      <c r="E14" s="72" t="str">
        <f>HLOOKUP(Introduction!$A$2,nametranslations,73,FALSE)</f>
        <v>Percentage</v>
      </c>
      <c r="F14" s="72" t="str">
        <f>'_Data inputs (all)'!H8</f>
        <v>A</v>
      </c>
      <c r="G14" s="73"/>
    </row>
    <row r="15" spans="1:24" ht="17" thickBot="1" x14ac:dyDescent="0.25">
      <c r="A15" s="118"/>
      <c r="B15" s="75" t="str">
        <f>HLOOKUP(Introduction!$A$2,nametranslations,160,FALSE)</f>
        <v>Volume of household wastewater generated</v>
      </c>
      <c r="C15" s="102" t="s">
        <v>64</v>
      </c>
      <c r="D15" s="156">
        <f>IF('Data inputs (all)'!H9="R",v8_,D12*D14/100)</f>
        <v>394.02826463840012</v>
      </c>
      <c r="E15" s="76" t="str">
        <f>HLOOKUP(Introduction!$A$2,nametranslations,74,FALSE)</f>
        <v>Million m3/year</v>
      </c>
      <c r="F15" s="76" t="str">
        <f>'_Data inputs (all)'!H9</f>
        <v>C</v>
      </c>
      <c r="G15" s="77" t="str">
        <f>IF('B- Generated by facility type'!G5="R",HLOOKUP(Introduction!$A$2,nametranslations,95,FALSE),IF(F15="R",'Data inputs (all)'!K9&amp;IF('Data inputs (all)'!M9="","", "; " &amp; 'Data inputs (all)'!M9),"= [6] x [7]"))</f>
        <v>= [6] x [7]</v>
      </c>
    </row>
    <row r="17" spans="1:7" x14ac:dyDescent="0.2">
      <c r="A17" s="8" t="str">
        <f>HLOOKUP(Introduction!$A$2,nametranslations,77,FALSE)</f>
        <v>Notes:</v>
      </c>
      <c r="B17" s="15" t="str">
        <f>HLOOKUP(Introduction!$A$2,nametranslations,78,FALSE)</f>
        <v>[variable numbers shown in square brackets - see links to the 'Data inputs (all)' worksheet for additional details]</v>
      </c>
    </row>
    <row r="18" spans="1:7" x14ac:dyDescent="0.2">
      <c r="A18" s="106"/>
      <c r="B18" s="15" t="str">
        <f>HLOOKUP(Introduction!$A$2,nametranslations,79,FALSE)</f>
        <v>A - Assumption</v>
      </c>
      <c r="C18" s="6"/>
      <c r="D18" s="15"/>
      <c r="E18" s="15"/>
    </row>
    <row r="19" spans="1:7" x14ac:dyDescent="0.2">
      <c r="B19" s="15" t="str">
        <f>HLOOKUP(Introduction!$A$2,nametranslations,80,FALSE)</f>
        <v>C - Internally calculated value</v>
      </c>
      <c r="C19" s="6"/>
    </row>
    <row r="20" spans="1:7" x14ac:dyDescent="0.2">
      <c r="B20" s="15" t="str">
        <f>HLOOKUP(Introduction!$A$2,nametranslations,81,FALSE)</f>
        <v>E - Estimated value based on official national statistics</v>
      </c>
      <c r="C20" s="6"/>
      <c r="D20" s="15"/>
      <c r="E20" s="15"/>
    </row>
    <row r="21" spans="1:7" x14ac:dyDescent="0.2">
      <c r="B21" s="15" t="str">
        <f>HLOOKUP(Introduction!$A$2,nametranslations,82,FALSE)</f>
        <v>R - Reported value sourced from official national statistics</v>
      </c>
      <c r="C21" s="6"/>
      <c r="D21" s="15"/>
      <c r="E21" s="15"/>
    </row>
    <row r="22" spans="1:7" x14ac:dyDescent="0.2">
      <c r="B22" s="15" t="str">
        <f>HLOOKUP(Introduction!$A$2,nametranslations,94,FALSE)</f>
        <v>* - On and off -premises referring to the location of the primary drinking water supply</v>
      </c>
      <c r="C22" s="6"/>
      <c r="D22" s="15"/>
      <c r="E22" s="15"/>
    </row>
    <row r="25" spans="1:7" x14ac:dyDescent="0.2">
      <c r="G25" s="6"/>
    </row>
    <row r="26" spans="1:7" x14ac:dyDescent="0.2">
      <c r="G26" s="6"/>
    </row>
    <row r="27" spans="1:7" x14ac:dyDescent="0.2">
      <c r="G27" s="6"/>
    </row>
    <row r="28" spans="1:7" x14ac:dyDescent="0.2">
      <c r="G28" s="6"/>
    </row>
    <row r="29" spans="1:7" x14ac:dyDescent="0.2">
      <c r="G29" s="6"/>
    </row>
    <row r="30" spans="1:7" x14ac:dyDescent="0.2">
      <c r="G30" s="6"/>
    </row>
    <row r="31" spans="1:7" x14ac:dyDescent="0.2">
      <c r="G31" s="6"/>
    </row>
    <row r="32" spans="1:7" x14ac:dyDescent="0.2">
      <c r="G32" s="6"/>
    </row>
    <row r="33" spans="7:7" x14ac:dyDescent="0.2">
      <c r="G33" s="6"/>
    </row>
    <row r="34" spans="7:7" x14ac:dyDescent="0.2">
      <c r="G34" s="6"/>
    </row>
    <row r="35" spans="7:7" x14ac:dyDescent="0.2">
      <c r="G35" s="6"/>
    </row>
    <row r="36" spans="7:7" x14ac:dyDescent="0.2">
      <c r="G36" s="6"/>
    </row>
    <row r="37" spans="7:7" x14ac:dyDescent="0.2">
      <c r="G37" s="6"/>
    </row>
    <row r="38" spans="7:7" x14ac:dyDescent="0.2">
      <c r="G38" s="6"/>
    </row>
    <row r="39" spans="7:7" x14ac:dyDescent="0.2">
      <c r="G39" s="6"/>
    </row>
    <row r="40" spans="7:7" x14ac:dyDescent="0.2">
      <c r="G40" s="6"/>
    </row>
    <row r="41" spans="7:7" x14ac:dyDescent="0.2">
      <c r="G41" s="6"/>
    </row>
    <row r="42" spans="7:7" x14ac:dyDescent="0.2">
      <c r="G42" s="6"/>
    </row>
    <row r="43" spans="7:7" x14ac:dyDescent="0.2">
      <c r="G43" s="6"/>
    </row>
    <row r="44" spans="7:7" x14ac:dyDescent="0.2">
      <c r="G44" s="6"/>
    </row>
    <row r="45" spans="7:7" x14ac:dyDescent="0.2">
      <c r="G45" s="6"/>
    </row>
    <row r="46" spans="7:7" x14ac:dyDescent="0.2">
      <c r="G46" s="6"/>
    </row>
    <row r="47" spans="7:7" x14ac:dyDescent="0.2">
      <c r="G47" s="6"/>
    </row>
    <row r="48" spans="7:7" x14ac:dyDescent="0.2">
      <c r="G48" s="6"/>
    </row>
    <row r="49" spans="7:7" x14ac:dyDescent="0.2">
      <c r="G49" s="6"/>
    </row>
    <row r="50" spans="7:7" x14ac:dyDescent="0.2">
      <c r="G50" s="6"/>
    </row>
    <row r="51" spans="7:7" x14ac:dyDescent="0.2">
      <c r="G51" s="6"/>
    </row>
    <row r="52" spans="7:7" x14ac:dyDescent="0.2">
      <c r="G52" s="6"/>
    </row>
    <row r="53" spans="7:7" x14ac:dyDescent="0.2">
      <c r="G53" s="6"/>
    </row>
    <row r="54" spans="7:7" x14ac:dyDescent="0.2">
      <c r="G54" s="6"/>
    </row>
    <row r="55" spans="7:7" x14ac:dyDescent="0.2">
      <c r="G55" s="6"/>
    </row>
    <row r="56" spans="7:7" x14ac:dyDescent="0.2">
      <c r="G56" s="6"/>
    </row>
    <row r="57" spans="7:7" x14ac:dyDescent="0.2">
      <c r="G57" s="6"/>
    </row>
    <row r="58" spans="7:7" x14ac:dyDescent="0.2">
      <c r="G58" s="6"/>
    </row>
    <row r="59" spans="7:7" x14ac:dyDescent="0.2">
      <c r="G59" s="6"/>
    </row>
    <row r="60" spans="7:7" x14ac:dyDescent="0.2">
      <c r="G60" s="6"/>
    </row>
    <row r="61" spans="7:7" x14ac:dyDescent="0.2">
      <c r="G61" s="6"/>
    </row>
    <row r="62" spans="7:7" x14ac:dyDescent="0.2">
      <c r="G62" s="6"/>
    </row>
    <row r="63" spans="7:7" x14ac:dyDescent="0.2">
      <c r="G63" s="6"/>
    </row>
    <row r="64" spans="7:7" x14ac:dyDescent="0.2">
      <c r="G64" s="6"/>
    </row>
  </sheetData>
  <sheetProtection sheet="1" objects="1" scenarios="1"/>
  <mergeCells count="2">
    <mergeCell ref="A4:B4"/>
    <mergeCell ref="A2:G2"/>
  </mergeCells>
  <conditionalFormatting sqref="A5:G14">
    <cfRule type="expression" dxfId="3" priority="24" stopIfTrue="1">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xr:uid="{00000000-0004-0000-0400-000000000000}"/>
    <hyperlink ref="C7" location="'Data inputs (all)'!C3" display="[2]" xr:uid="{00000000-0004-0000-0400-000001000000}"/>
    <hyperlink ref="C8" location="'Data inputs (all)'!C4" display="[3]" xr:uid="{00000000-0004-0000-0400-000002000000}"/>
    <hyperlink ref="C10" location="'Data inputs (all)'!C5" display="[4]" xr:uid="{00000000-0004-0000-0400-000003000000}"/>
    <hyperlink ref="C11" location="'Data inputs (all)'!C6" display="[5]" xr:uid="{00000000-0004-0000-0400-000004000000}"/>
    <hyperlink ref="C12" location="'Data inputs (all)'!C7" display="[6]" xr:uid="{00000000-0004-0000-0400-000005000000}"/>
    <hyperlink ref="C14" location="'Data inputs (all)'!C8" display="[7]" xr:uid="{00000000-0004-0000-0400-000006000000}"/>
    <hyperlink ref="C15" location="'Data inputs (all)'!C9" display="[8]" xr:uid="{00000000-0004-0000-0400-000007000000}"/>
  </hyperlink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X65"/>
  <sheetViews>
    <sheetView zoomScaleNormal="100" workbookViewId="0"/>
  </sheetViews>
  <sheetFormatPr baseColWidth="10" defaultColWidth="8.7109375" defaultRowHeight="16" x14ac:dyDescent="0.2"/>
  <cols>
    <col min="1" max="1" width="26.28515625" customWidth="1"/>
    <col min="2" max="2" width="4" customWidth="1"/>
    <col min="3" max="3" width="12.5703125" customWidth="1"/>
    <col min="4" max="4" width="2.140625" bestFit="1" customWidth="1"/>
    <col min="5" max="5" width="3.5703125" customWidth="1"/>
    <col min="6" max="6" width="17.140625" customWidth="1"/>
    <col min="7" max="7" width="2.5703125" customWidth="1"/>
    <col min="8" max="8" width="9" customWidth="1"/>
    <col min="9" max="9" width="2.42578125" bestFit="1" customWidth="1"/>
    <col min="10" max="10" width="7.28515625" bestFit="1" customWidth="1"/>
    <col min="11" max="12" width="15.7109375" customWidth="1"/>
    <col min="13" max="13" width="21.28515625" customWidth="1"/>
    <col min="14" max="15" width="15.7109375" customWidth="1"/>
    <col min="16" max="16" width="10.7109375" customWidth="1"/>
  </cols>
  <sheetData>
    <row r="1" spans="1:24" ht="33" customHeight="1" x14ac:dyDescent="0.2">
      <c r="A1" s="33" t="e">
        <f>HLOOKUP(Introduction!$A$2,nametranslations,97,FALSE) &amp; " ("&amp;Introduction!C5 &amp;", " &amp;Introduction!C7 &amp; ")"</f>
        <v>#N/A</v>
      </c>
      <c r="B1" s="33"/>
      <c r="C1" s="33"/>
      <c r="D1" s="33"/>
      <c r="E1" s="33"/>
      <c r="F1" s="33"/>
      <c r="G1" s="33"/>
      <c r="H1" s="33"/>
      <c r="I1" s="33"/>
      <c r="J1" s="33"/>
      <c r="K1" s="33"/>
      <c r="L1" s="33"/>
      <c r="M1" s="33"/>
    </row>
    <row r="2" spans="1:24" ht="135" customHeight="1" thickBot="1"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r="3" spans="1:24" ht="51" customHeight="1" thickBot="1"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r="4" spans="1:24" ht="71.25" customHeight="1"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r="5" spans="1:24" x14ac:dyDescent="0.2">
      <c r="A5" s="19" t="str">
        <f>HLOOKUP(Introduction!$A$2,nametranslations,105,FALSE)</f>
        <v>Stream 1: Sewers</v>
      </c>
      <c r="B5" s="121">
        <v>9</v>
      </c>
      <c r="C5" s="123">
        <f>v9_/100</f>
        <v>0.60410000000000008</v>
      </c>
      <c r="D5" s="119" t="str">
        <f>'_Data inputs (all)'!H10</f>
        <v>E</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261.55019650368007</v>
      </c>
      <c r="G5" s="28" t="str">
        <f>'_Data inputs (all)'!H15</f>
        <v>C</v>
      </c>
      <c r="H5" s="159">
        <f>F5/$F$10*100</f>
        <v>66.377321173497421</v>
      </c>
      <c r="I5" s="28" t="s">
        <v>5</v>
      </c>
      <c r="J5" s="29" t="s">
        <v>19</v>
      </c>
    </row>
    <row r="6" spans="1:24" x14ac:dyDescent="0.2">
      <c r="A6" s="19" t="str">
        <f>HLOOKUP(Introduction!$A$2,nametranslations,106,FALSE)</f>
        <v>Stream 2: Septic tanks</v>
      </c>
      <c r="B6" s="121">
        <v>10</v>
      </c>
      <c r="C6" s="123">
        <f>_xlfn.SINGLE(v10_)/100</f>
        <v>0.17010000000000003</v>
      </c>
      <c r="D6" s="119" t="str">
        <f>'_Data inputs (all)'!H11</f>
        <v>E</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73.646231460480024</v>
      </c>
      <c r="G6" s="28" t="str">
        <f>'_Data inputs (all)'!H16</f>
        <v>C</v>
      </c>
      <c r="H6" s="159">
        <f>F6/$F$10*100</f>
        <v>18.690253818261731</v>
      </c>
      <c r="I6" s="28" t="s">
        <v>5</v>
      </c>
      <c r="J6" s="29" t="s">
        <v>20</v>
      </c>
    </row>
    <row r="7" spans="1:24" x14ac:dyDescent="0.2">
      <c r="A7" s="17" t="str">
        <f>HLOOKUP(Introduction!$A$2,nametranslations,107,FALSE)</f>
        <v>Other improved facilities</v>
      </c>
      <c r="B7" s="121" t="s">
        <v>65</v>
      </c>
      <c r="C7" s="123">
        <f>_xlfn.SINGLE(v11_)/100</f>
        <v>0.2155</v>
      </c>
      <c r="D7" s="119" t="str">
        <f>'_Data inputs (all)'!H12</f>
        <v>E</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58.088591344000008</v>
      </c>
      <c r="G7" s="28" t="str">
        <f>'_Data inputs (all)'!H17</f>
        <v>C</v>
      </c>
      <c r="H7" s="159">
        <f>F7/$F$10*100</f>
        <v>14.741969746914258</v>
      </c>
      <c r="I7" s="28" t="s">
        <v>5</v>
      </c>
      <c r="J7" s="29" t="s">
        <v>21</v>
      </c>
    </row>
    <row r="8" spans="1:24" x14ac:dyDescent="0.2">
      <c r="A8" s="17" t="str">
        <f>HLOOKUP(Introduction!$A$2,nametranslations,108,FALSE)</f>
        <v>Unimproved facilities</v>
      </c>
      <c r="B8" s="121" t="s">
        <v>66</v>
      </c>
      <c r="C8" s="123">
        <f>_xlfn.SINGLE(v12_)/100</f>
        <v>8.8999999999999999E-3</v>
      </c>
      <c r="D8" s="119" t="str">
        <f>'_Data inputs (all)'!H13</f>
        <v>E</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0.6422216931200001</v>
      </c>
      <c r="G8" s="28" t="str">
        <f>'_Data inputs (all)'!H18</f>
        <v>C</v>
      </c>
      <c r="H8" s="159">
        <f>F8/$F$10*100</f>
        <v>0.16298575248141225</v>
      </c>
      <c r="I8" s="28" t="s">
        <v>5</v>
      </c>
      <c r="J8" s="29" t="s">
        <v>22</v>
      </c>
    </row>
    <row r="9" spans="1:24" ht="17" thickBot="1" x14ac:dyDescent="0.25">
      <c r="A9" s="18" t="str">
        <f>HLOOKUP(Introduction!$A$2,nametranslations,109,FALSE)</f>
        <v>Open defecation</v>
      </c>
      <c r="B9" s="122" t="s">
        <v>67</v>
      </c>
      <c r="C9" s="124">
        <f>_xlfn.SINGLE(v13_)/100</f>
        <v>1.5E-3</v>
      </c>
      <c r="D9" s="120" t="str">
        <f>'_Data inputs (all)'!H14</f>
        <v>E</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0.1082396112</v>
      </c>
      <c r="G9" s="28" t="str">
        <f>'_Data inputs (all)'!H19</f>
        <v>C</v>
      </c>
      <c r="H9" s="159">
        <f>F9/$F$10*100</f>
        <v>2.7469508845181838E-2</v>
      </c>
      <c r="I9" s="28" t="s">
        <v>5</v>
      </c>
      <c r="J9" s="30" t="s">
        <v>23</v>
      </c>
    </row>
    <row r="10" spans="1:24" ht="17" thickBot="1" x14ac:dyDescent="0.25">
      <c r="A10" s="9"/>
      <c r="C10" s="9"/>
      <c r="D10" s="10" t="str">
        <f>HLOOKUP(Introduction!$A$2,nametranslations,182,FALSE)</f>
        <v>Total:</v>
      </c>
      <c r="E10" s="126" t="s">
        <v>64</v>
      </c>
      <c r="F10" s="158">
        <f>SUM(F5:F9)</f>
        <v>394.03548061248011</v>
      </c>
      <c r="G10" s="31" t="str">
        <f>'_Data inputs (all)'!H9</f>
        <v>C</v>
      </c>
      <c r="H10" s="160">
        <f>SUM(H5:H9)</f>
        <v>100.00000000000003</v>
      </c>
      <c r="I10" s="32" t="s">
        <v>5</v>
      </c>
    </row>
    <row r="11" spans="1:24" x14ac:dyDescent="0.2">
      <c r="F11" s="169"/>
    </row>
    <row r="12" spans="1:24" x14ac:dyDescent="0.2">
      <c r="A12" s="6" t="str">
        <f>HLOOKUP(Introduction!$A$2,nametranslations,110,FALSE)</f>
        <v>Data requirements for a country estimate:</v>
      </c>
    </row>
    <row r="13" spans="1:24"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r="14" spans="1:2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r="17" spans="1:15"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r="18" spans="1:15" x14ac:dyDescent="0.2">
      <c r="B18" s="6"/>
      <c r="C18" s="15" t="str">
        <f>HLOOKUP(Introduction!$A$2,nametranslations,79,FALSE)</f>
        <v>A - Assumption</v>
      </c>
      <c r="D18" s="6"/>
      <c r="E18" s="6"/>
      <c r="F18" s="6"/>
      <c r="G18" s="6"/>
      <c r="H18" s="6"/>
      <c r="I18" s="6"/>
      <c r="J18" s="6"/>
      <c r="K18" s="6"/>
      <c r="L18" s="6"/>
    </row>
    <row r="19" spans="1:15" x14ac:dyDescent="0.2">
      <c r="B19" s="6"/>
      <c r="C19" s="15" t="str">
        <f>HLOOKUP(Introduction!$A$2,nametranslations,80,FALSE)</f>
        <v>C - Internally calculated value</v>
      </c>
      <c r="D19" s="6"/>
      <c r="E19" s="6"/>
      <c r="F19" s="6"/>
      <c r="G19" s="6"/>
      <c r="H19" s="6"/>
      <c r="I19" s="6"/>
      <c r="J19" s="6"/>
      <c r="K19" s="6"/>
      <c r="L19" s="6"/>
    </row>
    <row r="20" spans="1:15" x14ac:dyDescent="0.2">
      <c r="C20" s="15" t="str">
        <f>HLOOKUP(Introduction!$A$2,nametranslations,81,FALSE)</f>
        <v>E - Estimated value based on official national statistics</v>
      </c>
      <c r="D20" s="6"/>
    </row>
    <row r="21" spans="1:15" x14ac:dyDescent="0.2">
      <c r="C21" s="15" t="str">
        <f>HLOOKUP(Introduction!$A$2,nametranslations,82,FALSE)</f>
        <v>R - Reported value sourced from official national statistics</v>
      </c>
      <c r="D21" s="6"/>
    </row>
    <row r="22" spans="1:15" x14ac:dyDescent="0.2">
      <c r="C22" s="7"/>
      <c r="D22" s="6"/>
    </row>
    <row r="23" spans="1:15" x14ac:dyDescent="0.2">
      <c r="C23" s="7"/>
      <c r="D23" s="26"/>
    </row>
    <row r="26" spans="1:15" x14ac:dyDescent="0.2">
      <c r="O26" s="6"/>
    </row>
    <row r="27" spans="1:15" x14ac:dyDescent="0.2">
      <c r="O27" s="6"/>
    </row>
    <row r="28" spans="1:15" x14ac:dyDescent="0.2">
      <c r="O28" s="6"/>
    </row>
    <row r="29" spans="1:15" x14ac:dyDescent="0.2">
      <c r="O29" s="6"/>
    </row>
    <row r="30" spans="1:15" x14ac:dyDescent="0.2">
      <c r="O30" s="6"/>
    </row>
    <row r="31" spans="1:15" x14ac:dyDescent="0.2">
      <c r="O31" s="6"/>
    </row>
    <row r="32" spans="1:15" x14ac:dyDescent="0.2">
      <c r="O32" s="6"/>
    </row>
    <row r="33" spans="15:15" x14ac:dyDescent="0.2">
      <c r="O33" s="6"/>
    </row>
    <row r="34" spans="15:15" x14ac:dyDescent="0.2">
      <c r="O34" s="6"/>
    </row>
    <row r="35" spans="15:15" x14ac:dyDescent="0.2">
      <c r="O35" s="6"/>
    </row>
    <row r="36" spans="15:15" x14ac:dyDescent="0.2">
      <c r="O36" s="6"/>
    </row>
    <row r="37" spans="15:15" x14ac:dyDescent="0.2">
      <c r="O37" s="6"/>
    </row>
    <row r="38" spans="15:15" x14ac:dyDescent="0.2">
      <c r="O38" s="6"/>
    </row>
    <row r="39" spans="15:15" x14ac:dyDescent="0.2">
      <c r="O39" s="6"/>
    </row>
    <row r="40" spans="15:15" x14ac:dyDescent="0.2">
      <c r="O40" s="6"/>
    </row>
    <row r="41" spans="15:15" x14ac:dyDescent="0.2">
      <c r="O41" s="6"/>
    </row>
    <row r="42" spans="15:15" x14ac:dyDescent="0.2">
      <c r="O42" s="6"/>
    </row>
    <row r="43" spans="15:15" x14ac:dyDescent="0.2">
      <c r="O43" s="6"/>
    </row>
    <row r="44" spans="15:15" x14ac:dyDescent="0.2">
      <c r="O44" s="6"/>
    </row>
    <row r="45" spans="15:15" x14ac:dyDescent="0.2">
      <c r="O45" s="6"/>
    </row>
    <row r="46" spans="15:15" x14ac:dyDescent="0.2">
      <c r="O46" s="6"/>
    </row>
    <row r="47" spans="15:15" x14ac:dyDescent="0.2">
      <c r="O47" s="6"/>
    </row>
    <row r="48" spans="15:15" x14ac:dyDescent="0.2">
      <c r="O48" s="6"/>
    </row>
    <row r="49" spans="15:15" x14ac:dyDescent="0.2">
      <c r="O49" s="6"/>
    </row>
    <row r="50" spans="15:15" x14ac:dyDescent="0.2">
      <c r="O50" s="6"/>
    </row>
    <row r="51" spans="15:15" x14ac:dyDescent="0.2">
      <c r="O51" s="6"/>
    </row>
    <row r="52" spans="15:15" x14ac:dyDescent="0.2">
      <c r="O52" s="6"/>
    </row>
    <row r="53" spans="15:15" x14ac:dyDescent="0.2">
      <c r="O53" s="6"/>
    </row>
    <row r="54" spans="15:15" x14ac:dyDescent="0.2">
      <c r="O54" s="6"/>
    </row>
    <row r="55" spans="15:15" x14ac:dyDescent="0.2">
      <c r="O55" s="6"/>
    </row>
    <row r="56" spans="15:15" x14ac:dyDescent="0.2">
      <c r="O56" s="6"/>
    </row>
    <row r="57" spans="15:15" x14ac:dyDescent="0.2">
      <c r="O57" s="6"/>
    </row>
    <row r="58" spans="15:15" x14ac:dyDescent="0.2">
      <c r="O58" s="6"/>
    </row>
    <row r="59" spans="15:15" x14ac:dyDescent="0.2">
      <c r="O59" s="6"/>
    </row>
    <row r="60" spans="15:15" x14ac:dyDescent="0.2">
      <c r="O60" s="6"/>
    </row>
    <row r="61" spans="15:15" x14ac:dyDescent="0.2">
      <c r="O61" s="6"/>
    </row>
    <row r="62" spans="15:15" x14ac:dyDescent="0.2">
      <c r="O62" s="6"/>
    </row>
    <row r="63" spans="15:15" x14ac:dyDescent="0.2">
      <c r="O63" s="6"/>
    </row>
    <row r="64" spans="15:15" x14ac:dyDescent="0.2">
      <c r="O64" s="6"/>
    </row>
    <row r="65" spans="15:15" x14ac:dyDescent="0.2">
      <c r="O65" s="6"/>
    </row>
  </sheetData>
  <sheetProtection sheet="1" objects="1" scenarios="1"/>
  <mergeCells count="7">
    <mergeCell ref="A13:M14"/>
    <mergeCell ref="A2:M2"/>
    <mergeCell ref="B4:D4"/>
    <mergeCell ref="A3:D3"/>
    <mergeCell ref="E3:J3"/>
    <mergeCell ref="E4:G4"/>
    <mergeCell ref="H4:J4"/>
  </mergeCells>
  <hyperlinks>
    <hyperlink ref="B7" location="'Data inputs (all)'!C12" display="[11]" xr:uid="{00000000-0004-0000-0500-000000000000}"/>
    <hyperlink ref="B8" location="'Data inputs (all)'!C13" display="[12]" xr:uid="{00000000-0004-0000-0500-000001000000}"/>
    <hyperlink ref="B9" location="'Data inputs (all)'!C14" display="[13]" xr:uid="{00000000-0004-0000-0500-000002000000}"/>
    <hyperlink ref="E5" location="'Data inputs (all)'!C15" display="[14]" xr:uid="{00000000-0004-0000-0500-000003000000}"/>
    <hyperlink ref="E6" location="'Data inputs (all)'!C16" display="[15]" xr:uid="{00000000-0004-0000-0500-000004000000}"/>
    <hyperlink ref="E7" location="'Data inputs (all)'!C17" display="[16]" xr:uid="{00000000-0004-0000-0500-000005000000}"/>
    <hyperlink ref="E8" location="'Data inputs (all)'!C18" display="[17]" xr:uid="{00000000-0004-0000-0500-000006000000}"/>
    <hyperlink ref="E9" location="'Data inputs (all)'!C19" display="[18]" xr:uid="{00000000-0004-0000-0500-000007000000}"/>
    <hyperlink ref="E10" location="'Data inputs (all)'!C9" display="[8]" xr:uid="{00000000-0004-0000-0500-000008000000}"/>
    <hyperlink ref="B6" location="'Data inputs (all)'!C11" display="'Data inputs (all)'!C11" xr:uid="{00000000-0004-0000-0500-000009000000}"/>
    <hyperlink ref="B5" location="'Data inputs (all)'!C10" display="'Data inputs (all)'!C10" xr:uid="{00000000-0004-0000-0500-00000A000000}"/>
  </hyperlink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ignoredErrors>
    <ignoredError sqref="G10"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1"/>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baseColWidth="10" defaultColWidth="8.7109375" defaultRowHeight="16" x14ac:dyDescent="0.2"/>
  <cols>
    <col min="1" max="1" width="11.28515625" customWidth="1"/>
    <col min="2" max="2" width="61.42578125" customWidth="1"/>
    <col min="3" max="3" width="15.42578125" customWidth="1"/>
    <col min="4" max="5" width="16.5703125" customWidth="1"/>
    <col min="6" max="6" width="7.5703125" customWidth="1"/>
    <col min="7" max="7" width="75" customWidth="1"/>
  </cols>
  <sheetData>
    <row r="1" spans="1:7" ht="36" customHeight="1" x14ac:dyDescent="0.2">
      <c r="A1" s="27" t="e">
        <f>HLOOKUP(Introduction!$A$2,nametranslations,115,FALSE)  &amp; " ("&amp;Introduction!C5 &amp;", " &amp;Introduction!C7 &amp; ")"</f>
        <v>#N/A</v>
      </c>
      <c r="B1" s="27"/>
      <c r="C1" s="27"/>
      <c r="D1" s="27"/>
      <c r="E1" s="27"/>
      <c r="F1" s="27"/>
      <c r="G1" s="27"/>
    </row>
    <row r="2" spans="1:7" ht="49" customHeight="1" thickBot="1"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r="3" spans="1:7" ht="35" customHeight="1" thickBot="1"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r="4" spans="1:7" x14ac:dyDescent="0.2">
      <c r="A4" s="95" t="str">
        <f>HLOOKUP(Introduction!$A$2,nametranslations,117,FALSE)</f>
        <v>Stream 1: Sewer wastewater flows</v>
      </c>
      <c r="B4" s="65"/>
      <c r="C4" s="79"/>
      <c r="D4" s="80"/>
      <c r="E4" s="80"/>
      <c r="F4" s="81"/>
      <c r="G4" s="82"/>
    </row>
    <row r="5" spans="1:7" ht="17" x14ac:dyDescent="0.2">
      <c r="A5" s="111"/>
      <c r="B5" s="177" t="str">
        <f>HLOOKUP(Introduction!$A$2,nametranslations,118,FALSE)</f>
        <v>Volume of sewer wastewater generated</v>
      </c>
      <c r="C5" s="103" t="s">
        <v>27</v>
      </c>
      <c r="D5" s="161">
        <f>'B- Generated by facility type'!F5</f>
        <v>261.55019650368007</v>
      </c>
      <c r="E5" s="72" t="str">
        <f>HLOOKUP(Introduction!$A$2,nametranslations,74,FALSE)</f>
        <v>Million m3/year</v>
      </c>
      <c r="F5" s="86" t="str">
        <f>'Data inputs (all)'!H15</f>
        <v>C</v>
      </c>
      <c r="G5" s="87" t="s">
        <v>96</v>
      </c>
    </row>
    <row r="6" spans="1:7" ht="17" x14ac:dyDescent="0.2">
      <c r="A6" s="112"/>
      <c r="B6" s="177" t="str">
        <f>HLOOKUP(Introduction!$A$2,nametranslations,119,FALSE)</f>
        <v>Sewer wastewater as a proportion of total household wastewater generated</v>
      </c>
      <c r="C6" s="88" t="s">
        <v>93</v>
      </c>
      <c r="D6" s="162">
        <f>'B- Generated by facility type'!F5/'B- Generated by facility type'!F10*100</f>
        <v>66.377321173497421</v>
      </c>
      <c r="E6" s="72" t="str">
        <f>HLOOKUP(Introduction!$A$2,nametranslations,73,FALSE)</f>
        <v>Percentage</v>
      </c>
      <c r="F6" s="86" t="s">
        <v>5</v>
      </c>
      <c r="G6" s="90" t="s">
        <v>94</v>
      </c>
    </row>
    <row r="7" spans="1:7" ht="17" x14ac:dyDescent="0.2">
      <c r="A7" s="112"/>
      <c r="B7" s="177" t="str">
        <f>HLOOKUP(Introduction!$A$2,nametranslations,120,FALSE)</f>
        <v>Proportion delivered to treatment plants</v>
      </c>
      <c r="C7" s="103" t="s">
        <v>71</v>
      </c>
      <c r="D7" s="163">
        <f>_xlfn.SINGLE(v19_)</f>
        <v>99.170697995853502</v>
      </c>
      <c r="E7" s="72" t="str">
        <f>HLOOKUP(Introduction!$A$2,nametranslations,73,FALSE)</f>
        <v>Percentage</v>
      </c>
      <c r="F7" s="91" t="str">
        <f>'_Data inputs (all)'!H20</f>
        <v>R</v>
      </c>
      <c r="G7" s="92"/>
    </row>
    <row r="8" spans="1:7"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t="str">
        <f>'_Data inputs (all)'!H21</f>
        <v/>
      </c>
      <c r="G8" s="92"/>
    </row>
    <row r="9" spans="1:7" ht="34" x14ac:dyDescent="0.2">
      <c r="A9" s="113"/>
      <c r="B9" s="177" t="str">
        <f>HLOOKUP(Introduction!$A$2,nametranslations,122,FALSE)</f>
        <v>Proportion of delivered that is safely treated (by technology) at treatment plants</v>
      </c>
      <c r="C9" s="103" t="s">
        <v>121</v>
      </c>
      <c r="D9" s="163">
        <f>_xlfn.SINGLE(IF(ISBLANK(_xlfn.SINGLE(v21_)),"",v21_))</f>
        <v>100</v>
      </c>
      <c r="E9" s="89" t="str">
        <f>HLOOKUP(Introduction!$A$2,nametranslations,73,FALSE)</f>
        <v>Percentage</v>
      </c>
      <c r="F9" s="91" t="str">
        <f>'_Data inputs (all)'!H22</f>
        <v>R</v>
      </c>
      <c r="G9" s="92"/>
    </row>
    <row r="10" spans="1:7" x14ac:dyDescent="0.2">
      <c r="A10" s="94" t="str">
        <f>HLOOKUP(Introduction!$A$2,nametranslations,123,FALSE)</f>
        <v>Stream 2: Septic tank wastewater flows</v>
      </c>
      <c r="B10" s="83"/>
      <c r="C10" s="84"/>
      <c r="D10" s="85"/>
      <c r="E10" s="85"/>
      <c r="F10" s="86"/>
      <c r="G10" s="87"/>
    </row>
    <row r="11" spans="1:7" ht="17" x14ac:dyDescent="0.2">
      <c r="A11" s="111"/>
      <c r="B11" s="177" t="str">
        <f>HLOOKUP(Introduction!$A$2,nametranslations,124,FALSE)</f>
        <v>Volume of septic tank wastewater generated</v>
      </c>
      <c r="C11" s="103" t="s">
        <v>28</v>
      </c>
      <c r="D11" s="161">
        <f>'B- Generated by facility type'!F6</f>
        <v>73.646231460480024</v>
      </c>
      <c r="E11" s="72" t="str">
        <f>HLOOKUP(Introduction!$A$2,nametranslations,74,FALSE)</f>
        <v>Million m3/year</v>
      </c>
      <c r="F11" s="86" t="str">
        <f>'_Data inputs (all)'!H16</f>
        <v>C</v>
      </c>
      <c r="G11" s="87" t="s">
        <v>96</v>
      </c>
    </row>
    <row r="12" spans="1:7" ht="34" x14ac:dyDescent="0.2">
      <c r="A12" s="112"/>
      <c r="B12" s="177" t="str">
        <f>HLOOKUP(Introduction!$A$2,nametranslations,125,FALSE)</f>
        <v>Septic tank wastewater as a proportion of total household wastewater generated</v>
      </c>
      <c r="C12" s="88" t="s">
        <v>93</v>
      </c>
      <c r="D12" s="162">
        <f>'B- Generated by facility type'!F6/'B- Generated by facility type'!F10*100</f>
        <v>18.690253818261731</v>
      </c>
      <c r="E12" s="72" t="str">
        <f>HLOOKUP(Introduction!$A$2,nametranslations,73,FALSE)</f>
        <v>Percentage</v>
      </c>
      <c r="F12" s="86" t="s">
        <v>5</v>
      </c>
      <c r="G12" s="90" t="s">
        <v>95</v>
      </c>
    </row>
    <row r="13" spans="1:7" ht="17" x14ac:dyDescent="0.2">
      <c r="A13" s="113"/>
      <c r="B13" s="177" t="str">
        <f>HLOOKUP(Introduction!$A$2,nametranslations,126,FALSE)</f>
        <v>Proportion of tanks with wastewater collected and contained</v>
      </c>
      <c r="C13" s="103" t="s">
        <v>29</v>
      </c>
      <c r="D13" s="163">
        <f>_xlfn.SINGLE(v22_)</f>
        <v>50</v>
      </c>
      <c r="E13" s="72" t="str">
        <f>HLOOKUP(Introduction!$A$2,nametranslations,73,FALSE)</f>
        <v>Percentage</v>
      </c>
      <c r="F13" s="91" t="str">
        <f>'_Data inputs (all)'!H23</f>
        <v>A</v>
      </c>
      <c r="G13" s="92"/>
    </row>
    <row r="14" spans="1:7" x14ac:dyDescent="0.2">
      <c r="A14" s="94" t="str">
        <f>HLOOKUP(Introduction!$A$2,nametranslations,127,FALSE)</f>
        <v>Stream 2a: Septic tank wastewater treatment and off-site disposal</v>
      </c>
      <c r="B14" s="83"/>
      <c r="C14" s="84"/>
      <c r="D14" s="164"/>
      <c r="E14" s="85"/>
      <c r="F14" s="86"/>
      <c r="G14" s="87"/>
    </row>
    <row r="15" spans="1:7" ht="17" x14ac:dyDescent="0.2">
      <c r="A15" s="111"/>
      <c r="B15" s="177" t="str">
        <f>HLOOKUP(Introduction!$A$2,nametranslations,128,FALSE)</f>
        <v>Proportion of tanks with faecal sludge emptied and discharged locally</v>
      </c>
      <c r="C15" s="103" t="s">
        <v>31</v>
      </c>
      <c r="D15" s="163">
        <f>_xlfn.SINGLE(v24_)</f>
        <v>24.349550000000001</v>
      </c>
      <c r="E15" s="72" t="str">
        <f>HLOOKUP(Introduction!$A$2,nametranslations,73,FALSE)</f>
        <v>Percentage</v>
      </c>
      <c r="F15" s="91" t="str">
        <f>'_Data inputs (all)'!H25</f>
        <v>R</v>
      </c>
      <c r="G15" s="92"/>
    </row>
    <row r="16" spans="1:7" ht="17" x14ac:dyDescent="0.2">
      <c r="A16" s="112"/>
      <c r="B16" s="177" t="str">
        <f>HLOOKUP(Introduction!$A$2,nametranslations,129,FALSE)</f>
        <v>Proportion of tanks with faecal sludge emptied and removed off-site</v>
      </c>
      <c r="C16" s="103" t="s">
        <v>32</v>
      </c>
      <c r="D16" s="163">
        <f>_xlfn.SINGLE(v25_)</f>
        <v>9.4438499999999994</v>
      </c>
      <c r="E16" s="72" t="str">
        <f>HLOOKUP(Introduction!$A$2,nametranslations,73,FALSE)</f>
        <v>Percentage</v>
      </c>
      <c r="F16" s="91" t="str">
        <f>'_Data inputs (all)'!H26</f>
        <v>R</v>
      </c>
      <c r="G16" s="92"/>
    </row>
    <row r="17" spans="1:7" ht="34" x14ac:dyDescent="0.2">
      <c r="A17" s="112"/>
      <c r="B17" s="177" t="str">
        <f>HLOOKUP(Introduction!$A$2,nametranslations,130,FALSE)</f>
        <v>Proportion of tanks with faecal sludge removed off-site and delivered to off-site treatment plants</v>
      </c>
      <c r="C17" s="103" t="s">
        <v>34</v>
      </c>
      <c r="D17" s="163">
        <f>_xlfn.SINGLE(v27_)</f>
        <v>100</v>
      </c>
      <c r="E17" s="72" t="str">
        <f>HLOOKUP(Introduction!$A$2,nametranslations,73,FALSE)</f>
        <v>Percentage</v>
      </c>
      <c r="F17" s="91" t="str">
        <f>'_Data inputs (all)'!H28</f>
        <v>A</v>
      </c>
      <c r="G17" s="92"/>
    </row>
    <row r="18" spans="1:7" ht="34" x14ac:dyDescent="0.2">
      <c r="A18" s="113"/>
      <c r="B18" s="177" t="str">
        <f>HLOOKUP(Introduction!$A$2,nametranslations,131,FALSE)</f>
        <v>Proportion of tanks with faecal sludge delivered to and safely treated at off-site treatment plants</v>
      </c>
      <c r="C18" s="103" t="s">
        <v>35</v>
      </c>
      <c r="D18" s="163">
        <f>_xlfn.SINGLE(v28_)</f>
        <v>100</v>
      </c>
      <c r="E18" s="72" t="str">
        <f>HLOOKUP(Introduction!$A$2,nametranslations,73,FALSE)</f>
        <v>Percentage</v>
      </c>
      <c r="F18" s="93" t="str">
        <f>'_Data inputs (all)'!H29</f>
        <v>A</v>
      </c>
      <c r="G18" s="92"/>
    </row>
    <row r="19" spans="1:7" x14ac:dyDescent="0.2">
      <c r="A19" s="94" t="str">
        <f>HLOOKUP(Introduction!$A$2,nametranslations,132,FALSE)</f>
        <v>Stream 2b: Septic tank wastewater treatment and on-site disposal</v>
      </c>
      <c r="B19" s="83"/>
      <c r="C19" s="84"/>
      <c r="D19" s="164"/>
      <c r="E19" s="85"/>
      <c r="F19" s="86"/>
      <c r="G19" s="87"/>
    </row>
    <row r="20" spans="1:7" ht="17" x14ac:dyDescent="0.2">
      <c r="A20" s="111"/>
      <c r="B20" s="177" t="str">
        <f>HLOOKUP(Introduction!$A$2,nametranslations,133,FALSE)</f>
        <v>Proportion of tanks with faecal sludge emptied and buried on-site</v>
      </c>
      <c r="C20" s="103" t="s">
        <v>30</v>
      </c>
      <c r="D20" s="163">
        <f>_xlfn.SINGLE(v23_)</f>
        <v>3.7623199999999999</v>
      </c>
      <c r="E20" s="89" t="str">
        <f>HLOOKUP(Introduction!$A$2,nametranslations,73,FALSE)</f>
        <v>Percentage</v>
      </c>
      <c r="F20" s="91" t="str">
        <f>'_Data inputs (all)'!H24</f>
        <v>R</v>
      </c>
      <c r="G20" s="92"/>
    </row>
    <row r="21" spans="1:7" ht="18" thickBot="1" x14ac:dyDescent="0.25">
      <c r="A21" s="114"/>
      <c r="B21" s="178" t="str">
        <f>HLOOKUP(Introduction!$A$2,nametranslations,134,FALSE)</f>
        <v>Proportion of tanks with faecal sludge not yet emptied</v>
      </c>
      <c r="C21" s="104" t="s">
        <v>33</v>
      </c>
      <c r="D21" s="165">
        <f>_xlfn.SINGLE(v26_)</f>
        <v>62.444279999999999</v>
      </c>
      <c r="E21" s="96" t="str">
        <f>HLOOKUP(Introduction!$A$2,nametranslations,73,FALSE)</f>
        <v>Percentage</v>
      </c>
      <c r="F21" s="97" t="str">
        <f>'_Data inputs (all)'!H27</f>
        <v>R</v>
      </c>
      <c r="G21" s="98"/>
    </row>
    <row r="22" spans="1:7" x14ac:dyDescent="0.2">
      <c r="F22" s="175" t="str">
        <f>IF(F8="R","R",IF(F9="R","R",""))</f>
        <v>R</v>
      </c>
    </row>
    <row r="23" spans="1:7" x14ac:dyDescent="0.2">
      <c r="A23" s="22" t="str">
        <f>HLOOKUP(Introduction!$A$2,nametranslations,135,FALSE)</f>
        <v>Are data sufficient to compute a country estimate?</v>
      </c>
      <c r="B23" s="22"/>
      <c r="C23" s="22"/>
      <c r="D23" s="12"/>
      <c r="E23" s="12"/>
      <c r="F23" s="12"/>
      <c r="G23" s="12"/>
    </row>
    <row r="24" spans="1:7" x14ac:dyDescent="0.2">
      <c r="A24" s="12"/>
      <c r="B24" s="12"/>
      <c r="C24" s="12"/>
      <c r="D24" s="12"/>
      <c r="E24" s="12"/>
      <c r="F24" s="12"/>
      <c r="G24" s="12"/>
    </row>
    <row r="25" spans="1:7" ht="32" customHeight="1" x14ac:dyDescent="0.2">
      <c r="A25" s="200" t="str">
        <f>IF(D5&gt;=D11,IF(F22&lt;&gt;"",HLOOKUP(Introduction!$A$2,nametranslations,136,FALSE),HLOOKUP(Introduction!$A$2,nametranslations,137,FALSE)),IF(F21&lt;&gt;"A",HLOOKUP(Introduction!$A$2,nametranslations,138,FALSE),HLOOKUP(Introduction!$A$2,nametranslations,139,FALSE)))</f>
        <v>Yes, since the volume of sewer wastewater generated [14] is greater than the volume of septic tank wastewater generated [15], and data on sewer wastewater treatment performance [20]/[21] are reported</v>
      </c>
      <c r="B25" s="200"/>
      <c r="C25" s="200"/>
      <c r="D25" s="200"/>
      <c r="E25" s="200"/>
      <c r="F25" s="200"/>
      <c r="G25" s="200"/>
    </row>
    <row r="26" spans="1:7"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r="27" spans="1:7" x14ac:dyDescent="0.2">
      <c r="B27" s="15" t="str">
        <f>HLOOKUP(Introduction!$A$2,nametranslations,79,FALSE)</f>
        <v>A - Assumption</v>
      </c>
      <c r="E27" s="6"/>
      <c r="F27" s="6"/>
      <c r="G27" s="11"/>
    </row>
    <row r="28" spans="1:7" x14ac:dyDescent="0.2">
      <c r="B28" s="15" t="str">
        <f>HLOOKUP(Introduction!$A$2,nametranslations,80,FALSE)</f>
        <v>C - Internally calculated value</v>
      </c>
      <c r="E28" s="6"/>
      <c r="F28" s="6"/>
      <c r="G28" s="7"/>
    </row>
    <row r="29" spans="1:7" x14ac:dyDescent="0.2">
      <c r="B29" s="15" t="str">
        <f>HLOOKUP(Introduction!$A$2,nametranslations,81,FALSE)</f>
        <v>E - Estimated value based on official national statistics</v>
      </c>
      <c r="E29" s="6"/>
      <c r="F29" s="6"/>
      <c r="G29" s="6"/>
    </row>
    <row r="30" spans="1:7" x14ac:dyDescent="0.2">
      <c r="B30" s="15" t="str">
        <f>HLOOKUP(Introduction!$A$2,nametranslations,82,FALSE)</f>
        <v>R - Reported value sourced from official national statistics</v>
      </c>
      <c r="E30" s="6"/>
      <c r="F30" s="6"/>
      <c r="G30" s="11"/>
    </row>
    <row r="32" spans="1:7" x14ac:dyDescent="0.2">
      <c r="B32" s="6"/>
    </row>
    <row r="33" spans="2:2" x14ac:dyDescent="0.2">
      <c r="B33" s="6"/>
    </row>
    <row r="34" spans="2:2" x14ac:dyDescent="0.2">
      <c r="B34" s="6"/>
    </row>
    <row r="35" spans="2:2" x14ac:dyDescent="0.2">
      <c r="B35" s="6"/>
    </row>
    <row r="36" spans="2:2" x14ac:dyDescent="0.2">
      <c r="B36" s="6"/>
    </row>
    <row r="37" spans="2:2" x14ac:dyDescent="0.2">
      <c r="B37" s="6"/>
    </row>
    <row r="38" spans="2:2" x14ac:dyDescent="0.2">
      <c r="B38" s="6"/>
    </row>
    <row r="39" spans="2:2" x14ac:dyDescent="0.2">
      <c r="B39" s="6"/>
    </row>
    <row r="40" spans="2:2" x14ac:dyDescent="0.2">
      <c r="B40" s="6"/>
    </row>
    <row r="41" spans="2:2" x14ac:dyDescent="0.2">
      <c r="B41" s="6"/>
    </row>
    <row r="42" spans="2:2" x14ac:dyDescent="0.2">
      <c r="B42" s="6"/>
    </row>
    <row r="43" spans="2:2" x14ac:dyDescent="0.2">
      <c r="B43" s="6"/>
    </row>
    <row r="44" spans="2:2" x14ac:dyDescent="0.2">
      <c r="B44" s="6"/>
    </row>
    <row r="45" spans="2:2" x14ac:dyDescent="0.2">
      <c r="B45" s="6"/>
    </row>
    <row r="46" spans="2:2" x14ac:dyDescent="0.2">
      <c r="B46" s="6"/>
    </row>
    <row r="47" spans="2:2" x14ac:dyDescent="0.2">
      <c r="B47" s="6"/>
    </row>
    <row r="48" spans="2:2" x14ac:dyDescent="0.2">
      <c r="B48" s="6"/>
    </row>
    <row r="49" spans="2:2" x14ac:dyDescent="0.2">
      <c r="B49" s="6"/>
    </row>
    <row r="50" spans="2:2" x14ac:dyDescent="0.2">
      <c r="B50" s="6"/>
    </row>
    <row r="51" spans="2:2" x14ac:dyDescent="0.2">
      <c r="B51" s="6"/>
    </row>
    <row r="52" spans="2:2" x14ac:dyDescent="0.2">
      <c r="B52" s="6"/>
    </row>
    <row r="53" spans="2:2" x14ac:dyDescent="0.2">
      <c r="B53" s="6"/>
    </row>
  </sheetData>
  <sheetProtection sheet="1" objects="1" scenarios="1"/>
  <mergeCells count="3">
    <mergeCell ref="A2:G2"/>
    <mergeCell ref="A3:B3"/>
    <mergeCell ref="A25:G25"/>
  </mergeCells>
  <hyperlinks>
    <hyperlink ref="C5" location="'Data inputs (all)'!C15" display="[14]" xr:uid="{00000000-0004-0000-0600-000000000000}"/>
    <hyperlink ref="C7" location="'Data inputs (all)'!C20" display="[19]" xr:uid="{00000000-0004-0000-0600-000001000000}"/>
    <hyperlink ref="C9" location="'Data inputs (all)'!C22" display="[21]" xr:uid="{00000000-0004-0000-0600-000002000000}"/>
    <hyperlink ref="C11" location="'Data inputs (all)'!C16" display="[15]" xr:uid="{00000000-0004-0000-0600-000003000000}"/>
    <hyperlink ref="C13" location="'Data inputs (all)'!C23" display="[22]" xr:uid="{00000000-0004-0000-0600-000004000000}"/>
    <hyperlink ref="C15" location="'Data inputs (all)'!C25" display="[24]" xr:uid="{00000000-0004-0000-0600-000005000000}"/>
    <hyperlink ref="C16" location="'Data inputs (all)'!C26" display="[25]" xr:uid="{00000000-0004-0000-0600-000006000000}"/>
    <hyperlink ref="C17" location="'Data inputs (all)'!C28" display="[27]" xr:uid="{00000000-0004-0000-0600-000007000000}"/>
    <hyperlink ref="C18" location="'Data inputs (all)'!C29" display="[28]" xr:uid="{00000000-0004-0000-0600-000008000000}"/>
    <hyperlink ref="C20" location="'Data inputs (all)'!C24" display="[23]" xr:uid="{00000000-0004-0000-0600-000009000000}"/>
    <hyperlink ref="C21" location="'Data inputs (all)'!C27" display="[26]" xr:uid="{00000000-0004-0000-0600-00000A000000}"/>
    <hyperlink ref="C8" location="'Data inputs (all)'!C21" display="[20]" xr:uid="{00000000-0004-0000-0600-00000B000000}"/>
  </hyperlink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1"/>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baseColWidth="10" defaultColWidth="8.7109375" defaultRowHeight="16" x14ac:dyDescent="0.2"/>
  <cols>
    <col min="1" max="1" width="37.85546875" customWidth="1"/>
    <col min="2" max="2" width="21" customWidth="1"/>
    <col min="3" max="3" width="2.7109375" customWidth="1"/>
    <col min="4" max="4" width="23.85546875" bestFit="1" customWidth="1"/>
    <col min="5" max="5" width="17" customWidth="1"/>
    <col min="6" max="6" width="2.5703125" customWidth="1"/>
    <col min="7" max="7" width="17.7109375" customWidth="1"/>
    <col min="8" max="8" width="13.7109375" customWidth="1"/>
    <col min="9" max="9" width="2.5703125" customWidth="1"/>
    <col min="10" max="10" width="17.7109375" customWidth="1"/>
    <col min="11" max="13" width="15.7109375" customWidth="1"/>
    <col min="14" max="14" width="10.7109375" customWidth="1"/>
  </cols>
  <sheetData>
    <row r="1" spans="1:27" ht="36" customHeight="1" x14ac:dyDescent="0.2">
      <c r="A1" s="33" t="e">
        <f>HLOOKUP(Introduction!$A$2,nametranslations,141,FALSE) &amp; " ("&amp;Introduction!C5 &amp;", " &amp;Introduction!C7 &amp; ")"</f>
        <v>#N/A</v>
      </c>
      <c r="B1" s="33"/>
      <c r="C1" s="33"/>
      <c r="D1" s="33"/>
      <c r="E1" s="33"/>
      <c r="F1" s="33"/>
      <c r="G1" s="33"/>
      <c r="H1" s="33"/>
      <c r="I1" s="33"/>
      <c r="J1" s="33"/>
    </row>
    <row r="2" spans="1:27" ht="55" customHeight="1" thickBot="1"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r="3" spans="1:27" ht="75" customHeight="1" thickBot="1"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r="4" spans="1:27" ht="74.25" customHeight="1" x14ac:dyDescent="0.2">
      <c r="A4" s="47" t="str">
        <f>HLOOKUP(Introduction!$A$2,nametranslations,145,FALSE)</f>
        <v>Stream 1: Sewers delivered to wastewater treatment plants</v>
      </c>
      <c r="B4" s="166">
        <f>'B- Generated by facility type'!F5*'C- WW management chain'!D7/100</f>
        <v>259.38115548222595</v>
      </c>
      <c r="C4" s="34" t="str">
        <f>'_Data inputs (all)'!H30</f>
        <v>C</v>
      </c>
      <c r="D4" s="51" t="s">
        <v>49</v>
      </c>
      <c r="E4" s="35">
        <f>B4/'A- Generated'!D15</f>
        <v>0.65828058228325359</v>
      </c>
      <c r="F4" s="43" t="s">
        <v>5</v>
      </c>
      <c r="G4" s="38" t="s">
        <v>37</v>
      </c>
      <c r="H4" s="35">
        <f>IF(ISNUMBER(B4/'B- Generated by facility type'!F5),B4/'B- Generated by facility type'!F5,"N/A")</f>
        <v>0.99170697995853507</v>
      </c>
      <c r="I4" s="43" t="s">
        <v>5</v>
      </c>
      <c r="J4" s="38" t="s">
        <v>40</v>
      </c>
    </row>
    <row r="5" spans="1:27" ht="74.25" customHeight="1"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3.4775198148902713</v>
      </c>
      <c r="C5" s="28" t="str">
        <f>'_Data inputs (all)'!H31</f>
        <v>C</v>
      </c>
      <c r="D5" s="50" t="s">
        <v>50</v>
      </c>
      <c r="E5" s="36">
        <f>B5/'A- Generated'!D15</f>
        <v>8.8255592985990294E-3</v>
      </c>
      <c r="F5" s="44" t="s">
        <v>5</v>
      </c>
      <c r="G5" s="39" t="s">
        <v>38</v>
      </c>
      <c r="H5" s="36">
        <f>IF(ISNUMBER(B5/'B- Generated by facility type'!F6),B5/'B- Generated by facility type'!F6,"N/A")</f>
        <v>4.7219249999999997E-2</v>
      </c>
      <c r="I5" s="44" t="s">
        <v>5</v>
      </c>
      <c r="J5" s="39" t="s">
        <v>41</v>
      </c>
    </row>
    <row r="6" spans="1:27" ht="74.25" customHeight="1"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24.379332939057083</v>
      </c>
      <c r="C6" s="28" t="str">
        <f>'_Data inputs (all)'!H32</f>
        <v>C</v>
      </c>
      <c r="D6" s="50" t="s">
        <v>51</v>
      </c>
      <c r="E6" s="36">
        <f>B6/'A- Generated'!D15</f>
        <v>6.187204098525776E-2</v>
      </c>
      <c r="F6" s="44" t="s">
        <v>5</v>
      </c>
      <c r="G6" s="40" t="s">
        <v>39</v>
      </c>
      <c r="H6" s="36">
        <f>IF(ISNUMBER(B6/'B- Generated by facility type'!F6),B6/'B- Generated by facility type'!F6,"N/A")</f>
        <v>0.33103299999999997</v>
      </c>
      <c r="I6" s="44" t="s">
        <v>5</v>
      </c>
      <c r="J6" s="40" t="s">
        <v>42</v>
      </c>
    </row>
    <row r="7" spans="1:27" ht="40" customHeight="1" thickBot="1" x14ac:dyDescent="0.25">
      <c r="A7" s="49" t="str">
        <f>HLOOKUP(Introduction!$A$2,nametranslations,148,FALSE)</f>
        <v>Total delivered to treatment</v>
      </c>
      <c r="B7" s="168">
        <f>SUM(B4:B6)</f>
        <v>287.2380082361733</v>
      </c>
      <c r="C7" s="129" t="str">
        <f>'_Data inputs (all)'!H33</f>
        <v>C</v>
      </c>
      <c r="D7" s="130" t="s">
        <v>52</v>
      </c>
      <c r="E7" s="131">
        <f>B7/'A- Generated'!D15</f>
        <v>0.72897818256711033</v>
      </c>
      <c r="F7" s="132" t="s">
        <v>5</v>
      </c>
      <c r="G7" s="133" t="s">
        <v>25</v>
      </c>
      <c r="H7" s="134" t="s">
        <v>8</v>
      </c>
      <c r="I7" s="132"/>
      <c r="J7" s="133" t="s">
        <v>8</v>
      </c>
    </row>
    <row r="9" spans="1:27" x14ac:dyDescent="0.2">
      <c r="A9" s="8" t="str">
        <f>HLOOKUP(Introduction!$A$2,nametranslations,77,FALSE)</f>
        <v>Notes:</v>
      </c>
      <c r="B9" s="15" t="str">
        <f>HLOOKUP(Introduction!$A$2,nametranslations,78,FALSE)</f>
        <v>[variable numbers shown in square brackets - see links to the 'Data inputs (all)' worksheet for additional details]</v>
      </c>
    </row>
    <row r="10" spans="1:27" x14ac:dyDescent="0.2">
      <c r="B10" s="15" t="str">
        <f>HLOOKUP(Introduction!$A$2,nametranslations,79,FALSE)</f>
        <v>A - Assumption</v>
      </c>
    </row>
    <row r="11" spans="1:27" x14ac:dyDescent="0.2">
      <c r="B11" s="15" t="str">
        <f>HLOOKUP(Introduction!$A$2,nametranslations,80,FALSE)</f>
        <v>C - Internally calculated value</v>
      </c>
    </row>
    <row r="12" spans="1:27" x14ac:dyDescent="0.2">
      <c r="B12" s="15" t="str">
        <f>HLOOKUP(Introduction!$A$2,nametranslations,81,FALSE)</f>
        <v>E - Estimated value based on official national statistics</v>
      </c>
    </row>
    <row r="13" spans="1:27" x14ac:dyDescent="0.2">
      <c r="B13" s="15" t="str">
        <f>HLOOKUP(Introduction!$A$2,nametranslations,82,FALSE)</f>
        <v>R - Reported value sourced from official national statistics</v>
      </c>
    </row>
    <row r="14" spans="1:27" x14ac:dyDescent="0.2">
      <c r="B14" s="6"/>
    </row>
    <row r="15" spans="1:27" x14ac:dyDescent="0.2">
      <c r="A15" s="6"/>
    </row>
    <row r="16" spans="1:27" x14ac:dyDescent="0.2">
      <c r="A16" s="6"/>
    </row>
    <row r="17" spans="1:2" x14ac:dyDescent="0.2">
      <c r="A17" s="6"/>
    </row>
    <row r="18" spans="1:2" x14ac:dyDescent="0.2">
      <c r="A18" s="6"/>
      <c r="B18" s="169"/>
    </row>
    <row r="19" spans="1:2" x14ac:dyDescent="0.2">
      <c r="A19" s="6"/>
    </row>
    <row r="20" spans="1:2" x14ac:dyDescent="0.2">
      <c r="A20" s="6"/>
    </row>
    <row r="21" spans="1:2" x14ac:dyDescent="0.2">
      <c r="A21" s="6"/>
    </row>
    <row r="22" spans="1:2" x14ac:dyDescent="0.2">
      <c r="A22" s="6"/>
    </row>
  </sheetData>
  <sheetProtection sheet="1" objects="1" scenarios="1"/>
  <mergeCells count="4">
    <mergeCell ref="A2:J2"/>
    <mergeCell ref="B3:D3"/>
    <mergeCell ref="E3:G3"/>
    <mergeCell ref="H3:J3"/>
  </mergeCell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1"/>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baseColWidth="10" defaultColWidth="8.7109375" defaultRowHeight="16" x14ac:dyDescent="0.2"/>
  <cols>
    <col min="1" max="1" width="53" customWidth="1"/>
    <col min="2" max="2" width="18.28515625" customWidth="1"/>
    <col min="3" max="3" width="2.7109375" customWidth="1"/>
    <col min="4" max="4" width="14.5703125" customWidth="1"/>
    <col min="5" max="5" width="19.42578125" customWidth="1"/>
    <col min="6" max="6" width="2.5703125" customWidth="1"/>
    <col min="7" max="7" width="17.7109375" customWidth="1"/>
    <col min="8" max="8" width="17" customWidth="1"/>
    <col min="9" max="9" width="2.5703125" customWidth="1"/>
    <col min="10" max="10" width="20.42578125" customWidth="1"/>
    <col min="11" max="13" width="15.7109375" customWidth="1"/>
    <col min="14" max="14" width="10.7109375" customWidth="1"/>
  </cols>
  <sheetData>
    <row r="1" spans="1:27" ht="36" customHeight="1" x14ac:dyDescent="0.2">
      <c r="A1" s="33" t="e">
        <f>HLOOKUP(Introduction!$A$2,nametranslations,149,FALSE) &amp; " ("&amp;Introduction!C5 &amp;", " &amp;Introduction!C7 &amp; ")"</f>
        <v>#N/A</v>
      </c>
      <c r="B1" s="33"/>
      <c r="C1" s="33"/>
      <c r="D1" s="33"/>
      <c r="E1" s="33"/>
      <c r="F1" s="33"/>
      <c r="G1" s="33"/>
      <c r="H1" s="33"/>
      <c r="I1" s="33"/>
      <c r="J1" s="33"/>
    </row>
    <row r="2" spans="1:27" ht="70" customHeight="1" thickBot="1"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r="3" spans="1:27" ht="78" customHeight="1" thickBot="1"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r="4" spans="1:27" ht="50.25" customHeight="1" x14ac:dyDescent="0.2">
      <c r="A4" s="146" t="str">
        <f>HLOOKUP(Introduction!$A$2,nametranslations,151,FALSE)</f>
        <v>Stream 1: Safely treated from sewers at wastewater treatment plants</v>
      </c>
      <c r="B4" s="172">
        <f>IF('C- WW management chain'!F9="R",'D- Delivered'!B4*'C- WW management chain'!D9/100,'D- Delivered'!B4*'C- WW management chain'!D8/100)</f>
        <v>259.38115548222595</v>
      </c>
      <c r="C4" s="23" t="str">
        <f>'_Data inputs (all)'!H34</f>
        <v>C</v>
      </c>
      <c r="D4" s="58" t="s">
        <v>159</v>
      </c>
      <c r="E4" s="24">
        <f>B4/'A- Generated'!D15</f>
        <v>0.65828058228325359</v>
      </c>
      <c r="F4" s="23" t="str">
        <f>'_Data inputs (all)'!H38</f>
        <v>C</v>
      </c>
      <c r="G4" s="13" t="s">
        <v>45</v>
      </c>
      <c r="H4" s="45">
        <f>IF(ISNUMBER(B4/'B- Generated by facility type'!F5),B4/'B- Generated by facility type'!F5,"N/A")</f>
        <v>0.99170697995853507</v>
      </c>
      <c r="I4" s="55" t="s">
        <v>5</v>
      </c>
      <c r="J4" s="37" t="s">
        <v>43</v>
      </c>
    </row>
    <row r="5" spans="1:27" ht="60.75" customHeight="1" x14ac:dyDescent="0.2">
      <c r="A5" s="148" t="str">
        <f>HLOOKUP(Introduction!$A$2,nametranslations,152,FALSE)</f>
        <v>Stream 2a: Safely treated at septic tanks with faecal sludge safely treated at off-site wastewater treatment plants</v>
      </c>
      <c r="B5" s="171">
        <f>'D- Delivered'!B5*'C- WW management chain'!D18/100</f>
        <v>3.4775198148902713</v>
      </c>
      <c r="C5" s="52" t="str">
        <f>'_Data inputs (all)'!H35</f>
        <v>C</v>
      </c>
      <c r="D5" s="59" t="s">
        <v>53</v>
      </c>
      <c r="E5" s="25">
        <f>B5/'A- Generated'!D15</f>
        <v>8.8255592985990294E-3</v>
      </c>
      <c r="F5" s="52" t="str">
        <f>'_Data inputs (all)'!H39</f>
        <v>C</v>
      </c>
      <c r="G5" s="60" t="s">
        <v>46</v>
      </c>
      <c r="H5" s="46">
        <f>IF(ISNUMBER(B5/'B- Generated by facility type'!F6), B5/'B- Generated by facility type'!F6, "N/A")</f>
        <v>4.7219249999999997E-2</v>
      </c>
      <c r="I5" s="53" t="s">
        <v>5</v>
      </c>
      <c r="J5" s="56" t="s">
        <v>44</v>
      </c>
    </row>
    <row r="6" spans="1:27" ht="63.75" customHeight="1" x14ac:dyDescent="0.2">
      <c r="A6" s="147" t="str">
        <f>HLOOKUP(Introduction!$A$2,nametranslations,153,FALSE)</f>
        <v>Stream 2b: Safely treated at septic tanks with faecal sludge safely treated at on-site treatment</v>
      </c>
      <c r="B6" s="170">
        <f>'D- Delivered'!B6*100%</f>
        <v>24.379332939057083</v>
      </c>
      <c r="C6" s="52" t="str">
        <f>'_Data inputs (all)'!H36</f>
        <v>C</v>
      </c>
      <c r="D6" s="59" t="s">
        <v>54</v>
      </c>
      <c r="E6" s="25">
        <f>B6/'A- Generated'!D15</f>
        <v>6.187204098525776E-2</v>
      </c>
      <c r="F6" s="52" t="str">
        <f>'_Data inputs (all)'!H40</f>
        <v>C</v>
      </c>
      <c r="G6" s="60" t="s">
        <v>47</v>
      </c>
      <c r="H6" s="46">
        <f>IF(ISNUMBER(B6/'B- Generated by facility type'!F6),B6/'B- Generated by facility type'!F6,"N/A")</f>
        <v>0.33103299999999997</v>
      </c>
      <c r="I6" s="53" t="s">
        <v>5</v>
      </c>
      <c r="J6" s="40" t="s">
        <v>36</v>
      </c>
    </row>
    <row r="7" spans="1:27" ht="123" customHeight="1" x14ac:dyDescent="0.2">
      <c r="A7" s="61" t="str">
        <f>HLOOKUP(Introduction!$A$2,nametranslations,154,FALSE)</f>
        <v>Total safely treated</v>
      </c>
      <c r="B7" s="57">
        <f>SUM(B4:B6)</f>
        <v>287.2380082361733</v>
      </c>
      <c r="C7" s="54" t="str">
        <f>'_Data inputs (all)'!H37</f>
        <v>C</v>
      </c>
      <c r="D7" s="59" t="s">
        <v>56</v>
      </c>
      <c r="E7" s="63" t="str">
        <f>IF(LEFT(B8,2)="No",HLOOKUP(Introduction!$A$2,nametranslations,155,FALSE),HLOOKUP(Introduction!$A$2,nametranslations,156,FALSE) &amp; " "&amp; TEXT(SUM(E4:E6),"0.0%"))</f>
        <v>COUNTRY ESTIMATE (SDG 6.3.1):  72.9%</v>
      </c>
      <c r="F7" s="54" t="str">
        <f>'_Data inputs (all)'!H41</f>
        <v>C</v>
      </c>
      <c r="G7" s="60" t="s">
        <v>48</v>
      </c>
      <c r="H7" s="46" t="s">
        <v>8</v>
      </c>
      <c r="I7" s="53"/>
      <c r="J7" s="56" t="s">
        <v>8</v>
      </c>
    </row>
    <row r="8" spans="1:27" ht="61" customHeight="1" thickBot="1" x14ac:dyDescent="0.25">
      <c r="A8" s="62" t="str">
        <f>HLOOKUP(Introduction!$A$2,nametranslations,135,FALSE)</f>
        <v>Are data sufficient to compute a country estimate?</v>
      </c>
      <c r="B8" s="205" t="str">
        <f>'C- WW management chain'!A25</f>
        <v>Yes, since the volume of sewer wastewater generated [14] is greater than the volume of septic tank wastewater generated [15], and data on sewer wastewater treatment performance [20]/[21] are reported</v>
      </c>
      <c r="C8" s="206"/>
      <c r="D8" s="206"/>
      <c r="E8" s="206"/>
      <c r="F8" s="206"/>
      <c r="G8" s="206"/>
      <c r="H8" s="206"/>
      <c r="I8" s="206"/>
      <c r="J8" s="207"/>
    </row>
    <row r="10" spans="1:27" x14ac:dyDescent="0.2">
      <c r="A10" s="8" t="str">
        <f>HLOOKUP(Introduction!$A$2,nametranslations,77,FALSE)</f>
        <v>Notes:</v>
      </c>
      <c r="B10" s="15" t="str">
        <f>HLOOKUP(Introduction!$A$2,nametranslations,78,FALSE)</f>
        <v>[variable numbers shown in square brackets - see links to the 'Data inputs (all)' worksheet for additional details]</v>
      </c>
    </row>
    <row r="11" spans="1:27" x14ac:dyDescent="0.2">
      <c r="B11" s="15" t="str">
        <f>HLOOKUP(Introduction!$A$2,nametranslations,79,FALSE)</f>
        <v>A - Assumption</v>
      </c>
    </row>
    <row r="12" spans="1:27" x14ac:dyDescent="0.2">
      <c r="B12" s="15" t="str">
        <f>HLOOKUP(Introduction!$A$2,nametranslations,80,FALSE)</f>
        <v>C - Internally calculated value</v>
      </c>
    </row>
    <row r="13" spans="1:27" x14ac:dyDescent="0.2">
      <c r="B13" s="15" t="str">
        <f>HLOOKUP(Introduction!$A$2,nametranslations,81,FALSE)</f>
        <v>E - Estimated value based on official national statistics</v>
      </c>
    </row>
    <row r="14" spans="1:27" x14ac:dyDescent="0.2">
      <c r="B14" s="15" t="str">
        <f>HLOOKUP(Introduction!$A$2,nametranslations,82,FALSE)</f>
        <v>R - Reported value sourced from official national statistics</v>
      </c>
    </row>
    <row r="15" spans="1:27" x14ac:dyDescent="0.2">
      <c r="B15" s="6"/>
    </row>
    <row r="16" spans="1:27" x14ac:dyDescent="0.2">
      <c r="A16" s="6"/>
    </row>
    <row r="17" spans="1:1" x14ac:dyDescent="0.2">
      <c r="A17" s="6"/>
    </row>
    <row r="18" spans="1:1" x14ac:dyDescent="0.2">
      <c r="A18" s="6"/>
    </row>
    <row r="19" spans="1:1" x14ac:dyDescent="0.2">
      <c r="A19" s="6"/>
    </row>
    <row r="20" spans="1:1" x14ac:dyDescent="0.2">
      <c r="A20" s="6"/>
    </row>
    <row r="21" spans="1:1" x14ac:dyDescent="0.2">
      <c r="A21" s="6"/>
    </row>
    <row r="22" spans="1:1" x14ac:dyDescent="0.2">
      <c r="A22" s="6"/>
    </row>
    <row r="23" spans="1:1" x14ac:dyDescent="0.2">
      <c r="A23" s="6"/>
    </row>
  </sheetData>
  <sheetProtection sheet="1" objects="1" scenarios="1"/>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2023-10-20T03:44:18Z</dcterms:modified>
</cp:coreProperties>
</file>