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28680" yWindow="-120" windowWidth="29040" windowHeight="1572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F9" i="16"/>
  <c r="E9" i="16"/>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A1" i="18"/>
  <c r="B13" i="17"/>
  <c r="B12" i="17"/>
  <c r="B11" i="17"/>
  <c r="B10" i="17"/>
  <c r="B9" i="17"/>
  <c r="A9" i="17"/>
  <c r="C7" i="17"/>
  <c r="A7" i="17"/>
  <c r="C6" i="17"/>
  <c r="A6" i="17"/>
  <c r="C5" i="17"/>
  <c r="A5" i="17"/>
  <c r="C4" i="17"/>
  <c r="A4" i="17"/>
  <c r="H3" i="17"/>
  <c r="E3" i="17"/>
  <c r="B3" i="17"/>
  <c r="A3" i="17"/>
  <c r="A2" i="17"/>
  <c r="A1" i="17"/>
  <c r="B30" i="15"/>
  <c r="B29" i="15"/>
  <c r="B28" i="15"/>
  <c r="B27" i="15"/>
  <c r="B26" i="15"/>
  <c r="A26" i="15"/>
  <c r="A23" i="15"/>
  <c r="F22" i="15"/>
  <c r="F21" i="15"/>
  <c r="E21" i="15"/>
  <c r="D21" i="15"/>
  <c r="B21" i="15"/>
  <c r="F20" i="15"/>
  <c r="E20" i="15"/>
  <c r="D20" i="15"/>
  <c r="B20" i="15"/>
  <c r="A19" i="15"/>
  <c r="F18" i="15"/>
  <c r="E18" i="15"/>
  <c r="D18" i="15"/>
  <c r="B18" i="15"/>
  <c r="F17" i="15"/>
  <c r="E17" i="15"/>
  <c r="D17" i="15"/>
  <c r="B17" i="15"/>
  <c r="F16" i="15"/>
  <c r="E16" i="15"/>
  <c r="D16" i="15"/>
  <c r="B16" i="15"/>
  <c r="F15" i="15"/>
  <c r="E15" i="15"/>
  <c r="D15" i="15"/>
  <c r="B15" i="15"/>
  <c r="A14" i="15"/>
  <c r="F13" i="15"/>
  <c r="E13" i="15"/>
  <c r="D13" i="15"/>
  <c r="B13" i="15"/>
  <c r="E12" i="15"/>
  <c r="B12" i="15"/>
  <c r="F11" i="15"/>
  <c r="E11" i="15"/>
  <c r="B11" i="15"/>
  <c r="A10" i="15"/>
  <c r="F9" i="15"/>
  <c r="E9" i="15"/>
  <c r="D9" i="15"/>
  <c r="B9" i="15"/>
  <c r="F8" i="15"/>
  <c r="E8" i="15"/>
  <c r="D8" i="15"/>
  <c r="B8" i="15"/>
  <c r="F7" i="15"/>
  <c r="E7" i="15"/>
  <c r="D7" i="15"/>
  <c r="B7" i="15"/>
  <c r="E6" i="15"/>
  <c r="B6" i="15"/>
  <c r="F5" i="15"/>
  <c r="E5" i="15"/>
  <c r="B5" i="15"/>
  <c r="A4" i="15"/>
  <c r="G3" i="15"/>
  <c r="F3" i="15"/>
  <c r="E3" i="15"/>
  <c r="D3" i="15"/>
  <c r="C3" i="15"/>
  <c r="A3" i="15"/>
  <c r="A2" i="15"/>
  <c r="A1"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C9" i="9"/>
  <c r="A9" i="9"/>
  <c r="G8" i="9"/>
  <c r="D8" i="9"/>
  <c r="C8" i="9"/>
  <c r="F9" i="9" s="1"/>
  <c r="A8" i="9"/>
  <c r="G7" i="9"/>
  <c r="D7" i="9"/>
  <c r="C7" i="9"/>
  <c r="F8" i="9" s="1"/>
  <c r="A7" i="9"/>
  <c r="G6" i="9"/>
  <c r="D6" i="9"/>
  <c r="C6" i="9"/>
  <c r="F7" i="9" s="1"/>
  <c r="A6" i="9"/>
  <c r="G5" i="9"/>
  <c r="D5" i="9"/>
  <c r="C5" i="9"/>
  <c r="F6" i="9" s="1"/>
  <c r="A5" i="9"/>
  <c r="H4" i="9"/>
  <c r="E4" i="9"/>
  <c r="D4" i="9"/>
  <c r="C4" i="9"/>
  <c r="B4" i="9"/>
  <c r="A4" i="9"/>
  <c r="E3" i="9"/>
  <c r="A3" i="9"/>
  <c r="M2" i="9"/>
  <c r="L2" i="9"/>
  <c r="K2" i="9"/>
  <c r="J2" i="9"/>
  <c r="I2" i="9"/>
  <c r="H2" i="9"/>
  <c r="G2" i="9"/>
  <c r="F2" i="9"/>
  <c r="E2" i="9"/>
  <c r="D2" i="9"/>
  <c r="C2" i="9"/>
  <c r="B2" i="9"/>
  <c r="A2" i="9"/>
  <c r="A1" i="9"/>
  <c r="B22" i="14"/>
  <c r="B21" i="14"/>
  <c r="B20" i="14"/>
  <c r="B19" i="14"/>
  <c r="B18" i="14"/>
  <c r="B17" i="14"/>
  <c r="A17" i="14"/>
  <c r="G15" i="14"/>
  <c r="F15" i="14"/>
  <c r="E15" i="14"/>
  <c r="B15" i="14"/>
  <c r="F14" i="14"/>
  <c r="E14" i="14"/>
  <c r="D14" i="14"/>
  <c r="B14" i="14"/>
  <c r="A13" i="14"/>
  <c r="F12" i="14"/>
  <c r="E12" i="14"/>
  <c r="B12" i="14"/>
  <c r="F11" i="14"/>
  <c r="E11" i="14"/>
  <c r="D11" i="14"/>
  <c r="B11" i="14"/>
  <c r="F10" i="14"/>
  <c r="E10" i="14"/>
  <c r="D10" i="14"/>
  <c r="B10" i="14"/>
  <c r="A9" i="14"/>
  <c r="F8" i="14"/>
  <c r="E8" i="14"/>
  <c r="D8" i="14"/>
  <c r="B8" i="14"/>
  <c r="F7" i="14"/>
  <c r="E7" i="14"/>
  <c r="D7" i="14"/>
  <c r="B7" i="14"/>
  <c r="A6" i="14"/>
  <c r="F5" i="14"/>
  <c r="E5" i="14"/>
  <c r="D5" i="14" a="1"/>
  <c r="D5" i="14" s="1"/>
  <c r="A5" i="14"/>
  <c r="G4" i="14"/>
  <c r="F4" i="14"/>
  <c r="E4" i="14"/>
  <c r="D4" i="14"/>
  <c r="C4" i="14"/>
  <c r="A4" i="14"/>
  <c r="A2" i="14"/>
  <c r="A1"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E29" i="21"/>
  <c r="D29" i="21"/>
  <c r="C29" i="21"/>
  <c r="B29" i="21"/>
  <c r="A29" i="21"/>
  <c r="M28" i="21"/>
  <c r="L28" i="21"/>
  <c r="K28" i="21"/>
  <c r="J28" i="21"/>
  <c r="I28" i="21"/>
  <c r="H28" i="21"/>
  <c r="G28" i="21"/>
  <c r="F28" i="21"/>
  <c r="E28" i="21"/>
  <c r="D28" i="21"/>
  <c r="C28" i="21"/>
  <c r="B28" i="21"/>
  <c r="A28" i="21"/>
  <c r="M27" i="21"/>
  <c r="L27" i="21"/>
  <c r="K27" i="21"/>
  <c r="J27" i="21"/>
  <c r="I27" i="21"/>
  <c r="H27" i="21"/>
  <c r="G27" i="21"/>
  <c r="F27" i="21"/>
  <c r="E27" i="21"/>
  <c r="D27" i="21"/>
  <c r="C27" i="21"/>
  <c r="B27" i="21"/>
  <c r="A27" i="21"/>
  <c r="M26" i="21"/>
  <c r="L26" i="21"/>
  <c r="K26" i="21"/>
  <c r="J26" i="21"/>
  <c r="I26" i="21"/>
  <c r="H26" i="21"/>
  <c r="G26" i="21"/>
  <c r="F26" i="21"/>
  <c r="E26" i="21"/>
  <c r="D26" i="21"/>
  <c r="C26" i="21"/>
  <c r="B26" i="21"/>
  <c r="A26" i="21"/>
  <c r="M25" i="21"/>
  <c r="L25" i="21"/>
  <c r="K25" i="21"/>
  <c r="J25" i="21"/>
  <c r="I25" i="21"/>
  <c r="H25" i="21"/>
  <c r="G25" i="21"/>
  <c r="F25" i="21"/>
  <c r="E25" i="21"/>
  <c r="D25" i="21"/>
  <c r="C25" i="21"/>
  <c r="B25" i="21"/>
  <c r="A25" i="21"/>
  <c r="M24" i="21"/>
  <c r="L24" i="21"/>
  <c r="K24" i="21"/>
  <c r="J24" i="21"/>
  <c r="I24" i="21"/>
  <c r="H24" i="21"/>
  <c r="G24" i="21"/>
  <c r="F24" i="21"/>
  <c r="E24" i="21"/>
  <c r="D24" i="21"/>
  <c r="C24" i="21"/>
  <c r="B24" i="21"/>
  <c r="A24" i="21"/>
  <c r="M23" i="21"/>
  <c r="L23" i="21"/>
  <c r="K23" i="21"/>
  <c r="J23" i="21"/>
  <c r="I23" i="21"/>
  <c r="H23" i="21"/>
  <c r="G23" i="21"/>
  <c r="F23" i="21"/>
  <c r="E23" i="21"/>
  <c r="D23" i="21"/>
  <c r="C23" i="21"/>
  <c r="B23" i="21"/>
  <c r="A23" i="21"/>
  <c r="M22" i="21"/>
  <c r="L22" i="21"/>
  <c r="K22" i="21"/>
  <c r="J22" i="21"/>
  <c r="I22" i="21"/>
  <c r="H22" i="21"/>
  <c r="G22" i="21"/>
  <c r="F22" i="21"/>
  <c r="E22" i="21"/>
  <c r="D22" i="21"/>
  <c r="C22" i="21"/>
  <c r="B22" i="21"/>
  <c r="A22" i="21"/>
  <c r="M21" i="21"/>
  <c r="L21" i="21"/>
  <c r="K21" i="21"/>
  <c r="J21" i="21"/>
  <c r="I21" i="21"/>
  <c r="H21" i="21"/>
  <c r="G21" i="21"/>
  <c r="F21" i="21"/>
  <c r="E21" i="21"/>
  <c r="D21" i="21"/>
  <c r="C21" i="21"/>
  <c r="B21" i="21"/>
  <c r="A21" i="21"/>
  <c r="M20" i="21"/>
  <c r="L20" i="21"/>
  <c r="K20" i="21"/>
  <c r="J20" i="21"/>
  <c r="I20" i="21"/>
  <c r="H20" i="21"/>
  <c r="G20" i="21"/>
  <c r="F20" i="2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G15" i="21"/>
  <c r="E15" i="21"/>
  <c r="D15" i="21"/>
  <c r="C15" i="21"/>
  <c r="B15" i="21"/>
  <c r="A15" i="21"/>
  <c r="M14" i="21"/>
  <c r="L14" i="21"/>
  <c r="K14" i="21"/>
  <c r="J14" i="21"/>
  <c r="I14" i="21"/>
  <c r="H14" i="21"/>
  <c r="G14" i="21"/>
  <c r="F14" i="21"/>
  <c r="E14" i="21"/>
  <c r="D14" i="21"/>
  <c r="C14" i="21"/>
  <c r="B14" i="21"/>
  <c r="A14" i="21"/>
  <c r="M13" i="21"/>
  <c r="L13" i="21"/>
  <c r="K13" i="21"/>
  <c r="J13" i="21"/>
  <c r="I13" i="21"/>
  <c r="H13" i="21"/>
  <c r="G13" i="21"/>
  <c r="F13" i="21"/>
  <c r="E13" i="21"/>
  <c r="D13" i="21"/>
  <c r="C13" i="21"/>
  <c r="B13" i="21"/>
  <c r="A13" i="21"/>
  <c r="M12" i="21"/>
  <c r="L12" i="21"/>
  <c r="K12" i="21"/>
  <c r="J12" i="21"/>
  <c r="I12" i="21"/>
  <c r="H12" i="21"/>
  <c r="G12" i="21"/>
  <c r="F12" i="21"/>
  <c r="E12" i="21"/>
  <c r="D12" i="21"/>
  <c r="C12" i="21"/>
  <c r="B12" i="21"/>
  <c r="A12" i="21"/>
  <c r="M11" i="21"/>
  <c r="L11" i="21"/>
  <c r="K11" i="21"/>
  <c r="J11" i="21"/>
  <c r="I11" i="21"/>
  <c r="H11" i="21"/>
  <c r="G11" i="21"/>
  <c r="F11" i="21"/>
  <c r="E11" i="21"/>
  <c r="D11" i="21"/>
  <c r="C11" i="21"/>
  <c r="B11" i="21"/>
  <c r="A11" i="21"/>
  <c r="M10" i="21"/>
  <c r="L10" i="21"/>
  <c r="K10" i="21"/>
  <c r="J10" i="21"/>
  <c r="I10" i="21"/>
  <c r="H10" i="21"/>
  <c r="G10" i="21"/>
  <c r="F10" i="21"/>
  <c r="E10" i="21"/>
  <c r="D10" i="21"/>
  <c r="C10" i="21"/>
  <c r="B10" i="21"/>
  <c r="A10" i="21"/>
  <c r="M9" i="21"/>
  <c r="L9" i="21"/>
  <c r="K9" i="21"/>
  <c r="J9" i="21"/>
  <c r="I9" i="21"/>
  <c r="H9" i="21"/>
  <c r="G9" i="21"/>
  <c r="E9" i="21"/>
  <c r="D9" i="21"/>
  <c r="C9" i="21"/>
  <c r="B9" i="21"/>
  <c r="A9" i="21"/>
  <c r="M8" i="21"/>
  <c r="L8" i="21"/>
  <c r="K8" i="21"/>
  <c r="J8" i="21"/>
  <c r="I8" i="21"/>
  <c r="H8" i="21"/>
  <c r="G8" i="21"/>
  <c r="F8" i="21"/>
  <c r="E8" i="21"/>
  <c r="D8" i="21"/>
  <c r="C8" i="21"/>
  <c r="B8" i="21"/>
  <c r="A8" i="21"/>
  <c r="M7" i="21"/>
  <c r="L7" i="21"/>
  <c r="K7" i="21"/>
  <c r="J7" i="21"/>
  <c r="I7" i="21"/>
  <c r="H7" i="21"/>
  <c r="G7" i="21"/>
  <c r="E7" i="21"/>
  <c r="D7" i="21"/>
  <c r="C7" i="21"/>
  <c r="B7" i="21"/>
  <c r="A7" i="21"/>
  <c r="M6" i="21"/>
  <c r="L6" i="21"/>
  <c r="K6" i="21"/>
  <c r="J6" i="21"/>
  <c r="I6" i="21"/>
  <c r="H6" i="21"/>
  <c r="G6" i="21"/>
  <c r="F6" i="21"/>
  <c r="E6" i="21"/>
  <c r="D6" i="21"/>
  <c r="C6" i="21"/>
  <c r="B6" i="21"/>
  <c r="A6" i="21"/>
  <c r="M5" i="21"/>
  <c r="L5" i="21"/>
  <c r="K5" i="21"/>
  <c r="J5" i="21"/>
  <c r="I5" i="21"/>
  <c r="H5" i="21"/>
  <c r="G5" i="21"/>
  <c r="F5" i="21"/>
  <c r="E5" i="21"/>
  <c r="D5" i="21"/>
  <c r="C5" i="21"/>
  <c r="B5" i="21"/>
  <c r="A5" i="21"/>
  <c r="M4" i="21"/>
  <c r="L4" i="21"/>
  <c r="K4" i="21"/>
  <c r="J4" i="21"/>
  <c r="I4" i="21"/>
  <c r="H4" i="21"/>
  <c r="G4" i="21"/>
  <c r="F4" i="21"/>
  <c r="E4" i="21"/>
  <c r="D4" i="21"/>
  <c r="C4" i="21"/>
  <c r="B4" i="21"/>
  <c r="A4" i="21"/>
  <c r="M3" i="21"/>
  <c r="L3" i="21"/>
  <c r="K3" i="21"/>
  <c r="J3" i="21"/>
  <c r="I3" i="21"/>
  <c r="H3" i="21"/>
  <c r="G3" i="21"/>
  <c r="F3" i="21"/>
  <c r="E3" i="21"/>
  <c r="D3" i="21"/>
  <c r="C3" i="21"/>
  <c r="B3" i="21"/>
  <c r="A3" i="21"/>
  <c r="M2" i="21"/>
  <c r="L2" i="21"/>
  <c r="K2" i="21"/>
  <c r="J2" i="21"/>
  <c r="I2" i="21"/>
  <c r="H2" i="21"/>
  <c r="G2" i="21"/>
  <c r="F2" i="21"/>
  <c r="E2" i="21"/>
  <c r="D2" i="21"/>
  <c r="C2" i="21"/>
  <c r="B2" i="21"/>
  <c r="A2" i="21"/>
  <c r="M1" i="21"/>
  <c r="L1" i="21"/>
  <c r="K1" i="21"/>
  <c r="J1" i="21"/>
  <c r="I1" i="21"/>
  <c r="H1" i="21"/>
  <c r="G1" i="21"/>
  <c r="F1" i="21"/>
  <c r="E1" i="21"/>
  <c r="D1" i="21"/>
  <c r="C1" i="21"/>
  <c r="B1" i="21"/>
  <c r="A1" i="21"/>
  <c r="A2" i="2" a="1"/>
  <c r="A2" i="2"/>
  <c r="C24" i="1"/>
  <c r="C23" i="1"/>
  <c r="C22" i="1"/>
  <c r="C21" i="1"/>
  <c r="C20" i="1"/>
  <c r="C18" i="1"/>
  <c r="C16" i="1"/>
  <c r="C15" i="1"/>
  <c r="C13" i="1"/>
  <c r="C11" i="1"/>
  <c r="C9" i="1"/>
  <c r="C6" i="1"/>
  <c r="C5" i="1"/>
  <c r="C4" i="1"/>
  <c r="C3" i="1"/>
  <c r="D11" i="15" l="1"/>
  <c r="F16" i="21"/>
  <c r="C6" i="16" s="1"/>
  <c r="D6" i="16"/>
  <c r="B6" i="17"/>
  <c r="B5" i="17"/>
  <c r="D8" i="16"/>
  <c r="F18" i="21"/>
  <c r="C8" i="16" s="1"/>
  <c r="D12" i="14"/>
  <c r="F5" i="9"/>
  <c r="F17" i="21"/>
  <c r="C7" i="16" s="1"/>
  <c r="D7" i="16"/>
  <c r="F19" i="21"/>
  <c r="C9" i="16" s="1"/>
  <c r="D9" i="16"/>
  <c r="G9" i="16" s="1"/>
  <c r="F31" i="21" l="1"/>
  <c r="C11" i="16" s="1"/>
  <c r="B5" i="18"/>
  <c r="D11" i="16"/>
  <c r="H5" i="17"/>
  <c r="D5" i="16"/>
  <c r="D6" i="15"/>
  <c r="F10" i="9"/>
  <c r="F15" i="21"/>
  <c r="C5" i="16" s="1"/>
  <c r="B4" i="17"/>
  <c r="D5" i="15"/>
  <c r="A25" i="15" s="1"/>
  <c r="H5" i="9"/>
  <c r="A13" i="9"/>
  <c r="G7" i="16"/>
  <c r="F7" i="16"/>
  <c r="F7" i="21"/>
  <c r="C2" i="16" s="1"/>
  <c r="D15" i="14"/>
  <c r="D2" i="16"/>
  <c r="H6" i="17"/>
  <c r="E6" i="17"/>
  <c r="F32" i="21"/>
  <c r="C12" i="16" s="1"/>
  <c r="B6" i="18"/>
  <c r="D12" i="16"/>
  <c r="G6" i="16"/>
  <c r="F6" i="16"/>
  <c r="F8" i="16"/>
  <c r="G8" i="16"/>
  <c r="B8" i="18" l="1"/>
  <c r="F35" i="21"/>
  <c r="H5" i="18"/>
  <c r="E5" i="18"/>
  <c r="D15" i="16"/>
  <c r="G2" i="16"/>
  <c r="F2" i="16"/>
  <c r="D10" i="16"/>
  <c r="H4" i="17"/>
  <c r="B4" i="18"/>
  <c r="E4" i="17"/>
  <c r="F30" i="21"/>
  <c r="C10" i="16" s="1"/>
  <c r="B7" i="17"/>
  <c r="D3" i="16"/>
  <c r="F9" i="21"/>
  <c r="E5" i="17"/>
  <c r="D4" i="16"/>
  <c r="H8" i="9"/>
  <c r="H7" i="9"/>
  <c r="H6" i="9"/>
  <c r="H9" i="9"/>
  <c r="H10" i="9" s="1"/>
  <c r="D12" i="15"/>
  <c r="F12" i="16"/>
  <c r="G12" i="16"/>
  <c r="G11" i="16"/>
  <c r="F11" i="16"/>
  <c r="E6" i="18"/>
  <c r="D16" i="16"/>
  <c r="H6" i="18"/>
  <c r="F36" i="21"/>
  <c r="G5" i="16"/>
  <c r="F5" i="16"/>
  <c r="F16" i="16" l="1"/>
  <c r="D13" i="16"/>
  <c r="F33" i="21"/>
  <c r="C13" i="16" s="1"/>
  <c r="E7" i="17"/>
  <c r="C15" i="16"/>
  <c r="F39" i="21"/>
  <c r="H4" i="18"/>
  <c r="B7" i="18"/>
  <c r="E4" i="18"/>
  <c r="E7" i="18" s="1"/>
  <c r="D14" i="16"/>
  <c r="F34" i="21"/>
  <c r="C4" i="16"/>
  <c r="G4" i="16" s="1"/>
  <c r="C3" i="16"/>
  <c r="F40" i="21"/>
  <c r="C16" i="16"/>
  <c r="G16" i="16" s="1"/>
  <c r="F3" i="16"/>
  <c r="G3" i="16"/>
  <c r="F10" i="16"/>
  <c r="G10" i="16"/>
  <c r="G15" i="16"/>
  <c r="F15" i="16"/>
  <c r="F37" i="21" l="1"/>
  <c r="C17" i="16" s="1"/>
  <c r="D17" i="16"/>
  <c r="G13" i="16"/>
  <c r="F13" i="16"/>
  <c r="F38" i="21"/>
  <c r="F41" i="21" s="1"/>
  <c r="C8" i="1" s="1"/>
  <c r="C14" i="16"/>
  <c r="G14" i="16" s="1"/>
  <c r="F14" i="16"/>
  <c r="G17" i="16" l="1"/>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<sst xmlns="http://schemas.openxmlformats.org/spreadsheetml/2006/main" count="5245" uniqueCount="2362">
  <si>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</si>
  <si>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</si>
  <si>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</si>
  <si>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</si>
  <si>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</si>
  <si>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</si>
  <si>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</si>
  <si>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</si>
  <si>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</si>
  <si>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</si>
  <si>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</si>
  <si>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</si>
  <si>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</si>
  <si>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</si>
  <si>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</si>
  <si>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</si>
  <si>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</si>
  <si>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</si>
  <si>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</si>
  <si>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</si>
  <si>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</si>
  <si>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</si>
  <si>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</si>
  <si>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</si>
  <si>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</si>
  <si>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</si>
  <si>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</si>
  <si>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</si>
  <si>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</si>
  <si>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</si>
  <si>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</si>
  <si>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</si>
  <si>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</si>
  <si>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</si>
  <si>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</si>
  <si>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</si>
  <si>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</si>
  <si>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</si>
  <si>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</si>
  <si>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</si>
  <si>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</si>
  <si>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</si>
  <si>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</si>
  <si>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</si>
  <si>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</si>
  <si>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</si>
  <si>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</si>
  <si>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</si>
  <si>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</si>
  <si>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</si>
  <si>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</si>
  <si>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</si>
  <si>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</si>
  <si>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</si>
  <si>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</si>
  <si>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</si>
  <si>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</si>
  <si>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</si>
  <si>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</si>
  <si>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</si>
  <si>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</si>
  <si>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</si>
  <si>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</si>
  <si>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</si>
  <si>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</si>
  <si>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</si>
  <si>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</si>
  <si>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</si>
  <si>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</si>
  <si>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</si>
  <si>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</si>
  <si>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</si>
  <si>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</si>
  <si>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</si>
  <si>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</si>
  <si>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</si>
  <si>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</si>
  <si>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</si>
  <si>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</si>
  <si>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</si>
  <si>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</si>
  <si>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</si>
  <si>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</si>
  <si>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</si>
  <si>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</si>
  <si>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</si>
  <si>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</si>
  <si>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</si>
  <si>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</si>
  <si>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</si>
  <si>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</si>
  <si>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</si>
  <si>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</si>
  <si>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</si>
  <si>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</si>
  <si>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</si>
  <si>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</si>
  <si>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</si>
  <si>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</si>
  <si>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</si>
  <si>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</si>
  <si>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</si>
  <si>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</si>
  <si>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</si>
  <si>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</si>
  <si>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</si>
  <si>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</si>
  <si>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</si>
  <si>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</si>
  <si>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</si>
  <si>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</si>
  <si>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</si>
  <si>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</si>
  <si>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</si>
  <si>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</si>
  <si>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</si>
  <si>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</si>
  <si>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</si>
  <si>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</si>
  <si>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</si>
  <si>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</si>
  <si>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</si>
  <si>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</si>
  <si>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</si>
  <si>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</si>
  <si>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</si>
  <si>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</si>
  <si>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</si>
  <si>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</si>
  <si>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</si>
  <si>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</si>
  <si>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</si>
  <si>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</si>
  <si>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</si>
  <si>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</si>
  <si>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</si>
  <si>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</si>
  <si>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</si>
  <si>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</si>
  <si>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</si>
  <si>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</si>
  <si>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</si>
  <si>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</si>
  <si>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</si>
  <si>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</si>
  <si>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</si>
  <si>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</si>
  <si>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</si>
  <si>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</si>
  <si>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</si>
  <si>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</si>
  <si>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</si>
  <si>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</si>
  <si>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</si>
  <si>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</si>
  <si>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</si>
  <si>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</si>
  <si>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</si>
  <si>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</si>
  <si>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</si>
  <si>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</si>
  <si>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</si>
  <si>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</si>
  <si>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</si>
  <si>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</si>
  <si>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</si>
  <si>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</si>
  <si>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</si>
  <si>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</si>
  <si>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</si>
  <si>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</si>
  <si>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</si>
  <si>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</si>
  <si>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</si>
  <si>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</si>
  <si>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</si>
  <si>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</si>
  <si>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</si>
  <si>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</si>
  <si>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</si>
  <si>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</si>
  <si>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</si>
  <si>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</si>
  <si>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</si>
  <si>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</si>
  <si>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</si>
  <si>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</si>
  <si>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</si>
  <si>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</si>
  <si>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</si>
  <si>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</si>
  <si>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</si>
  <si>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</si>
  <si>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</si>
  <si>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</si>
  <si>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</si>
  <si>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</si>
  <si>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</si>
  <si>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</si>
  <si>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</si>
  <si>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</si>
  <si>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</si>
  <si>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</si>
  <si>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</si>
  <si>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</si>
  <si>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</si>
  <si>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</si>
  <si>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</si>
  <si>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</si>
  <si>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</si>
  <si>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</si>
  <si>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</si>
  <si>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</si>
  <si>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</si>
  <si>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</si>
  <si>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</si>
  <si>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</si>
  <si>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</si>
  <si>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</si>
  <si>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</si>
  <si>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</si>
  <si>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</si>
  <si>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</si>
  <si>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</si>
  <si>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</si>
  <si>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</si>
  <si>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</si>
  <si>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</si>
  <si>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</si>
  <si>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</si>
  <si>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</si>
  <si>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</si>
  <si>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</si>
  <si>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</si>
  <si>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</si>
  <si>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</si>
  <si>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</si>
  <si>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</si>
  <si>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</si>
  <si>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</si>
  <si>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</si>
  <si>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</si>
  <si>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</si>
  <si>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</si>
  <si>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</si>
  <si>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</si>
  <si>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</si>
  <si>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</si>
  <si>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</si>
  <si>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</si>
  <si>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</si>
  <si>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</si>
  <si>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</si>
  <si>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</si>
  <si>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</si>
  <si>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</si>
  <si>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</si>
  <si>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</si>
  <si>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</si>
  <si>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</si>
  <si>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</si>
  <si>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</si>
  <si>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</si>
  <si>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</si>
  <si>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</si>
  <si>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</si>
  <si>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</si>
  <si>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</si>
  <si>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</si>
  <si>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</si>
  <si>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</si>
  <si>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</si>
  <si>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</si>
  <si>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</si>
  <si>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</si>
  <si>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</si>
  <si>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</si>
  <si>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</si>
  <si>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</si>
  <si>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</si>
  <si>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</si>
  <si>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</si>
  <si>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</si>
  <si>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</si>
  <si>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</si>
  <si>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</si>
  <si>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</si>
  <si>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</si>
  <si>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</si>
  <si>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</si>
  <si>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</si>
  <si>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</si>
  <si>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</si>
  <si>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</si>
  <si>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</si>
  <si>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</si>
  <si>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</si>
  <si>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</si>
  <si>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</si>
  <si>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</si>
  <si>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</si>
  <si>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</si>
  <si>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</si>
  <si>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</si>
  <si>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</si>
  <si>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</si>
  <si>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</si>
  <si>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</si>
  <si>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</si>
  <si>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</si>
  <si>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</si>
  <si>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</si>
  <si>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</si>
  <si>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</si>
  <si>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</si>
  <si>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</si>
  <si>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</si>
  <si>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</si>
  <si>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</si>
  <si>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</si>
  <si>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</si>
  <si>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</si>
  <si>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</si>
  <si>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</si>
  <si>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</si>
  <si>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</si>
  <si>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</si>
  <si>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</si>
  <si>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</si>
  <si>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</si>
  <si>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</si>
  <si>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</si>
  <si>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</si>
  <si>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</si>
  <si>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</si>
  <si>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</si>
  <si>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</si>
  <si>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</si>
  <si>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</si>
  <si>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</si>
  <si>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</si>
  <si>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</si>
  <si>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</si>
  <si>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</si>
  <si>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</si>
  <si>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</si>
  <si>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</si>
  <si>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</si>
  <si>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</si>
  <si>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</si>
  <si>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</si>
  <si>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</si>
  <si>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</si>
  <si>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</si>
  <si>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</si>
  <si>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</si>
  <si>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</si>
  <si>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</si>
  <si>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</si>
  <si>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</si>
  <si>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</si>
  <si>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</si>
  <si>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</si>
  <si>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</si>
  <si>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</si>
  <si>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</si>
  <si>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</si>
  <si>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</si>
  <si>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</si>
  <si>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</si>
  <si>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</si>
  <si>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</si>
  <si>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</si>
  <si>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</si>
  <si>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</si>
  <si>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</si>
  <si>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</si>
  <si>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</si>
  <si>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</si>
  <si>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</si>
  <si>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</si>
  <si>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</si>
  <si>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</si>
  <si>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</si>
  <si>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</si>
  <si>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</si>
  <si>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</si>
  <si>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</si>
  <si>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</si>
  <si>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</si>
  <si>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</si>
  <si>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</si>
  <si>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</si>
  <si>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</si>
  <si>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</si>
  <si>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</si>
  <si>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</si>
  <si>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</si>
  <si>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</si>
  <si>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</si>
  <si>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</si>
  <si>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</si>
  <si>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</si>
  <si>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</si>
  <si>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</si>
  <si>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</si>
  <si>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</si>
  <si>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</si>
  <si>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</si>
  <si>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</si>
  <si>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</si>
  <si>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</si>
  <si>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</si>
  <si>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</si>
  <si>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</si>
  <si>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</si>
  <si>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</si>
  <si>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</si>
  <si>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</si>
  <si>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</si>
  <si>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</si>
  <si>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</si>
  <si>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</si>
  <si>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</si>
  <si>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</si>
  <si>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</si>
  <si>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</si>
  <si>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</si>
  <si>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</si>
  <si>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</si>
  <si>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</si>
  <si>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</si>
  <si>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</si>
  <si>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</si>
  <si>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</si>
  <si>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</si>
  <si>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</si>
  <si>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</si>
  <si>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</si>
  <si>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</si>
  <si>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</si>
  <si>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</si>
  <si>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</si>
  <si>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</si>
  <si>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</si>
  <si>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</si>
  <si>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</si>
  <si>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</si>
  <si>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</si>
  <si>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</si>
  <si>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</si>
  <si>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</si>
  <si>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</si>
  <si>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</si>
  <si>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</si>
  <si>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</si>
  <si>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</si>
  <si>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</si>
  <si>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</si>
  <si>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</si>
  <si>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</si>
  <si>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</si>
  <si>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</si>
  <si>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</si>
  <si>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</si>
  <si>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</si>
  <si>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</si>
  <si>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</si>
  <si>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</si>
  <si>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</si>
  <si>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</si>
  <si>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</si>
  <si>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</si>
  <si>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</si>
  <si>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</si>
  <si>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</si>
  <si>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</si>
  <si>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</si>
  <si>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</si>
  <si>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</si>
  <si>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</si>
  <si>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</si>
  <si>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</si>
  <si>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</si>
  <si>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</si>
  <si>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</si>
  <si>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</si>
  <si>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</si>
  <si>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</si>
  <si>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</si>
  <si>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</si>
  <si>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</si>
  <si>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</si>
  <si>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</si>
  <si>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</si>
  <si>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</si>
  <si>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</si>
  <si>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</si>
  <si>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</si>
  <si>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</si>
  <si>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</si>
  <si>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</si>
  <si>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</si>
  <si>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</si>
  <si>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</si>
  <si>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</si>
  <si>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</si>
  <si>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</si>
  <si>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</si>
  <si>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</si>
  <si>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</si>
  <si>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</si>
  <si>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</si>
  <si>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</si>
  <si>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</si>
  <si>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</si>
  <si>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</si>
  <si>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</si>
  <si>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</si>
  <si>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</si>
  <si>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</si>
  <si>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</si>
  <si>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</si>
  <si>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</si>
  <si>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</si>
  <si>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</si>
  <si>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</si>
  <si>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</si>
  <si>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</si>
  <si>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</si>
  <si>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</si>
  <si>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</si>
  <si>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</si>
  <si>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</si>
  <si>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</si>
  <si>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</si>
  <si>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</si>
  <si>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</si>
  <si>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</si>
  <si>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</si>
  <si>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</si>
  <si>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</si>
  <si>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</si>
  <si>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</si>
  <si>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</si>
  <si>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</si>
  <si>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</si>
  <si>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</si>
  <si>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</si>
  <si>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</si>
  <si>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</si>
  <si>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</si>
  <si>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</si>
  <si>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</si>
  <si>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</si>
  <si>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</si>
  <si>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</si>
  <si>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</si>
  <si>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</si>
  <si>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</si>
  <si>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</si>
  <si>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</si>
  <si>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</si>
  <si>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</si>
  <si>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</si>
  <si>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</si>
  <si>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</si>
  <si>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</si>
  <si>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</si>
  <si>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</si>
  <si>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</si>
  <si>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</si>
  <si>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</si>
  <si>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</si>
  <si>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</si>
  <si>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</si>
  <si>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</si>
  <si>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</si>
  <si>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</si>
  <si>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</si>
  <si>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</si>
  <si>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</si>
  <si>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</si>
  <si>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</si>
  <si>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</si>
  <si>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</si>
  <si>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</si>
  <si>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</si>
  <si>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</si>
  <si>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</si>
  <si>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</si>
  <si>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</si>
  <si>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</si>
  <si>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</si>
  <si>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</si>
  <si>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</si>
  <si>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</si>
  <si>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</si>
  <si>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</si>
  <si>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</si>
  <si>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</si>
  <si>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</si>
  <si>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</si>
  <si>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</si>
  <si>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</si>
  <si>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</si>
  <si>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</si>
  <si>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</si>
  <si>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</si>
  <si>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</si>
  <si>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</si>
  <si>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</si>
  <si>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</si>
  <si>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</si>
  <si>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</si>
  <si>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</si>
  <si>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</si>
  <si>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</si>
  <si>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</si>
  <si>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</si>
  <si>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</si>
  <si>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</si>
  <si>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</si>
  <si>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</si>
  <si>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</si>
  <si>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</si>
  <si>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</si>
  <si>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</si>
  <si>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</si>
  <si>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</si>
  <si>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</si>
  <si>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</si>
  <si>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</si>
  <si>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</si>
  <si>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</si>
  <si>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</si>
  <si>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</si>
  <si>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</si>
  <si>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</si>
  <si>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</si>
  <si>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</si>
  <si>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</si>
  <si>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</si>
  <si>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</si>
  <si>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</si>
  <si>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</si>
  <si>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</si>
  <si>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</si>
  <si>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</si>
  <si>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</si>
  <si>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</si>
  <si>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</si>
  <si>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</si>
  <si>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</si>
  <si>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</si>
  <si>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</si>
  <si>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</si>
  <si>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</si>
  <si>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</si>
  <si>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</si>
  <si>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</si>
  <si>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</si>
  <si>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</si>
  <si>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</si>
  <si>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</si>
  <si>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</si>
  <si>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</si>
  <si>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</si>
  <si>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</si>
  <si>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</si>
  <si>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</si>
  <si>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</si>
  <si>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</si>
  <si>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</si>
  <si>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</si>
  <si>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</si>
  <si>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</si>
  <si>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</si>
  <si>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</si>
  <si>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</si>
  <si>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</si>
  <si>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</si>
  <si>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</si>
  <si>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</si>
  <si>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</si>
  <si>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</si>
  <si>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</si>
  <si>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</si>
  <si>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</si>
  <si>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</si>
  <si>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</si>
  <si>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</si>
  <si>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</si>
  <si>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</si>
  <si>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</si>
  <si>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</si>
  <si>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</si>
  <si>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</si>
  <si>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</si>
  <si>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</si>
  <si>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</si>
  <si>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</si>
  <si>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</si>
  <si>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</si>
  <si>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</si>
  <si>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</si>
  <si>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</si>
  <si>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</si>
  <si>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</si>
  <si>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</si>
  <si>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</si>
  <si>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</si>
  <si>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</si>
  <si>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</si>
  <si>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</si>
  <si>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</si>
  <si>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</si>
  <si>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</si>
  <si>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</si>
  <si>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</si>
  <si>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</si>
  <si>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</si>
  <si>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</si>
  <si>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</si>
  <si>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</si>
  <si>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</si>
  <si>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</si>
  <si>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</si>
  <si>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</si>
  <si>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</si>
  <si>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</si>
  <si>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</si>
  <si>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</si>
  <si>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</si>
  <si>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</si>
  <si>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</si>
  <si>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</si>
  <si>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</si>
  <si>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</si>
  <si>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</si>
  <si>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</si>
  <si>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</si>
  <si>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</si>
  <si>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</si>
  <si>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</si>
  <si>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</si>
  <si>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</si>
  <si>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</si>
  <si>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</si>
  <si>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</si>
  <si>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</si>
  <si>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</si>
  <si>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</si>
  <si>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</si>
  <si>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</si>
  <si>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</si>
  <si>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</si>
  <si>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</si>
  <si>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</si>
  <si>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</si>
  <si>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</si>
  <si>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</si>
  <si>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</si>
  <si>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</si>
  <si>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</si>
  <si>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</si>
  <si>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</si>
  <si>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</si>
  <si>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</si>
  <si>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</si>
  <si>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</si>
  <si>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</si>
  <si>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</si>
  <si>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</si>
  <si>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</si>
  <si>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</si>
  <si>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</si>
  <si>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</si>
  <si>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</si>
  <si>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</si>
  <si>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</si>
  <si>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</si>
  <si>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</si>
  <si>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</si>
  <si>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</si>
  <si>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</si>
  <si>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</si>
  <si>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</si>
  <si>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</si>
  <si>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</si>
  <si>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</si>
  <si>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</si>
  <si>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</si>
  <si>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</si>
  <si>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</si>
  <si>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</si>
  <si>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</si>
  <si>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</si>
  <si>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</si>
  <si>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</si>
  <si>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</si>
  <si>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</si>
  <si>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</si>
  <si>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</si>
  <si>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</si>
  <si>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</si>
  <si>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</si>
  <si>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</si>
  <si>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</si>
  <si>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</si>
  <si>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</si>
  <si>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</si>
  <si>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</si>
  <si>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</si>
  <si>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</si>
  <si>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</si>
  <si>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</si>
  <si>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</si>
  <si>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</si>
  <si>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</si>
  <si>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</si>
  <si>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</si>
  <si>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</si>
  <si>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</si>
  <si>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</si>
  <si>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</si>
  <si>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</si>
  <si>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</si>
  <si>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</si>
  <si>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</si>
  <si>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</si>
  <si>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</si>
  <si>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</si>
  <si>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</si>
  <si>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</si>
  <si>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</si>
  <si>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</si>
  <si>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</si>
  <si>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</si>
  <si>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</si>
  <si>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</si>
  <si>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</si>
  <si>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</si>
  <si>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</si>
  <si>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</si>
  <si>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</si>
  <si>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</si>
  <si>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</si>
  <si>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</si>
  <si>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</si>
  <si>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</si>
  <si>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</si>
  <si>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</si>
  <si>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</si>
  <si>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</si>
  <si>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</si>
  <si>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</si>
  <si>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</si>
  <si>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</si>
  <si>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</si>
  <si>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</si>
  <si>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</si>
  <si>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</si>
  <si>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</si>
  <si>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</si>
  <si>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</si>
  <si>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</si>
  <si>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</si>
  <si>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</si>
  <si>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</si>
  <si>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</si>
  <si>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</si>
  <si>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</si>
  <si>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</si>
  <si>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</si>
  <si>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</si>
  <si>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</si>
  <si>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</si>
  <si>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</si>
  <si>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</si>
  <si>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</si>
  <si>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</si>
  <si>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</si>
  <si>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</si>
  <si>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</si>
  <si>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</si>
  <si>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</si>
  <si>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</si>
  <si>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</si>
  <si>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</si>
  <si>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</si>
  <si>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</si>
  <si>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</si>
  <si>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</si>
  <si>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</si>
  <si>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</si>
  <si>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</si>
  <si>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</si>
  <si>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</si>
  <si>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</si>
  <si>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</si>
  <si>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</si>
  <si>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</si>
  <si>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</si>
  <si>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</si>
  <si>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</si>
  <si>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</si>
  <si>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</si>
  <si>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</si>
  <si>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</si>
  <si>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</si>
  <si>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</si>
  <si>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</si>
  <si>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</si>
  <si>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</si>
  <si>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</si>
  <si>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</si>
  <si>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</si>
  <si>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</si>
  <si>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</si>
  <si>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</si>
  <si>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</si>
  <si>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</si>
  <si>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</si>
  <si>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</si>
  <si>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</si>
  <si>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</si>
  <si>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</si>
  <si>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</si>
  <si>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</si>
  <si>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</si>
  <si>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</si>
  <si>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</si>
  <si>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</si>
  <si>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</si>
  <si>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</si>
  <si>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</si>
  <si>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</si>
  <si>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</si>
  <si>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</si>
  <si>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</si>
  <si>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</si>
  <si>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</si>
  <si>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</si>
  <si>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</si>
  <si>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</si>
  <si>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</si>
  <si>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</si>
  <si>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</si>
  <si>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</si>
  <si>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</si>
  <si>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</si>
  <si>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</si>
  <si>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</si>
  <si>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</si>
  <si>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</si>
  <si>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</si>
  <si>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</si>
  <si>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</si>
  <si>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</si>
  <si>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</si>
  <si>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</si>
  <si>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</si>
  <si>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</si>
  <si>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</si>
  <si>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</si>
  <si>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</si>
  <si>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</si>
  <si>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</si>
  <si>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</si>
  <si>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</si>
  <si>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</si>
  <si>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</si>
  <si>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</si>
  <si>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</si>
  <si>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</si>
  <si>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</si>
  <si>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</si>
  <si>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</si>
  <si>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</si>
  <si>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</si>
  <si>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</si>
  <si>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</si>
  <si>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</si>
  <si>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</si>
  <si>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</si>
  <si>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</si>
  <si>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</si>
  <si>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</si>
  <si>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</si>
  <si>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</si>
  <si>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</si>
  <si>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</si>
  <si>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</si>
  <si>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</si>
  <si>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</si>
  <si>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</si>
  <si>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</si>
  <si>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</si>
  <si>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</si>
  <si>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</si>
  <si>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</si>
  <si>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</si>
  <si>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</si>
  <si>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</si>
  <si>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</si>
  <si>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</si>
  <si>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</si>
  <si>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</si>
  <si>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</si>
  <si>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</si>
  <si>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</si>
  <si>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</si>
  <si>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</si>
  <si>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</si>
  <si>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</si>
  <si>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</si>
  <si>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</si>
  <si>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</si>
  <si>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</si>
  <si>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</si>
  <si>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</si>
  <si>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</si>
  <si>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</si>
  <si>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</si>
  <si>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</si>
  <si>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</si>
  <si>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</si>
  <si>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</si>
  <si>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</si>
  <si>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</si>
  <si>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</si>
  <si>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</si>
  <si>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</si>
  <si>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</si>
  <si>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</si>
  <si>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</si>
  <si>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</si>
  <si>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</si>
  <si>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</si>
  <si>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</si>
  <si>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</si>
  <si>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</si>
  <si>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</si>
  <si>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</si>
  <si>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</si>
  <si>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</si>
  <si>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</si>
  <si>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</si>
  <si>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</si>
  <si>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</si>
  <si>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</si>
  <si>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</si>
  <si>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</si>
  <si>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</si>
  <si>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</si>
  <si>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</si>
  <si>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</si>
  <si>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</si>
  <si>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</si>
  <si>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</si>
  <si>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</si>
  <si>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</si>
  <si>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</si>
  <si>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</si>
  <si>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</si>
  <si>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</si>
  <si>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</si>
  <si>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</si>
  <si>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</si>
  <si>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</si>
  <si>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</si>
  <si>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</si>
  <si>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</si>
  <si>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</si>
  <si>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</si>
  <si>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</si>
  <si>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</si>
  <si>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</si>
  <si>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</si>
  <si>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</si>
  <si>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</si>
  <si>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</si>
  <si>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</si>
  <si>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</si>
  <si>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</si>
  <si>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</si>
  <si>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</si>
  <si>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</si>
  <si>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</si>
  <si>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</si>
  <si>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</si>
  <si>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</si>
  <si>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</si>
  <si>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</si>
  <si>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</si>
  <si>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</si>
  <si>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</si>
  <si>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</si>
  <si>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</si>
  <si>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</si>
  <si>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</si>
  <si>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</si>
  <si>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</si>
  <si>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</si>
  <si>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</si>
  <si>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</si>
  <si>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</si>
  <si>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</si>
  <si>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</si>
  <si>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</si>
  <si>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</si>
  <si>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</si>
  <si>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</si>
  <si>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</si>
  <si>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</si>
  <si>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</si>
  <si>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</si>
  <si>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</si>
  <si>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</si>
  <si>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</si>
  <si>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</si>
  <si>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</si>
  <si>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</si>
  <si>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</si>
  <si>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</si>
  <si>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</si>
  <si>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</si>
  <si>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</si>
  <si>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</si>
  <si>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</si>
  <si>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</si>
  <si>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</si>
  <si>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</si>
  <si>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</si>
  <si>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</si>
  <si>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</si>
  <si>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</si>
  <si>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</si>
  <si>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</si>
  <si>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</si>
  <si>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</si>
  <si>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</si>
  <si>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</si>
  <si>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</si>
  <si>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</si>
  <si>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</si>
  <si>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</si>
  <si>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</si>
  <si>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</si>
  <si>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</si>
  <si>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</si>
  <si>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</si>
  <si>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</si>
  <si>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</si>
  <si>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</si>
  <si>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</si>
  <si>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</si>
  <si>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</si>
  <si>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</si>
  <si>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</si>
  <si>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</si>
  <si>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</si>
  <si>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</si>
  <si>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</si>
  <si>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</si>
  <si>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</si>
  <si>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</si>
  <si>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</si>
  <si>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</si>
  <si>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</si>
  <si>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</si>
  <si>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</si>
  <si>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</si>
  <si>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</si>
  <si>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</si>
  <si>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</si>
  <si>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</si>
  <si>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</si>
  <si>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</si>
  <si>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</si>
  <si>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</si>
  <si>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</si>
  <si>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</si>
  <si>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</si>
  <si>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</si>
  <si>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</si>
  <si>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</si>
  <si>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</si>
  <si>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</si>
  <si>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</si>
  <si>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</si>
  <si>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</si>
  <si>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</si>
  <si>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</si>
  <si>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</si>
  <si>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</si>
  <si>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</si>
  <si>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</si>
  <si>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</si>
  <si>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</si>
  <si>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</si>
  <si>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</si>
  <si>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</si>
  <si>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</si>
  <si>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</si>
  <si>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</si>
  <si>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</si>
  <si>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</si>
  <si>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</si>
  <si>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</si>
  <si>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</si>
  <si>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</si>
  <si>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</si>
  <si>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</si>
  <si>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</si>
  <si>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</si>
  <si>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</si>
  <si>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</si>
  <si>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</si>
  <si>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</si>
  <si>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</si>
  <si>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</si>
  <si>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</si>
  <si>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</si>
  <si>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</si>
  <si>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</si>
  <si>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</si>
  <si>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</si>
  <si>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</si>
  <si>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</si>
  <si>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</si>
  <si>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</si>
  <si>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</si>
  <si>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</si>
  <si>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</si>
  <si>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</si>
  <si>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</si>
  <si>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</si>
  <si>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</si>
  <si>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</si>
  <si>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</si>
  <si>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</si>
  <si>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</si>
  <si>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</si>
  <si>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</si>
  <si>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</si>
  <si>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</si>
  <si>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</si>
  <si>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</si>
  <si>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</si>
  <si>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</si>
  <si>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</si>
  <si>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</si>
  <si>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</si>
  <si>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</si>
  <si>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</si>
  <si>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</si>
  <si>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</si>
  <si>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</si>
  <si>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</si>
  <si>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</si>
  <si>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</si>
  <si>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</si>
  <si>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</si>
  <si>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</si>
  <si>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</si>
  <si>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</si>
  <si>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</si>
  <si>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</si>
  <si>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</si>
  <si>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</si>
  <si>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</si>
  <si>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</si>
  <si>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</si>
  <si>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</si>
  <si>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</si>
  <si>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</si>
  <si>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</si>
  <si>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</si>
  <si>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</si>
  <si>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</si>
  <si>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</si>
  <si>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</si>
  <si>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</si>
  <si>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</si>
  <si>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</si>
  <si>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</si>
  <si>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</si>
  <si>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</si>
  <si>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</si>
  <si>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</si>
  <si>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</si>
  <si>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</si>
  <si>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</si>
  <si>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</si>
  <si>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</si>
  <si>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</si>
  <si>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</si>
  <si>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</si>
  <si>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</si>
  <si>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</si>
  <si>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</si>
  <si>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</si>
  <si>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</si>
  <si>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</si>
  <si>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</si>
  <si>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</si>
  <si>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</si>
  <si>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</si>
  <si>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</si>
  <si>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</si>
  <si>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</si>
  <si>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</si>
  <si>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</si>
  <si>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</si>
  <si>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</si>
  <si>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</si>
  <si>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</si>
  <si>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</si>
  <si>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</si>
  <si>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</si>
  <si>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</si>
  <si>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</si>
  <si>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</si>
  <si>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</si>
  <si>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</si>
  <si>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</si>
  <si>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</si>
  <si>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</si>
  <si>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</si>
  <si>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</si>
  <si>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</si>
  <si>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</si>
  <si>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</si>
  <si>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</si>
  <si>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</si>
  <si>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</si>
  <si>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</si>
  <si>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</si>
  <si>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</si>
  <si>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</si>
  <si>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</si>
  <si>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</si>
  <si>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</si>
  <si>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</si>
  <si>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</si>
  <si>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</si>
  <si>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</si>
  <si>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</si>
  <si>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</si>
  <si>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</si>
  <si>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</si>
  <si>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</si>
  <si>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</si>
  <si>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</si>
  <si>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</si>
  <si>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</si>
  <si>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</si>
  <si>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</si>
  <si>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</si>
  <si>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</si>
  <si>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</si>
  <si>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</si>
  <si>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</si>
  <si>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</si>
  <si>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</si>
  <si>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</si>
  <si>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</si>
  <si>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</si>
  <si>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</si>
  <si>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</si>
  <si>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</si>
  <si>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</si>
  <si>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</si>
  <si>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</si>
  <si>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</si>
  <si>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</si>
  <si>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</si>
  <si>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</si>
  <si>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</si>
  <si>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</si>
  <si>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</si>
  <si>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</si>
  <si>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</si>
  <si>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</si>
  <si>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</si>
  <si>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</si>
  <si>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</si>
  <si>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</si>
  <si>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</si>
  <si>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</si>
  <si>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</si>
  <si>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</si>
  <si>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</si>
  <si>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</si>
  <si>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</si>
  <si>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</si>
  <si>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</si>
  <si>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</si>
  <si>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</si>
  <si>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</si>
  <si>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</si>
  <si>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</si>
  <si>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</si>
  <si>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</si>
  <si>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</si>
  <si>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</si>
  <si>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</si>
  <si>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</si>
  <si>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</si>
  <si>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</si>
  <si>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</si>
  <si>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</si>
  <si>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</si>
  <si>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</si>
  <si>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</si>
  <si>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</si>
  <si>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</si>
  <si>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</si>
  <si>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</si>
  <si>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</si>
  <si>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</si>
  <si>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</si>
  <si>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</si>
  <si>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</si>
  <si>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</si>
  <si>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</si>
  <si>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</si>
  <si>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</si>
  <si>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</si>
  <si>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</si>
  <si>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</si>
  <si>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</si>
  <si>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</si>
  <si>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</si>
  <si>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</si>
  <si>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</si>
  <si>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</si>
  <si>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</si>
  <si>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</si>
  <si>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</si>
  <si>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</si>
  <si>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</si>
  <si>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</si>
  <si>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</si>
  <si>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</si>
  <si>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</si>
  <si>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</si>
  <si>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</si>
  <si>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</si>
  <si>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</si>
  <si>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</si>
  <si>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</si>
  <si>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</si>
  <si>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</si>
  <si>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</si>
  <si>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</si>
  <si>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</si>
  <si>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</si>
  <si>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</si>
  <si>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</si>
  <si>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</si>
  <si>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</si>
  <si>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</si>
  <si>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</si>
  <si>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</si>
  <si>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</si>
  <si>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</si>
  <si>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</si>
  <si>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</si>
  <si>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</si>
  <si>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</si>
  <si>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</si>
  <si>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</si>
  <si>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</si>
  <si>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</si>
  <si>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</si>
  <si>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</si>
  <si>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</si>
  <si>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</si>
  <si>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</si>
  <si>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</si>
  <si>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</si>
  <si>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</si>
  <si>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</si>
  <si>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</si>
  <si>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</si>
  <si>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</si>
  <si>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</si>
  <si>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</si>
  <si>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</si>
  <si>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</si>
  <si>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</si>
  <si>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</si>
  <si>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</si>
  <si>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</si>
  <si>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</si>
  <si>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</si>
  <si>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</si>
  <si>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</si>
  <si>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</si>
  <si>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</si>
  <si>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</si>
  <si>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</si>
  <si>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</si>
  <si>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</si>
  <si>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</si>
  <si>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</si>
  <si>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</si>
  <si>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</si>
  <si>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</si>
  <si>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</si>
  <si>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</si>
  <si>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</si>
  <si>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</si>
  <si>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</si>
  <si>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</si>
  <si>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</si>
  <si>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</si>
  <si>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</si>
  <si>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</si>
  <si>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</si>
  <si>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</si>
  <si>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</si>
  <si>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</si>
  <si>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</si>
  <si>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</si>
  <si>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</si>
  <si>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</si>
  <si>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</si>
  <si>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</si>
  <si>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</si>
  <si>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</si>
  <si>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</si>
  <si>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</si>
  <si>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</si>
  <si>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</si>
  <si>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</si>
  <si>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</si>
  <si>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</si>
  <si>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</si>
  <si>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</si>
  <si>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</si>
  <si>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</si>
  <si>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</si>
  <si>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</si>
  <si>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</si>
  <si>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</si>
  <si>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</si>
  <si>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</si>
  <si>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</si>
  <si>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</si>
  <si>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</si>
  <si>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</si>
  <si>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</si>
  <si>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</si>
  <si>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</si>
  <si>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</si>
  <si>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</si>
  <si>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</si>
  <si>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</si>
  <si>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</si>
  <si>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</si>
  <si>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</si>
  <si>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</si>
  <si>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</si>
  <si>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</si>
  <si>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</si>
  <si>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</si>
  <si>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</si>
  <si>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</si>
  <si>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</si>
  <si>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</si>
  <si>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</si>
  <si>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</si>
  <si>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</si>
  <si>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</si>
  <si>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</si>
  <si>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</si>
  <si>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</si>
  <si>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</si>
  <si>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</si>
  <si>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</si>
  <si>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</si>
  <si>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</si>
  <si>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</si>
  <si>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</si>
  <si>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</si>
  <si>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</si>
  <si>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</si>
  <si>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</si>
  <si>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</si>
  <si>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</si>
  <si>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</si>
  <si>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</si>
  <si>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</si>
  <si>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</si>
  <si>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</si>
  <si>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</si>
  <si>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</si>
  <si>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</si>
  <si>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</si>
  <si>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</si>
  <si>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</si>
  <si>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</si>
  <si>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</si>
  <si>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</si>
  <si>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</si>
  <si>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</si>
  <si>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</si>
  <si>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</si>
  <si>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</si>
  <si>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</si>
  <si>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</si>
  <si>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</si>
  <si>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</si>
  <si>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</si>
  <si>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</si>
  <si>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</si>
  <si>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</si>
  <si>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</si>
  <si>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</si>
  <si>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</si>
  <si>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</si>
  <si>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</si>
  <si>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</si>
  <si>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</si>
  <si>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</si>
  <si>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</si>
  <si>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</si>
  <si>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</si>
  <si>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</si>
  <si>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</si>
  <si>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</si>
  <si>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</si>
  <si>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</si>
  <si>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</si>
  <si>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</si>
  <si>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</si>
  <si>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</si>
  <si>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</si>
  <si>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</si>
  <si>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</si>
  <si>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</si>
  <si>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</si>
  <si>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</si>
  <si>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</si>
  <si>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</si>
  <si>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</si>
  <si>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</si>
  <si>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</si>
  <si>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</si>
  <si>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</si>
  <si>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</si>
  <si>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</si>
  <si>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</si>
  <si>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</si>
  <si>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</si>
  <si>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</si>
  <si>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</si>
  <si>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</si>
  <si>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</si>
  <si>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</si>
  <si>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</si>
  <si>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</si>
  <si>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</si>
  <si>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</si>
  <si>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</si>
  <si>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</si>
  <si>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</si>
  <si>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</si>
  <si>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</si>
  <si>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</si>
  <si>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</si>
  <si>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</si>
  <si>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</si>
  <si>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</si>
  <si>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</si>
  <si>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</si>
  <si>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</si>
  <si>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</si>
  <si>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</si>
  <si>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</si>
  <si>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</si>
  <si>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</si>
  <si>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</si>
  <si>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</si>
  <si>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</si>
  <si>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</si>
  <si>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</si>
  <si>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</si>
  <si>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</si>
  <si>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</si>
  <si>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</si>
  <si>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</si>
  <si>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</si>
  <si>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</si>
  <si>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</si>
  <si>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</si>
  <si>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</si>
  <si>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</si>
  <si>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</si>
  <si>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</si>
  <si>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</si>
  <si>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</si>
  <si>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</si>
  <si>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</si>
  <si>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</si>
  <si>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</si>
  <si>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</si>
  <si>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</si>
  <si>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</si>
  <si>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</si>
  <si>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</si>
  <si>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</si>
  <si>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</si>
  <si>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</si>
  <si>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</si>
  <si>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</si>
  <si>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</si>
  <si>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</si>
  <si>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</si>
  <si>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</si>
  <si>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</si>
  <si>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</si>
  <si>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</si>
  <si>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</si>
  <si>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</si>
  <si>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</si>
  <si>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</si>
  <si>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</si>
  <si>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</si>
  <si>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</si>
  <si>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</si>
  <si>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</si>
  <si>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</si>
  <si>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</si>
  <si>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</si>
  <si>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</si>
  <si>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</si>
  <si>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</si>
  <si>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</si>
  <si>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</si>
  <si>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</si>
  <si>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</si>
  <si>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</si>
  <si>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</si>
  <si>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</si>
  <si>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</si>
  <si>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</si>
  <si>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</si>
  <si>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</si>
  <si>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</si>
  <si>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</si>
  <si>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</si>
  <si>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</si>
  <si>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</si>
  <si>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</si>
  <si>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</si>
  <si>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</si>
  <si>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</si>
  <si>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</si>
  <si>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</si>
  <si>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</si>
  <si>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</si>
  <si>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</si>
  <si>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</si>
  <si>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</si>
  <si>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</si>
  <si>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</si>
  <si>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</si>
  <si>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</si>
  <si>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</si>
  <si>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</si>
  <si>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</si>
  <si>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</si>
  <si>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</si>
  <si>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</si>
  <si>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</si>
  <si>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</si>
  <si>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</si>
  <si>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</si>
  <si>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</si>
  <si>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</si>
  <si>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</si>
  <si>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</si>
  <si>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</si>
  <si>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</si>
  <si>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</si>
  <si>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</si>
  <si>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</si>
  <si>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</si>
  <si>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</si>
  <si>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</si>
  <si>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</si>
  <si>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</si>
  <si>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</si>
  <si>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</si>
  <si>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</si>
  <si>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</si>
  <si>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</si>
  <si>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</si>
  <si>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</si>
  <si>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</si>
  <si>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</si>
  <si>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</si>
  <si>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</si>
  <si>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</si>
  <si>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</si>
  <si>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</si>
  <si>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</si>
  <si>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</si>
  <si>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</si>
  <si>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</si>
  <si>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</si>
  <si>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</si>
  <si>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</si>
  <si>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</si>
  <si>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</si>
  <si>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</si>
  <si>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</si>
  <si>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</si>
  <si>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</si>
  <si>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</si>
  <si>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</si>
  <si>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</si>
  <si>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</si>
  <si>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</si>
  <si>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</si>
  <si>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</si>
  <si>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</si>
  <si>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</si>
  <si>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</si>
  <si>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</si>
  <si>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</si>
  <si>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</si>
  <si>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</si>
  <si>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</si>
  <si>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</si>
  <si>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</si>
  <si>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</si>
  <si>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</si>
  <si>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</si>
  <si>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</si>
  <si>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</si>
  <si>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</si>
  <si>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</si>
  <si>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</si>
  <si>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</si>
  <si>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</si>
  <si>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</si>
  <si>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</si>
  <si>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</si>
  <si>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</si>
  <si>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</si>
  <si>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</si>
  <si>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</si>
  <si>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</si>
  <si>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</si>
  <si>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</si>
  <si>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</si>
  <si>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</si>
  <si>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</si>
  <si>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</si>
  <si>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</si>
  <si>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</si>
  <si>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</si>
  <si>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</si>
  <si>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</si>
  <si>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</si>
  <si>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</si>
  <si>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</si>
  <si>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</si>
  <si>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</si>
  <si>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</si>
  <si>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</si>
  <si>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</si>
  <si>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</si>
  <si>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</si>
  <si>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</si>
  <si>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</si>
  <si>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</si>
  <si>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</si>
  <si>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</si>
  <si>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</si>
  <si>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</si>
  <si>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</si>
  <si>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</si>
  <si>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</si>
  <si>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</si>
  <si>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</si>
  <si>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</si>
  <si>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</si>
  <si>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</si>
  <si>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</si>
  <si>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</si>
  <si>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</si>
  <si>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</si>
  <si>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</si>
  <si>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</si>
  <si>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</si>
  <si>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</si>
  <si>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</si>
  <si>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</si>
  <si>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</si>
  <si>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</si>
  <si>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</si>
  <si>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</si>
  <si>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</si>
  <si>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</si>
  <si>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</si>
  <si>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</si>
  <si>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</si>
  <si>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</si>
  <si>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</si>
  <si>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</si>
  <si>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</si>
  <si>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</si>
  <si>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</si>
  <si>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</si>
  <si>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</si>
  <si>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</si>
  <si>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</si>
  <si>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</si>
  <si>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</si>
  <si>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</si>
  <si>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</si>
  <si>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</si>
  <si>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</si>
  <si>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</si>
  <si>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</si>
  <si>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</si>
  <si>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</si>
  <si>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</si>
  <si>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</si>
  <si>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</si>
  <si>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</si>
  <si>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</si>
  <si>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</si>
  <si>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</si>
  <si>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</si>
  <si>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</si>
  <si>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</si>
  <si>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</si>
  <si>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</si>
  <si>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</si>
  <si>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</si>
  <si>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</si>
  <si>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</si>
  <si>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</si>
  <si>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</si>
  <si>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</si>
  <si>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</si>
  <si>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</si>
  <si>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</si>
  <si>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</si>
  <si>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</si>
  <si>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</si>
  <si>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</si>
  <si>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</si>
  <si>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</si>
  <si>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</si>
  <si>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</si>
  <si>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</si>
  <si>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</si>
  <si>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</si>
  <si>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</si>
  <si>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</si>
  <si>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</si>
  <si>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</si>
  <si>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</si>
  <si>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</si>
  <si>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</si>
  <si>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</si>
  <si>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</si>
  <si>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</si>
  <si>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</si>
  <si>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</si>
  <si>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</si>
  <si>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</si>
  <si>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</si>
  <si>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</si>
  <si>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</si>
  <si>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</si>
  <si>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</si>
  <si>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</si>
  <si>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</si>
  <si>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</si>
  <si>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</si>
  <si>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</si>
  <si>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</si>
  <si>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</si>
  <si>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</si>
  <si>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</si>
  <si>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</si>
  <si>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</si>
  <si>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</si>
  <si>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</si>
  <si>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</si>
  <si>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</si>
  <si>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</si>
  <si>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</si>
  <si>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</si>
  <si>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</si>
  <si>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</si>
  <si>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</si>
  <si>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</si>
  <si>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</si>
  <si>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</si>
  <si>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</si>
  <si>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</si>
  <si>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</si>
  <si>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</si>
  <si>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</si>
  <si>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</si>
  <si>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</si>
  <si>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</si>
  <si>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</si>
  <si>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</si>
  <si>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</si>
  <si>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</si>
  <si>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</si>
  <si>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</si>
  <si>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</si>
  <si>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</si>
  <si>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</si>
  <si>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</si>
  <si>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</si>
  <si>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</si>
  <si>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</si>
  <si>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</si>
  <si>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</si>
  <si>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</si>
  <si>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</si>
  <si>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</si>
  <si>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</si>
  <si>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</si>
  <si>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</si>
  <si>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</si>
  <si>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</si>
  <si>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</si>
  <si>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</si>
  <si>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</si>
  <si>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</si>
  <si>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</si>
  <si>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</si>
  <si>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</si>
  <si>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</si>
  <si>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</si>
  <si>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</si>
  <si>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</si>
  <si>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</si>
  <si>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</si>
  <si>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</si>
  <si>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</si>
  <si>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</si>
  <si>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</si>
  <si>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</si>
  <si>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</si>
  <si>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</si>
  <si>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</si>
  <si>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</si>
  <si>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</si>
  <si>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</si>
  <si>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</si>
  <si>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</si>
  <si>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</si>
  <si>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</si>
  <si>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</si>
  <si>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</si>
  <si>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</si>
  <si>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</si>
  <si>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</si>
  <si>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</si>
  <si>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</si>
  <si>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</si>
  <si>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</si>
  <si>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</si>
  <si>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</si>
  <si>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</si>
  <si>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</si>
  <si>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</si>
  <si>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</si>
  <si>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</si>
  <si>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</si>
  <si>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</si>
  <si>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</si>
  <si>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</si>
  <si>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</si>
  <si>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</si>
  <si>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</si>
  <si>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</si>
  <si>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</si>
  <si>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</si>
  <si>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</si>
  <si>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</si>
  <si>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</si>
  <si>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</si>
  <si>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</si>
  <si>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</si>
  <si>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</si>
  <si>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</si>
  <si>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</si>
  <si>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</si>
  <si>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</si>
  <si>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</si>
  <si>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</si>
  <si>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</si>
  <si>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</si>
  <si>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</si>
  <si>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</si>
  <si>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</si>
  <si>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</si>
  <si>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</si>
  <si>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</si>
  <si>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</si>
  <si>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</si>
  <si>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</si>
  <si>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</si>
  <si>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</si>
  <si>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</si>
  <si>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</si>
  <si>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</si>
  <si>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</si>
  <si>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</si>
  <si>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</si>
  <si>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</si>
  <si>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</si>
  <si>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</si>
  <si>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</si>
  <si>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</si>
  <si>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</si>
  <si>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</si>
  <si>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</si>
  <si>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</si>
  <si>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</si>
  <si>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</si>
  <si>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</si>
  <si>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</si>
  <si>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</si>
  <si>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</si>
  <si>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</si>
  <si>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</si>
  <si>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</si>
  <si>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</si>
  <si>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</si>
  <si>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</si>
  <si>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</si>
  <si>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</si>
  <si>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</si>
  <si>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</si>
  <si>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</si>
  <si>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</si>
  <si>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</si>
  <si>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</si>
  <si>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</si>
  <si>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</si>
  <si>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</si>
  <si>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</si>
  <si>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</si>
  <si>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</si>
  <si>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</si>
  <si>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</si>
  <si>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</si>
  <si>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</si>
  <si>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</si>
  <si>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</si>
  <si>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</si>
  <si>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</si>
  <si>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</si>
  <si>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</si>
  <si>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</si>
  <si>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</si>
  <si>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</si>
  <si>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</si>
  <si>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</si>
  <si>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</si>
  <si>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</si>
  <si>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</si>
  <si>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</si>
  <si>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</si>
  <si>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</si>
  <si>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</si>
  <si>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</si>
  <si>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</si>
  <si>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</si>
  <si>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</si>
  <si>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</si>
  <si>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</si>
  <si>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</si>
  <si>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</si>
  <si>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</si>
  <si>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</si>
  <si>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</si>
  <si>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</si>
  <si>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</si>
  <si>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</si>
  <si>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</si>
  <si>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</si>
  <si>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</si>
  <si>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</si>
  <si>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</si>
  <si>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</si>
  <si>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</si>
  <si>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</si>
  <si>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</si>
  <si>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</si>
  <si>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</si>
  <si>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</si>
  <si>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</si>
  <si>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</si>
  <si>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</si>
  <si>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</si>
  <si>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</si>
  <si>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</si>
  <si>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</si>
  <si>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</si>
  <si>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</si>
  <si>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</si>
  <si>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</si>
  <si>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</si>
  <si>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</si>
  <si>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</si>
  <si>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</si>
  <si>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</si>
  <si>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</si>
  <si>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</si>
  <si>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</si>
  <si>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</si>
  <si>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</si>
  <si>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</si>
  <si>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</si>
  <si>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</si>
  <si>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</si>
  <si>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</si>
  <si>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</si>
  <si>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</si>
  <si>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</si>
  <si>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</si>
  <si>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</si>
  <si>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</si>
  <si>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</si>
  <si>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</si>
  <si>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</si>
  <si>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</si>
  <si>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</si>
  <si>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</si>
  <si>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</si>
  <si>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</si>
  <si>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</si>
  <si>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</si>
  <si>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</si>
  <si>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</si>
  <si>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</si>
  <si>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</si>
  <si>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</si>
  <si>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</si>
  <si>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</si>
  <si>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</si>
  <si>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</si>
  <si>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</si>
  <si>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</si>
  <si>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</si>
  <si>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</si>
  <si>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</si>
  <si>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</si>
  <si>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</si>
  <si>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</si>
  <si>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</si>
  <si>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</si>
  <si>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</si>
  <si>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</si>
  <si>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</si>
  <si>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</si>
  <si>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</si>
  <si>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</si>
  <si>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</si>
  <si>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</si>
  <si>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</si>
  <si>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</si>
  <si>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</si>
  <si>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</si>
  <si>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</si>
  <si>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</si>
  <si>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</si>
  <si>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</si>
  <si>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</si>
  <si>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</si>
  <si>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</si>
  <si>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</si>
  <si>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</si>
  <si>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</si>
  <si>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</si>
  <si>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</si>
  <si>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</si>
  <si>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</si>
  <si>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</si>
  <si>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</si>
  <si>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Ministry of Land, Infrastructure, Transport and Tourism; Water Resources Planning Division; Usage of Water resources (link:https://www.mlit.go.jp/mizukokudo/mizsei/mizukokudo_mizsei_tk2_000014.html, accessed: November 2022)</t>
  </si>
  <si>
    <t>Default assumption</t>
  </si>
  <si>
    <t>OECD, Country data from the Eurostat/OECD Joint Questionnaire on Inland Waters, 2020 (link: https://stats.oecd.org/index.aspx?DataSetCode=water_discharge; date accessed: September 2022)</t>
  </si>
  <si>
    <t>Ministry of Environment; Septic Tank Inspection Results</t>
  </si>
  <si>
    <t>Ministry of Environment; Survey on the Disposal of General Waste</t>
  </si>
  <si>
    <t>OECD, Country data from the Eurostat/OECD Joint Questionnaire on Inland Waters</t>
  </si>
  <si>
    <t>JPN_2018_MLITT</t>
  </si>
  <si>
    <t>JPN_2020_OECD</t>
  </si>
  <si>
    <t>JPN_2020_STIR</t>
  </si>
  <si>
    <t>JPN_2021_SDGW</t>
  </si>
  <si>
    <t>Table: Connection rates to wastewater treatment; derived from the proportion of the population connected to a wastewater treatment plant (80.1%) divided by the proportion of the resident population connected to wastewater collecting systems (total public sewerage; 80.1%)</t>
  </si>
  <si>
    <t>Table: Connection rates to wastewater treatment; derived from the proportion of the population connected to wastewater treatment plants of at least secondary treatment (secondary=45.1% &amp; tertiary=35% treatment) divided by the total volume of treated urban wastewater at urban treatment plants (primary=0%, secondary=45.1%, &amp; tertiary=35% treatment).</t>
  </si>
  <si>
    <t>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t>
  </si>
  <si>
    <t>Community plants are connected to sewerage and their sludge is transported to treatment plants.</t>
  </si>
  <si>
    <t>OECD, Country data from the Eurostat/OECD Joint Questionnaire on Inland Waters, 2012 (link: https://stats.oecd.org/index.aspx?DataSetCode=water_discharge; date accessed: September 2022)</t>
  </si>
  <si>
    <t>OECD, Country data from the Eurostat/OECD Joint Questionnaire on Inland Waters, 2013 (link: https://stats.oecd.org/index.aspx?DataSetCode=water_discharge; date accessed: September 2022)</t>
  </si>
  <si>
    <t>OECD, Country data from the Eurostat/OECD Joint Questionnaire on Inland Waters, 2014 (link: https://stats.oecd.org/index.aspx?DataSetCode=water_discharge; date accessed: September 2022)</t>
  </si>
  <si>
    <t>OECD, Country data from the Eurostat/OECD Joint Questionnaire on Inland Waters, 2015 (link: https://stats.oecd.org/index.aspx?DataSetCode=water_discharge;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</si>
  <si>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</si>
  <si>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</si>
  <si>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OECD, Country data from the Eurostat/OECD Joint Questionnaire on Inland Waters, 2018 (link: https://stats.oecd.org/index.aspx?DataSetCode=water_discharge; date accessed: September 2022)</t>
  </si>
  <si>
    <t>OECD, Country data from the Eurostat/OECD Joint Questionnaire on Inland Waters, 2019 (link: https://stats.oecd.org/index.aspx?DataSetCode=water_discharge; date accessed: September 2022)</t>
  </si>
  <si>
    <t>JPN_2012_OECD</t>
  </si>
  <si>
    <t>JPN_2013_OECD</t>
  </si>
  <si>
    <t>JPN_2014_OECD</t>
  </si>
  <si>
    <t>JPN_2015_OECD</t>
  </si>
  <si>
    <t>JPN_2016_OECD</t>
  </si>
  <si>
    <t>JPN_2017_OECD</t>
  </si>
  <si>
    <t>JPN_2018_OECD</t>
  </si>
  <si>
    <t>JPN_2019_OECD</t>
  </si>
  <si>
    <t>JPN_2012_STIR</t>
  </si>
  <si>
    <t>JPN_2013_STIR</t>
  </si>
  <si>
    <t>JPN_2014_STIR</t>
  </si>
  <si>
    <t>JPN_2015_STIR</t>
  </si>
  <si>
    <t>JPN_2016_STIR</t>
  </si>
  <si>
    <t>JPN_2017_STIR</t>
  </si>
  <si>
    <t>JPN_2018_STIR</t>
  </si>
  <si>
    <t>JPN_2019_STIR</t>
  </si>
  <si>
    <t>JPN_2012_SDGW</t>
  </si>
  <si>
    <t>JPN_2013_SDGW</t>
  </si>
  <si>
    <t>JPN_2014_SDGW</t>
  </si>
  <si>
    <t>JPN_2015_SDGW</t>
  </si>
  <si>
    <t>JPN_2016_SDGW</t>
  </si>
  <si>
    <t>JPN_2017_SDGW</t>
  </si>
  <si>
    <t>JPN_2018_SDGW</t>
  </si>
  <si>
    <t>JPN_2019_SDGW</t>
  </si>
  <si>
    <t>JPN_2020_SDGW</t>
  </si>
  <si>
    <t>Table: Connection rates to wastewater treatment; derived from the proportion of the population connected to a wastewater treatment plant (76.3%) divided by the proportion of the resident population connected to wastewater collecting systems (total public sewerage; 76.3%)</t>
  </si>
  <si>
    <t>Table: Connection rates to wastewater treatment; derived from the proportion of the population connected to a wastewater treatment plant (77%) divided by the proportion of the resident population connected to wastewater collecting systems (total public sewerage; 77%)</t>
  </si>
  <si>
    <t>Table: Connection rates to wastewater treatment; derived from the proportion of the population connected to a wastewater treatment plant (77.6%) divided by the proportion of the resident population connected to wastewater collecting systems (total public sewerage; 77.6%)</t>
  </si>
  <si>
    <t>Table: Connection rates to wastewater treatment; derived from the proportion of the population connected to a wastewater treatment plant (77.8%) divided by the proportion of the resident population connected to wastewater collecting systems (total public sewerage; 77.8%)</t>
  </si>
  <si>
    <t>Table: Connection rates to wastewater treatment; derived from the proportion of the population connected to a wastewater treatment plant (78.3%) divided by the proportion of the resident population connected to wastewater collecting systems (total public sewerage; 78.3%)</t>
  </si>
  <si>
    <t>Table: Connection rates to wastewater treatment; derived from the proportion of the population connected to a wastewater treatment plant (78.8%) divided by the proportion of the resident population connected to wastewater collecting systems (total public sewerage; 78.8%)</t>
  </si>
  <si>
    <t>Table: Connection rates to wastewater treatment; derived from the proportion of the population connected to a wastewater treatment plant (79.3%) divided by the proportion of the resident population connected to wastewater collecting systems (total public sewerage; 79.3%)</t>
  </si>
  <si>
    <t>Table: Connection rates to wastewater treatment; derived from the proportion of the population connected to a wastewater treatment plant (79.7%) divided by the proportion of the resident population connected to wastewater collecting systems (total public sewerage; 79.7%)</t>
  </si>
  <si>
    <t>Table: Connection rates to wastewater treatment; derived from the proportion of the population connected to wastewater treatment plants of at least secondary treatment (secondary=53.9% &amp; tertiary=22.4% treatment) divided by the total volume of treated urban wastewater at urban treatment plants (primary=0%, secondary=53.9%, &amp; tertiary=22.4% treatment).</t>
  </si>
  <si>
    <t>Table: Connection rates to wastewater treatment; derived from the proportion of the population connected to wastewater treatment plants of at least secondary treatment (secondary=52.8% &amp; tertiary=24.2% treatment) divided by the total volume of treated urban wastewater at urban treatment plants (primary=0%, secondary=52.8%, &amp; tertiary=24.2% treatment).</t>
  </si>
  <si>
    <t>Table: Connection rates to wastewater treatment; derived from the proportion of the population connected to wastewater treatment plants of at least secondary treatment (secondary=51.8% &amp; tertiary=25.8% treatment) divided by the total volume of treated urban wastewater at urban treatment plants (primary=0%, secondary=51.8%, &amp; tertiary=25.8% treatment).</t>
  </si>
  <si>
    <t>Table: Generation and discharge of wastewater; derived from the volume (million m3/year) of urban wastewater treated at urban wastewater treatment plants by secondary or higher processes (14852) divided by the volume of inflow of urban wastewater to urban wastewater treatment plants (15465).</t>
  </si>
  <si>
    <t>Table: Generation and discharge of wastewater; derived from the volume (million m3/year) of urban wastewater treated at urban wastewater treatment plants by secondary or higher processes (14793) divided by the volume of inflow of urban wastewater to urban wastewater treatment plants (15362).</t>
  </si>
  <si>
    <t>Table: Generation and discharge of wastewater; derived from the volume (million m3/year) of urban wastewater treated at urban wastewater treatment plants by secondary or higher processes (14481) divided by the volume of inflow of urban wastewater to urban wastewater treatment plants (15094).</t>
  </si>
  <si>
    <t>Table: Connection rates to wastewater treatment; derived from the proportion of the population connected to wastewater treatment plants of at least secondary treatment (secondary=49.1% &amp; tertiary=30.2% treatment) divided by the total volume of treated urban wastewater at urban treatment plants (primary=0%, secondary=49.1%, &amp; tertiary=30.2% treatment).</t>
  </si>
  <si>
    <t>Table: Connection rates to wastewater treatment; derived from the proportion of the population connected to wastewater treatment plants of at least secondary treatment (secondary=46.5% &amp; tertiary=33.2% treatment) divided by the total volume of treated urban wastewater at urban treatment plants (primary=0%, secondary=46.5%, &amp; tertiary=33.2%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</si>
</sst>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Japan</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92%</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Japan</v>
      </c>
      <c r="B2" s="42" t="str">
        <f>'_Data inputs (all)'!B2</f>
        <v>JPN</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123951.69</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Japan</v>
      </c>
      <c r="B3" s="42" t="str">
        <f>'_Data inputs (all)'!B3</f>
        <v>JPN</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98.66</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Japan</v>
      </c>
      <c r="B4" s="42" t="str">
        <f>'_Data inputs (all)'!B4</f>
        <v>JPN</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1.34</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Japan</v>
      </c>
      <c r="B5" s="42" t="str">
        <f>'_Data inputs (all)'!B5</f>
        <v>JPN</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287</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R</v>
      </c>
      <c r="I5" s="187">
        <f>IF(ISNUMBER('_Data inputs (all)'!I5),'_Data inputs (all)'!I5,"")</f>
        <v>2018</v>
      </c>
      <c r="J5" s="187" t="str">
        <f>IF(ISTEXT('_Data inputs (all)'!J5),'_Data inputs (all)'!J5,"")</f>
        <v>Yes</v>
      </c>
      <c r="K5" s="188" t="str">
        <f>IF(ISTEXT('_Data inputs (all)'!K5),'_Data inputs (all)'!K5,"")</f>
        <v>Ministry of Land, Infrastructure, Transport and Tourism; Water Resources Planning Division; Usage of Water resources (link:https://www.mlit.go.jp/mizukokudo/mizsei/mizukokudo_mizsei_tk2_000014.html, accessed: November 2022)</v>
      </c>
      <c r="L5" s="186" t="str">
        <f>IF(ISTEXT('_Data inputs (all)'!L5),'_Data inputs (all)'!L5,"")</f>
        <v>JPN_2018_MLITT</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Japan</v>
      </c>
      <c r="B6" s="42" t="str">
        <f>'_Data inputs (all)'!B6</f>
        <v>JPN</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Japan</v>
      </c>
      <c r="B7" s="42" t="str">
        <f>'_Data inputs (all)'!B7</f>
        <v>JPN</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12822.691145834069</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Japan</v>
      </c>
      <c r="B8" s="42" t="str">
        <f>'_Data inputs (all)'!B8</f>
        <v>JPN</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Japan</v>
      </c>
      <c r="B9" s="42" t="str">
        <f>'_Data inputs (all)'!B9</f>
        <v>JPN</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10258.152916667255</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Japan</v>
      </c>
      <c r="B10" s="42" t="str">
        <f>'_Data inputs (all)'!B10</f>
        <v>JPN</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79.75</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Japan</v>
      </c>
      <c r="B11" s="42" t="str">
        <f>'_Data inputs (all)'!B11</f>
        <v>JPN</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17.82</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Japan</v>
      </c>
      <c r="B12" s="42" t="str">
        <f>'_Data inputs (all)'!B12</f>
        <v>JPN</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2.36</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Japan</v>
      </c>
      <c r="B13" s="42" t="str">
        <f>'_Data inputs (all)'!B13</f>
        <v>JPN</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0.06</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Japan</v>
      </c>
      <c r="B14" s="42" t="str">
        <f>'_Data inputs (all)'!B14</f>
        <v>JPN</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Japan</v>
      </c>
      <c r="B15" s="42" t="str">
        <f>'_Data inputs (all)'!B15</f>
        <v>JPN</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8284.1488244360989</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Japan</v>
      </c>
      <c r="B16" s="42" t="str">
        <f>'_Data inputs (all)'!B16</f>
        <v>JPN</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1851.0787718050321</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Japan</v>
      </c>
      <c r="B17" s="42" t="str">
        <f>'_Data inputs (all)'!B17</f>
        <v>JPN</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122.41860591740338</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Japan</v>
      </c>
      <c r="B18" s="42" t="str">
        <f>'_Data inputs (all)'!B18</f>
        <v>JPN</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0.43432672176000003</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Japan</v>
      </c>
      <c r="B19" s="42" t="str">
        <f>'_Data inputs (all)'!B19</f>
        <v>JPN</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Japan</v>
      </c>
      <c r="B20" s="42" t="str">
        <f>'_Data inputs (all)'!B20</f>
        <v>JPN</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100</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2020</v>
      </c>
      <c r="J20" s="187" t="str">
        <f>IF(ISTEXT('_Data inputs (all)'!J20),'_Data inputs (all)'!J20,"")</f>
        <v>Yes</v>
      </c>
      <c r="K20" s="188" t="str">
        <f>IF(ISTEXT('_Data inputs (all)'!K20),'_Data inputs (all)'!K20,"")</f>
        <v>OECD, Country data from the Eurostat/OECD Joint Questionnaire on Inland Waters, 2020 (link: https://stats.oecd.org/index.aspx?DataSetCode=water_discharge; date accessed: September 2022)</v>
      </c>
      <c r="L20" s="186" t="str">
        <f>IF(ISTEXT('_Data inputs (all)'!L20),'_Data inputs (all)'!L20,"")</f>
        <v>JPN_2020_OECD</v>
      </c>
      <c r="M20" s="188" t="str">
        <f>IF(ISTEXT('_Data inputs (all)'!M20),'_Data inputs (all)'!M20,"")</f>
        <v>Table: Connection rates to wastewater treatment; derived from the proportion of the population connected to a wastewater treatment plant (80.1%) divided by the proportion of the resident population connected to wastewater collecting systems (total public sewerage; 80.1%)</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Japan</v>
      </c>
      <c r="B21" s="42" t="str">
        <f>'_Data inputs (all)'!B21</f>
        <v>JPN</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Japan</v>
      </c>
      <c r="B22" s="42" t="str">
        <f>'_Data inputs (all)'!B22</f>
        <v>JPN</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100</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2020</v>
      </c>
      <c r="J22" s="187" t="str">
        <f>IF(ISTEXT('_Data inputs (all)'!J22),'_Data inputs (all)'!J22,"")</f>
        <v>Yes</v>
      </c>
      <c r="K22" s="188" t="str">
        <f>IF(ISTEXT('_Data inputs (all)'!K22),'_Data inputs (all)'!K22,"")</f>
        <v>OECD, Country data from the Eurostat/OECD Joint Questionnaire on Inland Waters, 2020 (link: https://stats.oecd.org/index.aspx?DataSetCode=water_discharge; date accessed: September 2022)</v>
      </c>
      <c r="L22" s="186" t="str">
        <f>IF(ISTEXT('_Data inputs (all)'!L22),'_Data inputs (all)'!L22,"")</f>
        <v>JPN_2020_OECD</v>
      </c>
      <c r="M22" s="188" t="str">
        <f>IF(ISTEXT('_Data inputs (all)'!M22),'_Data inputs (all)'!M22,"")</f>
        <v>Table: Connection rates to wastewater treatment; derived from the proportion of the population connected to wastewater treatment plants of at least secondary treatment (secondary=45.1% &amp; tertiary=35% treatment) divided by the total volume of treated urban wastewater at urban treatment plants (primary=0%, secondary=45.1%, &amp; tertiary=35% treatment).</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Japan</v>
      </c>
      <c r="B23" s="42" t="str">
        <f>'_Data inputs (all)'!B23</f>
        <v>JPN</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60.745132394958432</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R</v>
      </c>
      <c r="I23" s="187">
        <f>IF(ISNUMBER('_Data inputs (all)'!I23),'_Data inputs (all)'!I23,"")</f>
        <v>2020</v>
      </c>
      <c r="J23" s="187" t="str">
        <f>IF(ISTEXT('_Data inputs (all)'!J23),'_Data inputs (all)'!J23,"")</f>
        <v>Yes</v>
      </c>
      <c r="K23" s="188" t="str">
        <f>IF(ISTEXT('_Data inputs (all)'!K23),'_Data inputs (all)'!K23,"")</f>
        <v>Ministry of Environment; Septic Tank Inspection Results</v>
      </c>
      <c r="L23" s="186" t="str">
        <f>IF(ISTEXT('_Data inputs (all)'!L23),'_Data inputs (all)'!L23,"")</f>
        <v>JPN_2020_STIR</v>
      </c>
      <c r="M23" s="188" t="str">
        <f>IF(ISTEXT('_Data inputs (all)'!M23),'_Data inputs (all)'!M23,"")</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Japan</v>
      </c>
      <c r="B24" s="42" t="str">
        <f>'_Data inputs (all)'!B24</f>
        <v>JPN</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2.43991602045356E-2</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R</v>
      </c>
      <c r="I24" s="187">
        <f>IF(ISNUMBER('_Data inputs (all)'!I24),'_Data inputs (all)'!I24,"")</f>
        <v>2021</v>
      </c>
      <c r="J24" s="187" t="str">
        <f>IF(ISTEXT('_Data inputs (all)'!J24),'_Data inputs (all)'!J24,"")</f>
        <v>Yes</v>
      </c>
      <c r="K24" s="188" t="str">
        <f>IF(ISTEXT('_Data inputs (all)'!K24),'_Data inputs (all)'!K24,"")</f>
        <v>Ministry of Environment; Survey on the Disposal of General Waste</v>
      </c>
      <c r="L24" s="186" t="str">
        <f>IF(ISTEXT('_Data inputs (all)'!L24),'_Data inputs (all)'!L24,"")</f>
        <v>JPN_2021_SDGW</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Japan</v>
      </c>
      <c r="B25" s="42" t="str">
        <f>'_Data inputs (all)'!B25</f>
        <v>JPN</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0.39424503435847708</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R</v>
      </c>
      <c r="I25" s="187">
        <f>IF(ISNUMBER('_Data inputs (all)'!I25),'_Data inputs (all)'!I25,"")</f>
        <v>2021</v>
      </c>
      <c r="J25" s="187" t="str">
        <f>IF(ISTEXT('_Data inputs (all)'!J25),'_Data inputs (all)'!J25,"")</f>
        <v>Yes</v>
      </c>
      <c r="K25" s="188" t="str">
        <f>IF(ISTEXT('_Data inputs (all)'!K25),'_Data inputs (all)'!K25,"")</f>
        <v>Ministry of Environment; Survey on the Disposal of General Waste</v>
      </c>
      <c r="L25" s="186" t="str">
        <f>IF(ISTEXT('_Data inputs (all)'!L25),'_Data inputs (all)'!L25,"")</f>
        <v>JPN_2021_SDGW</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Japan</v>
      </c>
      <c r="B26" s="42" t="str">
        <f>'_Data inputs (all)'!B26</f>
        <v>JPN</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99.526421367685444</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2021</v>
      </c>
      <c r="J26" s="187" t="str">
        <f>IF(ISTEXT('_Data inputs (all)'!J26),'_Data inputs (all)'!J26,"")</f>
        <v>Yes</v>
      </c>
      <c r="K26" s="188" t="str">
        <f>IF(ISTEXT('_Data inputs (all)'!K26),'_Data inputs (all)'!K26,"")</f>
        <v>Ministry of Environment; Survey on the Disposal of General Waste</v>
      </c>
      <c r="L26" s="186" t="str">
        <f>IF(ISTEXT('_Data inputs (all)'!L26),'_Data inputs (all)'!L26,"")</f>
        <v>JPN_2021_SDGW</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Japan</v>
      </c>
      <c r="B27" s="42" t="str">
        <f>'_Data inputs (all)'!B27</f>
        <v>JPN</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R</v>
      </c>
      <c r="I27" s="187">
        <f>IF(ISNUMBER('_Data inputs (all)'!I27),'_Data inputs (all)'!I27,"")</f>
        <v>2021</v>
      </c>
      <c r="J27" s="187" t="str">
        <f>IF(ISTEXT('_Data inputs (all)'!J27),'_Data inputs (all)'!J27,"")</f>
        <v>Yes</v>
      </c>
      <c r="K27" s="188" t="str">
        <f>IF(ISTEXT('_Data inputs (all)'!K27),'_Data inputs (all)'!K27,"")</f>
        <v>Ministry of Environment; Survey on the Disposal of General Waste</v>
      </c>
      <c r="L27" s="186" t="str">
        <f>IF(ISTEXT('_Data inputs (all)'!L27),'_Data inputs (all)'!L27,"")</f>
        <v>JPN_2021_SDGW</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Japan</v>
      </c>
      <c r="B28" s="42" t="str">
        <f>'_Data inputs (all)'!B28</f>
        <v>JPN</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Japan</v>
      </c>
      <c r="B29" s="42" t="str">
        <f>'_Data inputs (all)'!B29</f>
        <v>JPN</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100</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R</v>
      </c>
      <c r="I29" s="187">
        <f>IF(ISNUMBER('_Data inputs (all)'!I29),'_Data inputs (all)'!I29,"")</f>
        <v>2020</v>
      </c>
      <c r="J29" s="187" t="str">
        <f>IF(ISTEXT('_Data inputs (all)'!J29),'_Data inputs (all)'!J29,"")</f>
        <v>Yes</v>
      </c>
      <c r="K29" s="188" t="str">
        <f>IF(ISTEXT('_Data inputs (all)'!K29),'_Data inputs (all)'!K29,"")</f>
        <v>OECD, Country data from the Eurostat/OECD Joint Questionnaire on Inland Waters</v>
      </c>
      <c r="L29" s="186" t="str">
        <f>IF(ISTEXT('_Data inputs (all)'!L29),'_Data inputs (all)'!L29,"")</f>
        <v>JPN_2020_OECD</v>
      </c>
      <c r="M29" s="188" t="str">
        <f>IF(ISTEXT('_Data inputs (all)'!M29),'_Data inputs (all)'!M29,"")</f>
        <v>Community plants are connected to sewerage and their sludge is transported to treatment plants.</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Japan</v>
      </c>
      <c r="B30" s="42" t="str">
        <f>'_Data inputs (all)'!B30</f>
        <v>JPN</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8284.1488244360989</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Japan</v>
      </c>
      <c r="B31" s="42" t="str">
        <f>'_Data inputs (all)'!B31</f>
        <v>JPN</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1119.1151419076295</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Japan</v>
      </c>
      <c r="B32" s="42" t="str">
        <f>'_Data inputs (all)'!B32</f>
        <v>JPN</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0.27435397816475166</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Japan</v>
      </c>
      <c r="B33" s="42" t="str">
        <f>'_Data inputs (all)'!B33</f>
        <v>JPN</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9403.5383203218935</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Japan</v>
      </c>
      <c r="B34" s="42" t="str">
        <f>'_Data inputs (all)'!B34</f>
        <v>JPN</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8284.1488244360989</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Japan</v>
      </c>
      <c r="B35" s="42" t="str">
        <f>'_Data inputs (all)'!B35</f>
        <v>JPN</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1119.1151419076295</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Japan</v>
      </c>
      <c r="B36" s="42" t="str">
        <f>'_Data inputs (all)'!B36</f>
        <v>JPN</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0.27435397816475166</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Japan</v>
      </c>
      <c r="B37" s="42" t="str">
        <f>'_Data inputs (all)'!B37</f>
        <v>JPN</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9403.5383203218935</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Japan</v>
      </c>
      <c r="B38" s="42" t="str">
        <f>'_Data inputs (all)'!B38</f>
        <v>JPN</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80.756729712774785</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Japan</v>
      </c>
      <c r="B39" s="42" t="str">
        <f>'_Data inputs (all)'!B39</f>
        <v>JPN</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10.909519004043235</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Japan</v>
      </c>
      <c r="B40" s="42" t="str">
        <f>'_Data inputs (all)'!B40</f>
        <v>JPN</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2.6744968650154006E-3</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Japan</v>
      </c>
      <c r="B41" s="42" t="str">
        <f>'_Data inputs (all)'!B41</f>
        <v>JPN</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91.66892321368303</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Japan</v>
      </c>
      <c r="B2" s="1" t="str">
        <f>IF(ISTEXT('_Data inputs (reported)'!B2),'_Data inputs (reported)'!B2,"")</f>
        <v>JPN</v>
      </c>
      <c r="C2" s="179">
        <f>IF(ISBLANK('_Data inputs (reported)'!C2),"",'_Data inputs (reported)'!C2)</f>
        <v>4</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Average water used by households with on-premises water supply</v>
      </c>
      <c r="E2" s="1" t="str">
        <f>IF(ISTEXT('_Data inputs (reported)'!E2),'_Data inputs (reported)'!E2,"")</f>
        <v>USE_WATON_AVG</v>
      </c>
      <c r="F2" s="8">
        <f>IF(ISNUMBER('_Data inputs (reported)'!F2),'_Data inputs (reported)'!F2,"")</f>
        <v>287</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Litres/person/day</v>
      </c>
      <c r="H2" s="1" t="str">
        <f>IF(ISTEXT('_Data inputs (reported)'!H2),'_Data inputs (reported)'!H2,"")</f>
        <v>R</v>
      </c>
      <c r="I2" s="42">
        <f>IF(ISNUMBER('_Data inputs (reported)'!I2),'_Data inputs (reported)'!I2,"")</f>
        <v>2018</v>
      </c>
      <c r="J2" s="1" t="str">
        <f>IF(ISTEXT('_Data inputs (reported)'!J2),'_Data inputs (reported)'!J2,"")</f>
        <v>Yes</v>
      </c>
      <c r="K2" s="105" t="str">
        <f>IF(ISTEXT('_Data inputs (reported)'!K2),'_Data inputs (reported)'!K2,"")</f>
        <v/>
      </c>
      <c r="L2" s="105" t="str">
        <f>IF(ISTEXT('_Data inputs (reported)'!L2),'_Data inputs (reported)'!L2,"")</f>
        <v>Ministry of Land, Infrastructure, Transport and Tourism; Water Resources Planning Division; Usage of Water resources (link:https://www.mlit.go.jp/mizukokudo/mizsei/mizukokudo_mizsei_tk2_000014.html, accessed: November 2022)</v>
      </c>
      <c r="M2" s="1" t="str">
        <f>IF(ISTEXT('_Data inputs (reported)'!M2),'_Data inputs (reported)'!M2,"")</f>
        <v>JPN_2018_MLITT</v>
      </c>
      <c r="N2" s="105" t="str">
        <f>IF(ISTEXT('_Data inputs (reported)'!N2),'_Data inputs (reported)'!N2,"")</f>
        <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Japan</v>
      </c>
      <c r="B3" s="1" t="str">
        <f>IF(ISTEXT('_Data inputs (reported)'!B3),'_Data inputs (reported)'!B3,"")</f>
        <v>JPN</v>
      </c>
      <c r="C3" s="179">
        <f>IF(ISBLANK('_Data inputs (reported)'!C3),"",'_Data inputs (reported)'!C3)</f>
        <v>19</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sewer wastewater delivered to treatment plants</v>
      </c>
      <c r="E3" s="1" t="str">
        <f>IF(ISTEXT('_Data inputs (reported)'!E3),'_Data inputs (reported)'!E3,"")</f>
        <v>SEW_DEL_WWTP_PCT</v>
      </c>
      <c r="F3" s="8">
        <f>IF(ISNUMBER('_Data inputs (reported)'!F3),'_Data inputs (reported)'!F3,"")</f>
        <v>100</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2020</v>
      </c>
      <c r="J3" s="1" t="str">
        <f>IF(ISTEXT('_Data inputs (reported)'!J3),'_Data inputs (reported)'!J3,"")</f>
        <v>Yes</v>
      </c>
      <c r="K3" s="105" t="str">
        <f>IF(ISTEXT('_Data inputs (reported)'!K3),'_Data inputs (reported)'!K3,"")</f>
        <v/>
      </c>
      <c r="L3" s="105" t="str">
        <f>IF(ISTEXT('_Data inputs (reported)'!L3),'_Data inputs (reported)'!L3,"")</f>
        <v>OECD, Country data from the Eurostat/OECD Joint Questionnaire on Inland Waters, 2020 (link: https://stats.oecd.org/index.aspx?DataSetCode=water_discharge; date accessed: September 2022)</v>
      </c>
      <c r="M3" s="1" t="str">
        <f>IF(ISTEXT('_Data inputs (reported)'!M3),'_Data inputs (reported)'!M3,"")</f>
        <v>JPN_2020_OECD</v>
      </c>
      <c r="N3" s="105" t="str">
        <f>IF(ISTEXT('_Data inputs (reported)'!N3),'_Data inputs (reported)'!N3,"")</f>
        <v>Table: Connection rates to wastewater treatment; derived from the proportion of the population connected to a wastewater treatment plant (80.1%) divided by the proportion of the resident population connected to wastewater collecting systems (total public sewerage; 80.1%)</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Japan</v>
      </c>
      <c r="B4" s="1" t="str">
        <f>IF(ISTEXT('_Data inputs (reported)'!B4),'_Data inputs (reported)'!B4,"")</f>
        <v>JPN</v>
      </c>
      <c r="C4" s="179">
        <f>IF(ISBLANK('_Data inputs (reported)'!C4),"",'_Data inputs (reported)'!C4)</f>
        <v>21</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received sewer wastewater safely treated (by technology) at treatment plants</v>
      </c>
      <c r="E4" s="1" t="str">
        <f>IF(ISTEXT('_Data inputs (reported)'!E4),'_Data inputs (reported)'!E4,"")</f>
        <v>SEW_ST_WWTP_TCH_PCT</v>
      </c>
      <c r="F4" s="8">
        <f>IF(ISNUMBER('_Data inputs (reported)'!F4),'_Data inputs (reported)'!F4,"")</f>
        <v>100</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2020</v>
      </c>
      <c r="J4" s="1" t="str">
        <f>IF(ISTEXT('_Data inputs (reported)'!J4),'_Data inputs (reported)'!J4,"")</f>
        <v>Yes</v>
      </c>
      <c r="K4" s="105" t="str">
        <f>IF(ISTEXT('_Data inputs (reported)'!K4),'_Data inputs (reported)'!K4,"")</f>
        <v/>
      </c>
      <c r="L4" s="105" t="str">
        <f>IF(ISTEXT('_Data inputs (reported)'!L4),'_Data inputs (reported)'!L4,"")</f>
        <v>OECD, Country data from the Eurostat/OECD Joint Questionnaire on Inland Waters, 2020 (link: https://stats.oecd.org/index.aspx?DataSetCode=water_discharge; date accessed: September 2022)</v>
      </c>
      <c r="M4" s="1" t="str">
        <f>IF(ISTEXT('_Data inputs (reported)'!M4),'_Data inputs (reported)'!M4,"")</f>
        <v>JPN_2020_OECD</v>
      </c>
      <c r="N4" s="105" t="str">
        <f>IF(ISTEXT('_Data inputs (reported)'!N4),'_Data inputs (reported)'!N4,"")</f>
        <v>Table: Connection rates to wastewater treatment; derived from the proportion of the population connected to wastewater treatment plants of at least secondary treatment (secondary=45.1% &amp; tertiary=35% treatment) divided by the total volume of treated urban wastewater at urban treatment plants (primary=0%, secondary=45.1%, &amp; tertiary=35% treatment).</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Japan</v>
      </c>
      <c r="B5" s="1" t="str">
        <f>IF(ISTEXT('_Data inputs (reported)'!B5),'_Data inputs (reported)'!B5,"")</f>
        <v>JPN</v>
      </c>
      <c r="C5" s="179">
        <f>IF(ISBLANK('_Data inputs (reported)'!C5),"",'_Data inputs (reported)'!C5)</f>
        <v>22</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wastewater collected and contained</v>
      </c>
      <c r="E5" s="1" t="str">
        <f>IF(ISTEXT('_Data inputs (reported)'!E5),'_Data inputs (reported)'!E5,"")</f>
        <v>SEP_CONT_PCT</v>
      </c>
      <c r="F5" s="8">
        <f>IF(ISNUMBER('_Data inputs (reported)'!F5),'_Data inputs (reported)'!F5,"")</f>
        <v>60.745132394958432</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5" s="1" t="str">
        <f>IF(ISTEXT('_Data inputs (reported)'!H5),'_Data inputs (reported)'!H5,"")</f>
        <v>R</v>
      </c>
      <c r="I5" s="42">
        <f>IF(ISNUMBER('_Data inputs (reported)'!I5),'_Data inputs (reported)'!I5,"")</f>
        <v>2020</v>
      </c>
      <c r="J5" s="1" t="str">
        <f>IF(ISTEXT('_Data inputs (reported)'!J5),'_Data inputs (reported)'!J5,"")</f>
        <v>Yes</v>
      </c>
      <c r="K5" s="105" t="str">
        <f>IF(ISTEXT('_Data inputs (reported)'!K5),'_Data inputs (reported)'!K5,"")</f>
        <v/>
      </c>
      <c r="L5" s="105" t="str">
        <f>IF(ISTEXT('_Data inputs (reported)'!L5),'_Data inputs (reported)'!L5,"")</f>
        <v>Ministry of Environment; Septic Tank Inspection Results</v>
      </c>
      <c r="M5" s="1" t="str">
        <f>IF(ISTEXT('_Data inputs (reported)'!M5),'_Data inputs (reported)'!M5,"")</f>
        <v>JPN_2020_STIR</v>
      </c>
      <c r="N5" s="105" t="str">
        <f>IF(ISTEXT('_Data inputs (reported)'!N5),'_Data inputs (reported)'!N5,"")</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Japan</v>
      </c>
      <c r="B6" s="1" t="str">
        <f>IF(ISTEXT('_Data inputs (reported)'!B6),'_Data inputs (reported)'!B6,"")</f>
        <v>JPN</v>
      </c>
      <c r="C6" s="179">
        <f>IF(ISBLANK('_Data inputs (reported)'!C6),"",'_Data inputs (reported)'!C6)</f>
        <v>23</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septic tanks with faecal sludge emptied and buried on-site</v>
      </c>
      <c r="E6" s="1" t="str">
        <f>IF(ISTEXT('_Data inputs (reported)'!E6),'_Data inputs (reported)'!E6,"")</f>
        <v>SEP_ON_BUR_PCT</v>
      </c>
      <c r="F6" s="8">
        <f>IF(ISNUMBER('_Data inputs (reported)'!F6),'_Data inputs (reported)'!F6,"")</f>
        <v>2.43991602045356E-2</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6" s="1" t="str">
        <f>IF(ISTEXT('_Data inputs (reported)'!H6),'_Data inputs (reported)'!H6,"")</f>
        <v>R</v>
      </c>
      <c r="I6" s="42">
        <f>IF(ISNUMBER('_Data inputs (reported)'!I6),'_Data inputs (reported)'!I6,"")</f>
        <v>2021</v>
      </c>
      <c r="J6" s="1" t="str">
        <f>IF(ISTEXT('_Data inputs (reported)'!J6),'_Data inputs (reported)'!J6,"")</f>
        <v>Yes</v>
      </c>
      <c r="K6" s="105" t="str">
        <f>IF(ISTEXT('_Data inputs (reported)'!K6),'_Data inputs (reported)'!K6,"")</f>
        <v/>
      </c>
      <c r="L6" s="105" t="str">
        <f>IF(ISTEXT('_Data inputs (reported)'!L6),'_Data inputs (reported)'!L6,"")</f>
        <v>Ministry of Environment; Survey on the Disposal of General Waste</v>
      </c>
      <c r="M6" s="1" t="str">
        <f>IF(ISTEXT('_Data inputs (reported)'!M6),'_Data inputs (reported)'!M6,"")</f>
        <v>JPN_2021_SDGW</v>
      </c>
      <c r="N6" s="105" t="str">
        <f>IF(ISTEXT('_Data inputs (reported)'!N6),'_Data inputs (reported)'!N6,"")</f>
        <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Japan</v>
      </c>
      <c r="B7" s="1" t="str">
        <f>IF(ISTEXT('_Data inputs (reported)'!B7),'_Data inputs (reported)'!B7,"")</f>
        <v>JPN</v>
      </c>
      <c r="C7" s="179">
        <f>IF(ISBLANK('_Data inputs (reported)'!C7),"",'_Data inputs (reported)'!C7)</f>
        <v>24</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Proportion of septic tanks with faecal sludge emptied and discharged locally (not delivered to treatment)</v>
      </c>
      <c r="E7" s="1" t="str">
        <f>IF(ISTEXT('_Data inputs (reported)'!E7),'_Data inputs (reported)'!E7,"")</f>
        <v>SEP_LOCAL_PCT</v>
      </c>
      <c r="F7" s="8">
        <f>IF(ISNUMBER('_Data inputs (reported)'!F7),'_Data inputs (reported)'!F7,"")</f>
        <v>0.39424503435847708</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Percentage</v>
      </c>
      <c r="H7" s="1" t="str">
        <f>IF(ISTEXT('_Data inputs (reported)'!H7),'_Data inputs (reported)'!H7,"")</f>
        <v>R</v>
      </c>
      <c r="I7" s="42">
        <f>IF(ISNUMBER('_Data inputs (reported)'!I7),'_Data inputs (reported)'!I7,"")</f>
        <v>2021</v>
      </c>
      <c r="J7" s="1" t="str">
        <f>IF(ISTEXT('_Data inputs (reported)'!J7),'_Data inputs (reported)'!J7,"")</f>
        <v>Yes</v>
      </c>
      <c r="K7" s="105" t="str">
        <f>IF(ISTEXT('_Data inputs (reported)'!K7),'_Data inputs (reported)'!K7,"")</f>
        <v/>
      </c>
      <c r="L7" s="105" t="str">
        <f>IF(ISTEXT('_Data inputs (reported)'!L7),'_Data inputs (reported)'!L7,"")</f>
        <v>Ministry of Environment; Survey on the Disposal of General Waste</v>
      </c>
      <c r="M7" s="1" t="str">
        <f>IF(ISTEXT('_Data inputs (reported)'!M7),'_Data inputs (reported)'!M7,"")</f>
        <v>JPN_2021_SDGW</v>
      </c>
      <c r="N7" s="105" t="str">
        <f>IF(ISTEXT('_Data inputs (reported)'!N7),'_Data inputs (reported)'!N7,"")</f>
        <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Japan</v>
      </c>
      <c r="B8" s="1" t="str">
        <f>IF(ISTEXT('_Data inputs (reported)'!B8),'_Data inputs (reported)'!B8,"")</f>
        <v>JPN</v>
      </c>
      <c r="C8" s="179">
        <f>IF(ISBLANK('_Data inputs (reported)'!C8),"",'_Data inputs (reported)'!C8)</f>
        <v>25</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Proportion of septic tanks with faecal sludge emptied and removed off-site</v>
      </c>
      <c r="E8" s="1" t="str">
        <f>IF(ISTEXT('_Data inputs (reported)'!E8),'_Data inputs (reported)'!E8,"")</f>
        <v>SEP_OFF_EMPT_PCT</v>
      </c>
      <c r="F8" s="8">
        <f>IF(ISNUMBER('_Data inputs (reported)'!F8),'_Data inputs (reported)'!F8,"")</f>
        <v>99.526421367685444</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Percentage</v>
      </c>
      <c r="H8" s="1" t="str">
        <f>IF(ISTEXT('_Data inputs (reported)'!H8),'_Data inputs (reported)'!H8,"")</f>
        <v>R</v>
      </c>
      <c r="I8" s="42">
        <f>IF(ISNUMBER('_Data inputs (reported)'!I8),'_Data inputs (reported)'!I8,"")</f>
        <v>2021</v>
      </c>
      <c r="J8" s="1" t="str">
        <f>IF(ISTEXT('_Data inputs (reported)'!J8),'_Data inputs (reported)'!J8,"")</f>
        <v>Yes</v>
      </c>
      <c r="K8" s="105" t="str">
        <f>IF(ISTEXT('_Data inputs (reported)'!K8),'_Data inputs (reported)'!K8,"")</f>
        <v/>
      </c>
      <c r="L8" s="105" t="str">
        <f>IF(ISTEXT('_Data inputs (reported)'!L8),'_Data inputs (reported)'!L8,"")</f>
        <v>Ministry of Environment; Survey on the Disposal of General Waste</v>
      </c>
      <c r="M8" s="1" t="str">
        <f>IF(ISTEXT('_Data inputs (reported)'!M8),'_Data inputs (reported)'!M8,"")</f>
        <v>JPN_2021_SDGW</v>
      </c>
      <c r="N8" s="105" t="str">
        <f>IF(ISTEXT('_Data inputs (reported)'!N8),'_Data inputs (reported)'!N8,"")</f>
        <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Japan</v>
      </c>
      <c r="B9" s="1" t="str">
        <f>IF(ISTEXT('_Data inputs (reported)'!B9),'_Data inputs (reported)'!B9,"")</f>
        <v>JPN</v>
      </c>
      <c r="C9" s="179">
        <f>IF(ISBLANK('_Data inputs (reported)'!C9),"",'_Data inputs (reported)'!C9)</f>
        <v>26</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Proportion of septic tanks with faecal sludge not yet emptied</v>
      </c>
      <c r="E9" s="1" t="str">
        <f>IF(ISTEXT('_Data inputs (reported)'!E9),'_Data inputs (reported)'!E9,"")</f>
        <v>SEP_ON_NOEMPT_PCT</v>
      </c>
      <c r="F9" s="8">
        <f>IF(ISNUMBER('_Data inputs (reported)'!F9),'_Data inputs (reported)'!F9,"")</f>
        <v>0</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Percentage</v>
      </c>
      <c r="H9" s="1" t="str">
        <f>IF(ISTEXT('_Data inputs (reported)'!H9),'_Data inputs (reported)'!H9,"")</f>
        <v>R</v>
      </c>
      <c r="I9" s="42">
        <f>IF(ISNUMBER('_Data inputs (reported)'!I9),'_Data inputs (reported)'!I9,"")</f>
        <v>2021</v>
      </c>
      <c r="J9" s="1" t="str">
        <f>IF(ISTEXT('_Data inputs (reported)'!J9),'_Data inputs (reported)'!J9,"")</f>
        <v>Yes</v>
      </c>
      <c r="K9" s="105" t="str">
        <f>IF(ISTEXT('_Data inputs (reported)'!K9),'_Data inputs (reported)'!K9,"")</f>
        <v/>
      </c>
      <c r="L9" s="105" t="str">
        <f>IF(ISTEXT('_Data inputs (reported)'!L9),'_Data inputs (reported)'!L9,"")</f>
        <v>Ministry of Environment; Survey on the Disposal of General Waste</v>
      </c>
      <c r="M9" s="1" t="str">
        <f>IF(ISTEXT('_Data inputs (reported)'!M9),'_Data inputs (reported)'!M9,"")</f>
        <v>JPN_2021_SDGW</v>
      </c>
      <c r="N9" s="105" t="str">
        <f>IF(ISTEXT('_Data inputs (reported)'!N9),'_Data inputs (reported)'!N9,"")</f>
        <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Japan</v>
      </c>
      <c r="B10" s="1" t="str">
        <f>IF(ISTEXT('_Data inputs (reported)'!B10),'_Data inputs (reported)'!B10,"")</f>
        <v>JPN</v>
      </c>
      <c r="C10" s="179">
        <f>IF(ISBLANK('_Data inputs (reported)'!C10),"",'_Data inputs (reported)'!C10)</f>
        <v>28</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Proportion of septic tanks with faecal sludge delivered to and safely treated at off-site treatment plants</v>
      </c>
      <c r="E10" s="1" t="str">
        <f>IF(ISTEXT('_Data inputs (reported)'!E10),'_Data inputs (reported)'!E10,"")</f>
        <v>SEP_OFF_ST_WWTP_PCT</v>
      </c>
      <c r="F10" s="8">
        <f>IF(ISNUMBER('_Data inputs (reported)'!F10),'_Data inputs (reported)'!F10,"")</f>
        <v>100</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Percentage</v>
      </c>
      <c r="H10" s="1" t="str">
        <f>IF(ISTEXT('_Data inputs (reported)'!H10),'_Data inputs (reported)'!H10,"")</f>
        <v>R</v>
      </c>
      <c r="I10" s="42">
        <f>IF(ISNUMBER('_Data inputs (reported)'!I10),'_Data inputs (reported)'!I10,"")</f>
        <v>2020</v>
      </c>
      <c r="J10" s="1" t="str">
        <f>IF(ISTEXT('_Data inputs (reported)'!J10),'_Data inputs (reported)'!J10,"")</f>
        <v>Yes</v>
      </c>
      <c r="K10" s="105" t="str">
        <f>IF(ISTEXT('_Data inputs (reported)'!K10),'_Data inputs (reported)'!K10,"")</f>
        <v/>
      </c>
      <c r="L10" s="105" t="str">
        <f>IF(ISTEXT('_Data inputs (reported)'!L10),'_Data inputs (reported)'!L10,"")</f>
        <v>OECD, Country data from the Eurostat/OECD Joint Questionnaire on Inland Waters</v>
      </c>
      <c r="M10" s="1" t="str">
        <f>IF(ISTEXT('_Data inputs (reported)'!M10),'_Data inputs (reported)'!M10,"")</f>
        <v>JPN_2020_OECD</v>
      </c>
      <c r="N10" s="105" t="str">
        <f>IF(ISTEXT('_Data inputs (reported)'!N10),'_Data inputs (reported)'!N10,"")</f>
        <v>Community plants are connected to sewerage and their sludge is transported to treatment plants.</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Japan</v>
      </c>
      <c r="B11" s="1" t="str">
        <f>IF(ISTEXT('_Data inputs (reported)'!B11),'_Data inputs (reported)'!B11,"")</f>
        <v>JPN</v>
      </c>
      <c r="C11" s="179">
        <f>IF(ISBLANK('_Data inputs (reported)'!C11),"",'_Data inputs (reported)'!C11)</f>
        <v>19</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Proportion of sewer wastewater delivered to treatment plants</v>
      </c>
      <c r="E11" s="1" t="str">
        <f>IF(ISTEXT('_Data inputs (reported)'!E11),'_Data inputs (reported)'!E11,"")</f>
        <v>SEW_DEL_WWTP_PCT</v>
      </c>
      <c r="F11" s="8">
        <f>IF(ISNUMBER('_Data inputs (reported)'!F11),'_Data inputs (reported)'!F11,"")</f>
        <v>100</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Percentage</v>
      </c>
      <c r="H11" s="1" t="str">
        <f>IF(ISTEXT('_Data inputs (reported)'!H11),'_Data inputs (reported)'!H11,"")</f>
        <v>R</v>
      </c>
      <c r="I11" s="42">
        <f>IF(ISNUMBER('_Data inputs (reported)'!I11),'_Data inputs (reported)'!I11,"")</f>
        <v>2012</v>
      </c>
      <c r="J11" s="1" t="str">
        <f>IF(ISTEXT('_Data inputs (reported)'!J11),'_Data inputs (reported)'!J11,"")</f>
        <v>No</v>
      </c>
      <c r="K11" s="105" t="str">
        <f>IF(ISTEXT('_Data inputs (reported)'!K11),'_Data inputs (reported)'!K11,"")</f>
        <v>Not the most recent data point for this variable</v>
      </c>
      <c r="L11" s="105" t="str">
        <f>IF(ISTEXT('_Data inputs (reported)'!L11),'_Data inputs (reported)'!L11,"")</f>
        <v>OECD, Country data from the Eurostat/OECD Joint Questionnaire on Inland Waters, 2012 (link: https://stats.oecd.org/index.aspx?DataSetCode=water_discharge; date accessed: September 2022)</v>
      </c>
      <c r="M11" s="1" t="str">
        <f>IF(ISTEXT('_Data inputs (reported)'!M11),'_Data inputs (reported)'!M11,"")</f>
        <v>JPN_2012_OECD</v>
      </c>
      <c r="N11" s="105" t="str">
        <f>IF(ISTEXT('_Data inputs (reported)'!N11),'_Data inputs (reported)'!N11,"")</f>
        <v>Table: Connection rates to wastewater treatment; derived from the proportion of the population connected to a wastewater treatment plant (76.3%) divided by the proportion of the resident population connected to wastewater collecting systems (total public sewerage; 76.3%)</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Japan</v>
      </c>
      <c r="B12" s="1" t="str">
        <f>IF(ISTEXT('_Data inputs (reported)'!B12),'_Data inputs (reported)'!B12,"")</f>
        <v>JPN</v>
      </c>
      <c r="C12" s="179">
        <f>IF(ISBLANK('_Data inputs (reported)'!C12),"",'_Data inputs (reported)'!C12)</f>
        <v>19</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sewer wastewater delivered to treatment plants</v>
      </c>
      <c r="E12" s="1" t="str">
        <f>IF(ISTEXT('_Data inputs (reported)'!E12),'_Data inputs (reported)'!E12,"")</f>
        <v>SEW_DEL_WWTP_PCT</v>
      </c>
      <c r="F12" s="8">
        <f>IF(ISNUMBER('_Data inputs (reported)'!F12),'_Data inputs (reported)'!F12,"")</f>
        <v>100</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2" s="1" t="str">
        <f>IF(ISTEXT('_Data inputs (reported)'!H12),'_Data inputs (reported)'!H12,"")</f>
        <v>R</v>
      </c>
      <c r="I12" s="42">
        <f>IF(ISNUMBER('_Data inputs (reported)'!I12),'_Data inputs (reported)'!I12,"")</f>
        <v>2013</v>
      </c>
      <c r="J12" s="1" t="str">
        <f>IF(ISTEXT('_Data inputs (reported)'!J12),'_Data inputs (reported)'!J12,"")</f>
        <v>No</v>
      </c>
      <c r="K12" s="105" t="str">
        <f>IF(ISTEXT('_Data inputs (reported)'!K12),'_Data inputs (reported)'!K12,"")</f>
        <v>Not the most recent data point for this variable</v>
      </c>
      <c r="L12" s="105" t="str">
        <f>IF(ISTEXT('_Data inputs (reported)'!L12),'_Data inputs (reported)'!L12,"")</f>
        <v>OECD, Country data from the Eurostat/OECD Joint Questionnaire on Inland Waters, 2013 (link: https://stats.oecd.org/index.aspx?DataSetCode=water_discharge; date accessed: September 2022)</v>
      </c>
      <c r="M12" s="1" t="str">
        <f>IF(ISTEXT('_Data inputs (reported)'!M12),'_Data inputs (reported)'!M12,"")</f>
        <v>JPN_2013_OECD</v>
      </c>
      <c r="N12" s="105" t="str">
        <f>IF(ISTEXT('_Data inputs (reported)'!N12),'_Data inputs (reported)'!N12,"")</f>
        <v>Table: Connection rates to wastewater treatment; derived from the proportion of the population connected to a wastewater treatment plant (77%) divided by the proportion of the resident population connected to wastewater collecting systems (total public sewerage; 77%)</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Japan</v>
      </c>
      <c r="B13" s="1" t="str">
        <f>IF(ISTEXT('_Data inputs (reported)'!B13),'_Data inputs (reported)'!B13,"")</f>
        <v>JPN</v>
      </c>
      <c r="C13" s="179">
        <f>IF(ISBLANK('_Data inputs (reported)'!C13),"",'_Data inputs (reported)'!C13)</f>
        <v>19</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sewer wastewater delivered to treatment plants</v>
      </c>
      <c r="E13" s="1" t="str">
        <f>IF(ISTEXT('_Data inputs (reported)'!E13),'_Data inputs (reported)'!E13,"")</f>
        <v>SEW_DEL_WWTP_PCT</v>
      </c>
      <c r="F13" s="8">
        <f>IF(ISNUMBER('_Data inputs (reported)'!F13),'_Data inputs (reported)'!F13,"")</f>
        <v>100</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3" s="1" t="str">
        <f>IF(ISTEXT('_Data inputs (reported)'!H13),'_Data inputs (reported)'!H13,"")</f>
        <v>R</v>
      </c>
      <c r="I13" s="42">
        <f>IF(ISNUMBER('_Data inputs (reported)'!I13),'_Data inputs (reported)'!I13,"")</f>
        <v>2014</v>
      </c>
      <c r="J13" s="1" t="str">
        <f>IF(ISTEXT('_Data inputs (reported)'!J13),'_Data inputs (reported)'!J13,"")</f>
        <v>No</v>
      </c>
      <c r="K13" s="105" t="str">
        <f>IF(ISTEXT('_Data inputs (reported)'!K13),'_Data inputs (reported)'!K13,"")</f>
        <v>Not the most recent data point for this variable</v>
      </c>
      <c r="L13" s="105" t="str">
        <f>IF(ISTEXT('_Data inputs (reported)'!L13),'_Data inputs (reported)'!L13,"")</f>
        <v>OECD, Country data from the Eurostat/OECD Joint Questionnaire on Inland Waters, 2014 (link: https://stats.oecd.org/index.aspx?DataSetCode=water_discharge; date accessed: September 2022)</v>
      </c>
      <c r="M13" s="1" t="str">
        <f>IF(ISTEXT('_Data inputs (reported)'!M13),'_Data inputs (reported)'!M13,"")</f>
        <v>JPN_2014_OECD</v>
      </c>
      <c r="N13" s="105" t="str">
        <f>IF(ISTEXT('_Data inputs (reported)'!N13),'_Data inputs (reported)'!N13,"")</f>
        <v>Table: Connection rates to wastewater treatment; derived from the proportion of the population connected to a wastewater treatment plant (77.6%) divided by the proportion of the resident population connected to wastewater collecting systems (total public sewerage; 77.6%)</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Japan</v>
      </c>
      <c r="B14" s="1" t="str">
        <f>IF(ISTEXT('_Data inputs (reported)'!B14),'_Data inputs (reported)'!B14,"")</f>
        <v>JPN</v>
      </c>
      <c r="C14" s="179">
        <f>IF(ISBLANK('_Data inputs (reported)'!C14),"",'_Data inputs (reported)'!C14)</f>
        <v>19</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sewer wastewater delivered to treatment plants</v>
      </c>
      <c r="E14" s="1" t="str">
        <f>IF(ISTEXT('_Data inputs (reported)'!E14),'_Data inputs (reported)'!E14,"")</f>
        <v>SEW_DEL_WWTP_PCT</v>
      </c>
      <c r="F14" s="8">
        <f>IF(ISNUMBER('_Data inputs (reported)'!F14),'_Data inputs (reported)'!F14,"")</f>
        <v>100</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4" s="1" t="str">
        <f>IF(ISTEXT('_Data inputs (reported)'!H14),'_Data inputs (reported)'!H14,"")</f>
        <v>R</v>
      </c>
      <c r="I14" s="42">
        <f>IF(ISNUMBER('_Data inputs (reported)'!I14),'_Data inputs (reported)'!I14,"")</f>
        <v>2015</v>
      </c>
      <c r="J14" s="1" t="str">
        <f>IF(ISTEXT('_Data inputs (reported)'!J14),'_Data inputs (reported)'!J14,"")</f>
        <v>No</v>
      </c>
      <c r="K14" s="105" t="str">
        <f>IF(ISTEXT('_Data inputs (reported)'!K14),'_Data inputs (reported)'!K14,"")</f>
        <v>Not the most recent data point for this variable</v>
      </c>
      <c r="L14" s="105" t="str">
        <f>IF(ISTEXT('_Data inputs (reported)'!L14),'_Data inputs (reported)'!L14,"")</f>
        <v>OECD, Country data from the Eurostat/OECD Joint Questionnaire on Inland Waters, 2015 (link: https://stats.oecd.org/index.aspx?DataSetCode=water_discharge; date accessed: September 2022)</v>
      </c>
      <c r="M14" s="1" t="str">
        <f>IF(ISTEXT('_Data inputs (reported)'!M14),'_Data inputs (reported)'!M14,"")</f>
        <v>JPN_2015_OECD</v>
      </c>
      <c r="N14" s="105" t="str">
        <f>IF(ISTEXT('_Data inputs (reported)'!N14),'_Data inputs (reported)'!N14,"")</f>
        <v>Table: Connection rates to wastewater treatment; derived from the proportion of the population connected to a wastewater treatment plant (77.8%) divided by the proportion of the resident population connected to wastewater collecting systems (total public sewerage; 77.8%)</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Japan</v>
      </c>
      <c r="B15" s="1" t="str">
        <f>IF(ISTEXT('_Data inputs (reported)'!B15),'_Data inputs (reported)'!B15,"")</f>
        <v>JPN</v>
      </c>
      <c r="C15" s="179">
        <f>IF(ISBLANK('_Data inputs (reported)'!C15),"",'_Data inputs (reported)'!C15)</f>
        <v>19</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sewer wastewater delivered to treatment plants</v>
      </c>
      <c r="E15" s="1" t="str">
        <f>IF(ISTEXT('_Data inputs (reported)'!E15),'_Data inputs (reported)'!E15,"")</f>
        <v>SEW_DEL_WWTP_PCT</v>
      </c>
      <c r="F15" s="8">
        <f>IF(ISNUMBER('_Data inputs (reported)'!F15),'_Data inputs (reported)'!F15,"")</f>
        <v>100</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5" s="1" t="str">
        <f>IF(ISTEXT('_Data inputs (reported)'!H15),'_Data inputs (reported)'!H15,"")</f>
        <v>R</v>
      </c>
      <c r="I15" s="42">
        <f>IF(ISNUMBER('_Data inputs (reported)'!I15),'_Data inputs (reported)'!I15,"")</f>
        <v>2016</v>
      </c>
      <c r="J15" s="1" t="str">
        <f>IF(ISTEXT('_Data inputs (reported)'!J15),'_Data inputs (reported)'!J15,"")</f>
        <v>No</v>
      </c>
      <c r="K15" s="105" t="str">
        <f>IF(ISTEXT('_Data inputs (reported)'!K15),'_Data inputs (reported)'!K15,"")</f>
        <v>Not the most recent data point for this variable</v>
      </c>
      <c r="L15" s="105" t="str">
        <f>IF(ISTEXT('_Data inputs (reported)'!L15),'_Data inputs (reported)'!L15,"")</f>
        <v>OECD, Country data from the Eurostat/OECD Joint Questionnaire on Inland Waters, 2016 (link: https://stats.oecd.org/index.aspx?DataSetCode=water_discharge; date accessed: September 2022)</v>
      </c>
      <c r="M15" s="1" t="str">
        <f>IF(ISTEXT('_Data inputs (reported)'!M15),'_Data inputs (reported)'!M15,"")</f>
        <v>JPN_2016_OECD</v>
      </c>
      <c r="N15" s="105" t="str">
        <f>IF(ISTEXT('_Data inputs (reported)'!N15),'_Data inputs (reported)'!N15,"")</f>
        <v>Table: Connection rates to wastewater treatment; derived from the proportion of the population connected to a wastewater treatment plant (78.3%) divided by the proportion of the resident population connected to wastewater collecting systems (total public sewerage; 78.3%)</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Japan</v>
      </c>
      <c r="B16" s="1" t="str">
        <f>IF(ISTEXT('_Data inputs (reported)'!B16),'_Data inputs (reported)'!B16,"")</f>
        <v>JPN</v>
      </c>
      <c r="C16" s="179">
        <f>IF(ISBLANK('_Data inputs (reported)'!C16),"",'_Data inputs (reported)'!C16)</f>
        <v>19</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sewer wastewater delivered to treatment plants</v>
      </c>
      <c r="E16" s="1" t="str">
        <f>IF(ISTEXT('_Data inputs (reported)'!E16),'_Data inputs (reported)'!E16,"")</f>
        <v>SEW_DEL_WWTP_PCT</v>
      </c>
      <c r="F16" s="8">
        <f>IF(ISNUMBER('_Data inputs (reported)'!F16),'_Data inputs (reported)'!F16,"")</f>
        <v>100</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6" s="1" t="str">
        <f>IF(ISTEXT('_Data inputs (reported)'!H16),'_Data inputs (reported)'!H16,"")</f>
        <v>R</v>
      </c>
      <c r="I16" s="42">
        <f>IF(ISNUMBER('_Data inputs (reported)'!I16),'_Data inputs (reported)'!I16,"")</f>
        <v>2017</v>
      </c>
      <c r="J16" s="1" t="str">
        <f>IF(ISTEXT('_Data inputs (reported)'!J16),'_Data inputs (reported)'!J16,"")</f>
        <v>No</v>
      </c>
      <c r="K16" s="105" t="str">
        <f>IF(ISTEXT('_Data inputs (reported)'!K16),'_Data inputs (reported)'!K16,"")</f>
        <v>Not the most recent data point for this variable</v>
      </c>
      <c r="L16" s="105" t="str">
        <f>IF(ISTEXT('_Data inputs (reported)'!L16),'_Data inputs (reported)'!L16,"")</f>
        <v>OECD, Country data from the Eurostat/OECD Joint Questionnaire on Inland Waters, 2017 (link: https://stats.oecd.org/index.aspx?DataSetCode=water_discharge; date accessed: September 2022)</v>
      </c>
      <c r="M16" s="1" t="str">
        <f>IF(ISTEXT('_Data inputs (reported)'!M16),'_Data inputs (reported)'!M16,"")</f>
        <v>JPN_2017_OECD</v>
      </c>
      <c r="N16" s="105" t="str">
        <f>IF(ISTEXT('_Data inputs (reported)'!N16),'_Data inputs (reported)'!N16,"")</f>
        <v>Table: Connection rates to wastewater treatment; derived from the proportion of the population connected to a wastewater treatment plant (78.8%) divided by the proportion of the resident population connected to wastewater collecting systems (total public sewerage; 78.8%)</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Japan</v>
      </c>
      <c r="B17" s="1" t="str">
        <f>IF(ISTEXT('_Data inputs (reported)'!B17),'_Data inputs (reported)'!B17,"")</f>
        <v>JPN</v>
      </c>
      <c r="C17" s="179">
        <f>IF(ISBLANK('_Data inputs (reported)'!C17),"",'_Data inputs (reported)'!C17)</f>
        <v>19</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sewer wastewater delivered to treatment plants</v>
      </c>
      <c r="E17" s="1" t="str">
        <f>IF(ISTEXT('_Data inputs (reported)'!E17),'_Data inputs (reported)'!E17,"")</f>
        <v>SEW_DEL_WWTP_PCT</v>
      </c>
      <c r="F17" s="8">
        <f>IF(ISNUMBER('_Data inputs (reported)'!F17),'_Data inputs (reported)'!F17,"")</f>
        <v>100</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7" s="1" t="str">
        <f>IF(ISTEXT('_Data inputs (reported)'!H17),'_Data inputs (reported)'!H17,"")</f>
        <v>R</v>
      </c>
      <c r="I17" s="42">
        <f>IF(ISNUMBER('_Data inputs (reported)'!I17),'_Data inputs (reported)'!I17,"")</f>
        <v>2018</v>
      </c>
      <c r="J17" s="1" t="str">
        <f>IF(ISTEXT('_Data inputs (reported)'!J17),'_Data inputs (reported)'!J17,"")</f>
        <v>No</v>
      </c>
      <c r="K17" s="105" t="str">
        <f>IF(ISTEXT('_Data inputs (reported)'!K17),'_Data inputs (reported)'!K17,"")</f>
        <v>Not the most recent data point for this variable</v>
      </c>
      <c r="L17" s="105" t="str">
        <f>IF(ISTEXT('_Data inputs (reported)'!L17),'_Data inputs (reported)'!L17,"")</f>
        <v>OECD, Country data from the Eurostat/OECD Joint Questionnaire on Inland Waters, 2018 (link: https://stats.oecd.org/index.aspx?DataSetCode=water_discharge; date accessed: September 2022)</v>
      </c>
      <c r="M17" s="1" t="str">
        <f>IF(ISTEXT('_Data inputs (reported)'!M17),'_Data inputs (reported)'!M17,"")</f>
        <v>JPN_2018_OECD</v>
      </c>
      <c r="N17" s="105" t="str">
        <f>IF(ISTEXT('_Data inputs (reported)'!N17),'_Data inputs (reported)'!N17,"")</f>
        <v>Table: Connection rates to wastewater treatment; derived from the proportion of the population connected to a wastewater treatment plant (79.3%) divided by the proportion of the resident population connected to wastewater collecting systems (total public sewerage; 79.3%)</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Japan</v>
      </c>
      <c r="B18" s="1" t="str">
        <f>IF(ISTEXT('_Data inputs (reported)'!B18),'_Data inputs (reported)'!B18,"")</f>
        <v>JPN</v>
      </c>
      <c r="C18" s="179">
        <f>IF(ISBLANK('_Data inputs (reported)'!C18),"",'_Data inputs (reported)'!C18)</f>
        <v>19</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sewer wastewater delivered to treatment plants</v>
      </c>
      <c r="E18" s="1" t="str">
        <f>IF(ISTEXT('_Data inputs (reported)'!E18),'_Data inputs (reported)'!E18,"")</f>
        <v>SEW_DEL_WWTP_PCT</v>
      </c>
      <c r="F18" s="8">
        <f>IF(ISNUMBER('_Data inputs (reported)'!F18),'_Data inputs (reported)'!F18,"")</f>
        <v>100</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8" s="1" t="str">
        <f>IF(ISTEXT('_Data inputs (reported)'!H18),'_Data inputs (reported)'!H18,"")</f>
        <v>R</v>
      </c>
      <c r="I18" s="42">
        <f>IF(ISNUMBER('_Data inputs (reported)'!I18),'_Data inputs (reported)'!I18,"")</f>
        <v>2019</v>
      </c>
      <c r="J18" s="1" t="str">
        <f>IF(ISTEXT('_Data inputs (reported)'!J18),'_Data inputs (reported)'!J18,"")</f>
        <v>No</v>
      </c>
      <c r="K18" s="105" t="str">
        <f>IF(ISTEXT('_Data inputs (reported)'!K18),'_Data inputs (reported)'!K18,"")</f>
        <v>Not the most recent data point for this variable</v>
      </c>
      <c r="L18" s="105" t="str">
        <f>IF(ISTEXT('_Data inputs (reported)'!L18),'_Data inputs (reported)'!L18,"")</f>
        <v>OECD, Country data from the Eurostat/OECD Joint Questionnaire on Inland Waters, 2019 (link: https://stats.oecd.org/index.aspx?DataSetCode=water_discharge; date accessed: September 2022)</v>
      </c>
      <c r="M18" s="1" t="str">
        <f>IF(ISTEXT('_Data inputs (reported)'!M18),'_Data inputs (reported)'!M18,"")</f>
        <v>JPN_2019_OECD</v>
      </c>
      <c r="N18" s="105" t="str">
        <f>IF(ISTEXT('_Data inputs (reported)'!N18),'_Data inputs (reported)'!N18,"")</f>
        <v>Table: Connection rates to wastewater treatment; derived from the proportion of the population connected to a wastewater treatment plant (79.7%) divided by the proportion of the resident population connected to wastewater collecting systems (total public sewerage; 79.7%)</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Japan</v>
      </c>
      <c r="B19" s="1" t="str">
        <f>IF(ISTEXT('_Data inputs (reported)'!B19),'_Data inputs (reported)'!B19,"")</f>
        <v>JPN</v>
      </c>
      <c r="C19" s="179">
        <f>IF(ISBLANK('_Data inputs (reported)'!C19),"",'_Data inputs (reported)'!C19)</f>
        <v>21</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received sewer wastewater safely treated (by technology) at treatment plants</v>
      </c>
      <c r="E19" s="1" t="str">
        <f>IF(ISTEXT('_Data inputs (reported)'!E19),'_Data inputs (reported)'!E19,"")</f>
        <v>SEW_ST_WWTP_TCH_PCT</v>
      </c>
      <c r="F19" s="8">
        <f>IF(ISNUMBER('_Data inputs (reported)'!F19),'_Data inputs (reported)'!F19,"")</f>
        <v>100</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19" s="1" t="str">
        <f>IF(ISTEXT('_Data inputs (reported)'!H19),'_Data inputs (reported)'!H19,"")</f>
        <v>R</v>
      </c>
      <c r="I19" s="42">
        <f>IF(ISNUMBER('_Data inputs (reported)'!I19),'_Data inputs (reported)'!I19,"")</f>
        <v>2012</v>
      </c>
      <c r="J19" s="1" t="str">
        <f>IF(ISTEXT('_Data inputs (reported)'!J19),'_Data inputs (reported)'!J19,"")</f>
        <v>No</v>
      </c>
      <c r="K19" s="105" t="str">
        <f>IF(ISTEXT('_Data inputs (reported)'!K19),'_Data inputs (reported)'!K19,"")</f>
        <v>Not the most recent data point for this variable</v>
      </c>
      <c r="L19" s="105" t="str">
        <f>IF(ISTEXT('_Data inputs (reported)'!L19),'_Data inputs (reported)'!L19,"")</f>
        <v>OECD, Country data from the Eurostat/OECD Joint Questionnaire on Inland Waters, 2012 (link: https://stats.oecd.org/index.aspx?DataSetCode=water_discharge; date accessed: September 2022)</v>
      </c>
      <c r="M19" s="1" t="str">
        <f>IF(ISTEXT('_Data inputs (reported)'!M19),'_Data inputs (reported)'!M19,"")</f>
        <v>JPN_2012_OECD</v>
      </c>
      <c r="N19" s="105" t="str">
        <f>IF(ISTEXT('_Data inputs (reported)'!N19),'_Data inputs (reported)'!N19,"")</f>
        <v>Table: Connection rates to wastewater treatment; derived from the proportion of the population connected to wastewater treatment plants of at least secondary treatment (secondary=53.9% &amp; tertiary=22.4% treatment) divided by the total volume of treated urban wastewater at urban treatment plants (primary=0%, secondary=53.9%, &amp; tertiary=22.4% treatment).</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Japan</v>
      </c>
      <c r="B20" s="1" t="str">
        <f>IF(ISTEXT('_Data inputs (reported)'!B20),'_Data inputs (reported)'!B20,"")</f>
        <v>JPN</v>
      </c>
      <c r="C20" s="179">
        <f>IF(ISBLANK('_Data inputs (reported)'!C20),"",'_Data inputs (reported)'!C20)</f>
        <v>21</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received sewer wastewater safely treated (by technology) at treatment plants</v>
      </c>
      <c r="E20" s="1" t="str">
        <f>IF(ISTEXT('_Data inputs (reported)'!E20),'_Data inputs (reported)'!E20,"")</f>
        <v>SEW_ST_WWTP_TCH_PCT</v>
      </c>
      <c r="F20" s="8">
        <f>IF(ISNUMBER('_Data inputs (reported)'!F20),'_Data inputs (reported)'!F20,"")</f>
        <v>100</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0" s="1" t="str">
        <f>IF(ISTEXT('_Data inputs (reported)'!H20),'_Data inputs (reported)'!H20,"")</f>
        <v>R</v>
      </c>
      <c r="I20" s="42">
        <f>IF(ISNUMBER('_Data inputs (reported)'!I20),'_Data inputs (reported)'!I20,"")</f>
        <v>2013</v>
      </c>
      <c r="J20" s="1" t="str">
        <f>IF(ISTEXT('_Data inputs (reported)'!J20),'_Data inputs (reported)'!J20,"")</f>
        <v>No</v>
      </c>
      <c r="K20" s="105" t="str">
        <f>IF(ISTEXT('_Data inputs (reported)'!K20),'_Data inputs (reported)'!K20,"")</f>
        <v>Not the most recent data point for this variable</v>
      </c>
      <c r="L20" s="105" t="str">
        <f>IF(ISTEXT('_Data inputs (reported)'!L20),'_Data inputs (reported)'!L20,"")</f>
        <v>OECD, Country data from the Eurostat/OECD Joint Questionnaire on Inland Waters, 2013 (link: https://stats.oecd.org/index.aspx?DataSetCode=water_discharge; date accessed: September 2022)</v>
      </c>
      <c r="M20" s="1" t="str">
        <f>IF(ISTEXT('_Data inputs (reported)'!M20),'_Data inputs (reported)'!M20,"")</f>
        <v>JPN_2013_OECD</v>
      </c>
      <c r="N20" s="105" t="str">
        <f>IF(ISTEXT('_Data inputs (reported)'!N20),'_Data inputs (reported)'!N20,"")</f>
        <v>Table: Connection rates to wastewater treatment; derived from the proportion of the population connected to wastewater treatment plants of at least secondary treatment (secondary=52.8% &amp; tertiary=24.2% treatment) divided by the total volume of treated urban wastewater at urban treatment plants (primary=0%, secondary=52.8%, &amp; tertiary=24.2% treatment).</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Japan</v>
      </c>
      <c r="B21" s="1" t="str">
        <f>IF(ISTEXT('_Data inputs (reported)'!B21),'_Data inputs (reported)'!B21,"")</f>
        <v>JPN</v>
      </c>
      <c r="C21" s="179">
        <f>IF(ISBLANK('_Data inputs (reported)'!C21),"",'_Data inputs (reported)'!C21)</f>
        <v>21</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received sewer wastewater safely treated (by technology) at treatment plants</v>
      </c>
      <c r="E21" s="1" t="str">
        <f>IF(ISTEXT('_Data inputs (reported)'!E21),'_Data inputs (reported)'!E21,"")</f>
        <v>SEW_ST_WWTP_TCH_PCT</v>
      </c>
      <c r="F21" s="8">
        <f>IF(ISNUMBER('_Data inputs (reported)'!F21),'_Data inputs (reported)'!F21,"")</f>
        <v>100</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1" s="1" t="str">
        <f>IF(ISTEXT('_Data inputs (reported)'!H21),'_Data inputs (reported)'!H21,"")</f>
        <v>R</v>
      </c>
      <c r="I21" s="42">
        <f>IF(ISNUMBER('_Data inputs (reported)'!I21),'_Data inputs (reported)'!I21,"")</f>
        <v>2014</v>
      </c>
      <c r="J21" s="1" t="str">
        <f>IF(ISTEXT('_Data inputs (reported)'!J21),'_Data inputs (reported)'!J21,"")</f>
        <v>No</v>
      </c>
      <c r="K21" s="105" t="str">
        <f>IF(ISTEXT('_Data inputs (reported)'!K21),'_Data inputs (reported)'!K21,"")</f>
        <v>Not the most recent data point for this variable</v>
      </c>
      <c r="L21" s="105" t="str">
        <f>IF(ISTEXT('_Data inputs (reported)'!L21),'_Data inputs (reported)'!L21,"")</f>
        <v>OECD, Country data from the Eurostat/OECD Joint Questionnaire on Inland Waters, 2014 (link: https://stats.oecd.org/index.aspx?DataSetCode=water_discharge; date accessed: September 2022)</v>
      </c>
      <c r="M21" s="1" t="str">
        <f>IF(ISTEXT('_Data inputs (reported)'!M21),'_Data inputs (reported)'!M21,"")</f>
        <v>JPN_2014_OECD</v>
      </c>
      <c r="N21" s="105" t="str">
        <f>IF(ISTEXT('_Data inputs (reported)'!N21),'_Data inputs (reported)'!N21,"")</f>
        <v>Table: Connection rates to wastewater treatment; derived from the proportion of the population connected to wastewater treatment plants of at least secondary treatment (secondary=51.8% &amp; tertiary=25.8% treatment) divided by the total volume of treated urban wastewater at urban treatment plants (primary=0%, secondary=51.8%, &amp; tertiary=25.8% treatment).</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Japan</v>
      </c>
      <c r="B22" s="1" t="str">
        <f>IF(ISTEXT('_Data inputs (reported)'!B22),'_Data inputs (reported)'!B22,"")</f>
        <v>JPN</v>
      </c>
      <c r="C22" s="179">
        <f>IF(ISBLANK('_Data inputs (reported)'!C22),"",'_Data inputs (reported)'!C22)</f>
        <v>21</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Proportion of received sewer wastewater safely treated (by technology) at treatment plants</v>
      </c>
      <c r="E22" s="1" t="str">
        <f>IF(ISTEXT('_Data inputs (reported)'!E22),'_Data inputs (reported)'!E22,"")</f>
        <v>SEW_ST_WWTP_TCH_PCT</v>
      </c>
      <c r="F22" s="8">
        <f>IF(ISNUMBER('_Data inputs (reported)'!F22),'_Data inputs (reported)'!F22,"")</f>
        <v>96.036209106445313</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Percentage</v>
      </c>
      <c r="H22" s="1" t="str">
        <f>IF(ISTEXT('_Data inputs (reported)'!H22),'_Data inputs (reported)'!H22,"")</f>
        <v>R</v>
      </c>
      <c r="I22" s="42">
        <f>IF(ISNUMBER('_Data inputs (reported)'!I22),'_Data inputs (reported)'!I22,"")</f>
        <v>2015</v>
      </c>
      <c r="J22" s="1" t="str">
        <f>IF(ISTEXT('_Data inputs (reported)'!J22),'_Data inputs (reported)'!J22,"")</f>
        <v>No</v>
      </c>
      <c r="K22" s="105" t="str">
        <f>IF(ISTEXT('_Data inputs (reported)'!K22),'_Data inputs (reported)'!K22,"")</f>
        <v>Not the most recent data point for this variable</v>
      </c>
      <c r="L22" s="105" t="str">
        <f>IF(ISTEXT('_Data inputs (reported)'!L22),'_Data inputs (reported)'!L22,"")</f>
        <v>OECD, Country data from the Eurostat/OECD Joint Questionnaire on Inland Waters, 2015 (link: https://stats.oecd.org/index.aspx?DataSetCode=water_discharge; date accessed: September 2022)</v>
      </c>
      <c r="M22" s="1" t="str">
        <f>IF(ISTEXT('_Data inputs (reported)'!M22),'_Data inputs (reported)'!M22,"")</f>
        <v>JPN_2015_OECD</v>
      </c>
      <c r="N22" s="105" t="str">
        <f>IF(ISTEXT('_Data inputs (reported)'!N22),'_Data inputs (reported)'!N22,"")</f>
        <v>Table: Generation and discharge of wastewater; derived from the volume (million m3/year) of urban wastewater treated at urban wastewater treatment plants by secondary or higher processes (14852) divided by the volume of inflow of urban wastewater to urban wastewater treatment plants (15465).</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Japan</v>
      </c>
      <c r="B23" s="1" t="str">
        <f>IF(ISTEXT('_Data inputs (reported)'!B23),'_Data inputs (reported)'!B23,"")</f>
        <v>JPN</v>
      </c>
      <c r="C23" s="179">
        <f>IF(ISBLANK('_Data inputs (reported)'!C23),"",'_Data inputs (reported)'!C23)</f>
        <v>21</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Proportion of received sewer wastewater safely treated (by technology) at treatment plants</v>
      </c>
      <c r="E23" s="1" t="str">
        <f>IF(ISTEXT('_Data inputs (reported)'!E23),'_Data inputs (reported)'!E23,"")</f>
        <v>SEW_ST_WWTP_TCH_PCT</v>
      </c>
      <c r="F23" s="8">
        <f>IF(ISNUMBER('_Data inputs (reported)'!F23),'_Data inputs (reported)'!F23,"")</f>
        <v>96.296058654785156</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Percentage</v>
      </c>
      <c r="H23" s="1" t="str">
        <f>IF(ISTEXT('_Data inputs (reported)'!H23),'_Data inputs (reported)'!H23,"")</f>
        <v>R</v>
      </c>
      <c r="I23" s="42">
        <f>IF(ISNUMBER('_Data inputs (reported)'!I23),'_Data inputs (reported)'!I23,"")</f>
        <v>2016</v>
      </c>
      <c r="J23" s="1" t="str">
        <f>IF(ISTEXT('_Data inputs (reported)'!J23),'_Data inputs (reported)'!J23,"")</f>
        <v>No</v>
      </c>
      <c r="K23" s="105" t="str">
        <f>IF(ISTEXT('_Data inputs (reported)'!K23),'_Data inputs (reported)'!K23,"")</f>
        <v>Not the most recent data point for this variable</v>
      </c>
      <c r="L23" s="105" t="str">
        <f>IF(ISTEXT('_Data inputs (reported)'!L23),'_Data inputs (reported)'!L23,"")</f>
        <v>OECD, Country data from the Eurostat/OECD Joint Questionnaire on Inland Waters, 2016 (link: https://stats.oecd.org/index.aspx?DataSetCode=water_discharge; date accessed: September 2022)</v>
      </c>
      <c r="M23" s="1" t="str">
        <f>IF(ISTEXT('_Data inputs (reported)'!M23),'_Data inputs (reported)'!M23,"")</f>
        <v>JPN_2016_OECD</v>
      </c>
      <c r="N23" s="105" t="str">
        <f>IF(ISTEXT('_Data inputs (reported)'!N23),'_Data inputs (reported)'!N23,"")</f>
        <v>Table: Generation and discharge of wastewater; derived from the volume (million m3/year) of urban wastewater treated at urban wastewater treatment plants by secondary or higher processes (14793) divided by the volume of inflow of urban wastewater to urban wastewater treatment plants (15362).</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Japan</v>
      </c>
      <c r="B24" s="1" t="str">
        <f>IF(ISTEXT('_Data inputs (reported)'!B24),'_Data inputs (reported)'!B24,"")</f>
        <v>JPN</v>
      </c>
      <c r="C24" s="179">
        <f>IF(ISBLANK('_Data inputs (reported)'!C24),"",'_Data inputs (reported)'!C24)</f>
        <v>21</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Proportion of received sewer wastewater safely treated (by technology) at treatment plants</v>
      </c>
      <c r="E24" s="1" t="str">
        <f>IF(ISTEXT('_Data inputs (reported)'!E24),'_Data inputs (reported)'!E24,"")</f>
        <v>SEW_ST_WWTP_TCH_PCT</v>
      </c>
      <c r="F24" s="8">
        <f>IF(ISNUMBER('_Data inputs (reported)'!F24),'_Data inputs (reported)'!F24,"")</f>
        <v>95.93878173828125</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Percentage</v>
      </c>
      <c r="H24" s="1" t="str">
        <f>IF(ISTEXT('_Data inputs (reported)'!H24),'_Data inputs (reported)'!H24,"")</f>
        <v>R</v>
      </c>
      <c r="I24" s="42">
        <f>IF(ISNUMBER('_Data inputs (reported)'!I24),'_Data inputs (reported)'!I24,"")</f>
        <v>2017</v>
      </c>
      <c r="J24" s="1" t="str">
        <f>IF(ISTEXT('_Data inputs (reported)'!J24),'_Data inputs (reported)'!J24,"")</f>
        <v>No</v>
      </c>
      <c r="K24" s="105" t="str">
        <f>IF(ISTEXT('_Data inputs (reported)'!K24),'_Data inputs (reported)'!K24,"")</f>
        <v>Not the most recent data point for this variable</v>
      </c>
      <c r="L24" s="105" t="str">
        <f>IF(ISTEXT('_Data inputs (reported)'!L24),'_Data inputs (reported)'!L24,"")</f>
        <v>OECD, Country data from the Eurostat/OECD Joint Questionnaire on Inland Waters, 2017 (link: https://stats.oecd.org/index.aspx?DataSetCode=water_discharge; date accessed: September 2022)</v>
      </c>
      <c r="M24" s="1" t="str">
        <f>IF(ISTEXT('_Data inputs (reported)'!M24),'_Data inputs (reported)'!M24,"")</f>
        <v>JPN_2017_OECD</v>
      </c>
      <c r="N24" s="105" t="str">
        <f>IF(ISTEXT('_Data inputs (reported)'!N24),'_Data inputs (reported)'!N24,"")</f>
        <v>Table: Generation and discharge of wastewater; derived from the volume (million m3/year) of urban wastewater treated at urban wastewater treatment plants by secondary or higher processes (14481) divided by the volume of inflow of urban wastewater to urban wastewater treatment plants (15094).</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Japan</v>
      </c>
      <c r="B25" s="1" t="str">
        <f>IF(ISTEXT('_Data inputs (reported)'!B25),'_Data inputs (reported)'!B25,"")</f>
        <v>JPN</v>
      </c>
      <c r="C25" s="179">
        <f>IF(ISBLANK('_Data inputs (reported)'!C25),"",'_Data inputs (reported)'!C25)</f>
        <v>21</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Proportion of received sewer wastewater safely treated (by technology) at treatment plants</v>
      </c>
      <c r="E25" s="1" t="str">
        <f>IF(ISTEXT('_Data inputs (reported)'!E25),'_Data inputs (reported)'!E25,"")</f>
        <v>SEW_ST_WWTP_TCH_PCT</v>
      </c>
      <c r="F25" s="8">
        <f>IF(ISNUMBER('_Data inputs (reported)'!F25),'_Data inputs (reported)'!F25,"")</f>
        <v>100</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Percentage</v>
      </c>
      <c r="H25" s="1" t="str">
        <f>IF(ISTEXT('_Data inputs (reported)'!H25),'_Data inputs (reported)'!H25,"")</f>
        <v>R</v>
      </c>
      <c r="I25" s="42">
        <f>IF(ISNUMBER('_Data inputs (reported)'!I25),'_Data inputs (reported)'!I25,"")</f>
        <v>2018</v>
      </c>
      <c r="J25" s="1" t="str">
        <f>IF(ISTEXT('_Data inputs (reported)'!J25),'_Data inputs (reported)'!J25,"")</f>
        <v>No</v>
      </c>
      <c r="K25" s="105" t="str">
        <f>IF(ISTEXT('_Data inputs (reported)'!K25),'_Data inputs (reported)'!K25,"")</f>
        <v>Not the most recent data point for this variable</v>
      </c>
      <c r="L25" s="105" t="str">
        <f>IF(ISTEXT('_Data inputs (reported)'!L25),'_Data inputs (reported)'!L25,"")</f>
        <v>OECD, Country data from the Eurostat/OECD Joint Questionnaire on Inland Waters, 2018 (link: https://stats.oecd.org/index.aspx?DataSetCode=water_discharge; date accessed: September 2022)</v>
      </c>
      <c r="M25" s="1" t="str">
        <f>IF(ISTEXT('_Data inputs (reported)'!M25),'_Data inputs (reported)'!M25,"")</f>
        <v>JPN_2018_OECD</v>
      </c>
      <c r="N25" s="105" t="str">
        <f>IF(ISTEXT('_Data inputs (reported)'!N25),'_Data inputs (reported)'!N25,"")</f>
        <v>Table: Connection rates to wastewater treatment; derived from the proportion of the population connected to wastewater treatment plants of at least secondary treatment (secondary=49.1% &amp; tertiary=30.2% treatment) divided by the total volume of treated urban wastewater at urban treatment plants (primary=0%, secondary=49.1%, &amp; tertiary=30.2% treatment).</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Japan</v>
      </c>
      <c r="B26" s="1" t="str">
        <f>IF(ISTEXT('_Data inputs (reported)'!B26),'_Data inputs (reported)'!B26,"")</f>
        <v>JPN</v>
      </c>
      <c r="C26" s="179">
        <f>IF(ISBLANK('_Data inputs (reported)'!C26),"",'_Data inputs (reported)'!C26)</f>
        <v>21</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Proportion of received sewer wastewater safely treated (by technology) at treatment plants</v>
      </c>
      <c r="E26" s="1" t="str">
        <f>IF(ISTEXT('_Data inputs (reported)'!E26),'_Data inputs (reported)'!E26,"")</f>
        <v>SEW_ST_WWTP_TCH_PCT</v>
      </c>
      <c r="F26" s="8">
        <f>IF(ISNUMBER('_Data inputs (reported)'!F26),'_Data inputs (reported)'!F26,"")</f>
        <v>100</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Percentage</v>
      </c>
      <c r="H26" s="1" t="str">
        <f>IF(ISTEXT('_Data inputs (reported)'!H26),'_Data inputs (reported)'!H26,"")</f>
        <v>R</v>
      </c>
      <c r="I26" s="42">
        <f>IF(ISNUMBER('_Data inputs (reported)'!I26),'_Data inputs (reported)'!I26,"")</f>
        <v>2019</v>
      </c>
      <c r="J26" s="1" t="str">
        <f>IF(ISTEXT('_Data inputs (reported)'!J26),'_Data inputs (reported)'!J26,"")</f>
        <v>No</v>
      </c>
      <c r="K26" s="105" t="str">
        <f>IF(ISTEXT('_Data inputs (reported)'!K26),'_Data inputs (reported)'!K26,"")</f>
        <v>Not the most recent data point for this variable</v>
      </c>
      <c r="L26" s="105" t="str">
        <f>IF(ISTEXT('_Data inputs (reported)'!L26),'_Data inputs (reported)'!L26,"")</f>
        <v>OECD, Country data from the Eurostat/OECD Joint Questionnaire on Inland Waters, 2019 (link: https://stats.oecd.org/index.aspx?DataSetCode=water_discharge; date accessed: September 2022)</v>
      </c>
      <c r="M26" s="1" t="str">
        <f>IF(ISTEXT('_Data inputs (reported)'!M26),'_Data inputs (reported)'!M26,"")</f>
        <v>JPN_2019_OECD</v>
      </c>
      <c r="N26" s="105" t="str">
        <f>IF(ISTEXT('_Data inputs (reported)'!N26),'_Data inputs (reported)'!N26,"")</f>
        <v>Table: Connection rates to wastewater treatment; derived from the proportion of the population connected to wastewater treatment plants of at least secondary treatment (secondary=46.5% &amp; tertiary=33.2% treatment) divided by the total volume of treated urban wastewater at urban treatment plants (primary=0%, secondary=46.5%, &amp; tertiary=33.2% treatment).</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Japan</v>
      </c>
      <c r="B27" s="1" t="str">
        <f>IF(ISTEXT('_Data inputs (reported)'!B27),'_Data inputs (reported)'!B27,"")</f>
        <v>JPN</v>
      </c>
      <c r="C27" s="179">
        <f>IF(ISBLANK('_Data inputs (reported)'!C27),"",'_Data inputs (reported)'!C27)</f>
        <v>22</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Proportion of septic tanks with wastewater collected and contained</v>
      </c>
      <c r="E27" s="1" t="str">
        <f>IF(ISTEXT('_Data inputs (reported)'!E27),'_Data inputs (reported)'!E27,"")</f>
        <v>SEP_CONT_PCT</v>
      </c>
      <c r="F27" s="8">
        <f>IF(ISNUMBER('_Data inputs (reported)'!F27),'_Data inputs (reported)'!F27,"")</f>
        <v>52.319319976429952</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Percentage</v>
      </c>
      <c r="H27" s="1" t="str">
        <f>IF(ISTEXT('_Data inputs (reported)'!H27),'_Data inputs (reported)'!H27,"")</f>
        <v>R</v>
      </c>
      <c r="I27" s="42">
        <f>IF(ISNUMBER('_Data inputs (reported)'!I27),'_Data inputs (reported)'!I27,"")</f>
        <v>2012</v>
      </c>
      <c r="J27" s="1" t="str">
        <f>IF(ISTEXT('_Data inputs (reported)'!J27),'_Data inputs (reported)'!J27,"")</f>
        <v>No</v>
      </c>
      <c r="K27" s="105" t="str">
        <f>IF(ISTEXT('_Data inputs (reported)'!K27),'_Data inputs (reported)'!K27,"")</f>
        <v>Not the most recent data point for this variable</v>
      </c>
      <c r="L27" s="105" t="str">
        <f>IF(ISTEXT('_Data inputs (reported)'!L27),'_Data inputs (reported)'!L27,"")</f>
        <v>Ministry of Environment; Septic Tank Inspection Results</v>
      </c>
      <c r="M27" s="1" t="str">
        <f>IF(ISTEXT('_Data inputs (reported)'!M27),'_Data inputs (reported)'!M27,"")</f>
        <v>JPN_2012_STIR</v>
      </c>
      <c r="N27" s="105" t="str">
        <f>IF(ISTEXT('_Data inputs (reported)'!N27),'_Data inputs (reported)'!N27,"")</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Japan</v>
      </c>
      <c r="B28" s="1" t="str">
        <f>IF(ISTEXT('_Data inputs (reported)'!B28),'_Data inputs (reported)'!B28,"")</f>
        <v>JPN</v>
      </c>
      <c r="C28" s="179">
        <f>IF(ISBLANK('_Data inputs (reported)'!C28),"",'_Data inputs (reported)'!C28)</f>
        <v>22</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Proportion of septic tanks with wastewater collected and contained</v>
      </c>
      <c r="E28" s="1" t="str">
        <f>IF(ISTEXT('_Data inputs (reported)'!E28),'_Data inputs (reported)'!E28,"")</f>
        <v>SEP_CONT_PCT</v>
      </c>
      <c r="F28" s="8">
        <f>IF(ISNUMBER('_Data inputs (reported)'!F28),'_Data inputs (reported)'!F28,"")</f>
        <v>53.888007193797293</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Percentage</v>
      </c>
      <c r="H28" s="1" t="str">
        <f>IF(ISTEXT('_Data inputs (reported)'!H28),'_Data inputs (reported)'!H28,"")</f>
        <v>R</v>
      </c>
      <c r="I28" s="42">
        <f>IF(ISNUMBER('_Data inputs (reported)'!I28),'_Data inputs (reported)'!I28,"")</f>
        <v>2013</v>
      </c>
      <c r="J28" s="1" t="str">
        <f>IF(ISTEXT('_Data inputs (reported)'!J28),'_Data inputs (reported)'!J28,"")</f>
        <v>No</v>
      </c>
      <c r="K28" s="105" t="str">
        <f>IF(ISTEXT('_Data inputs (reported)'!K28),'_Data inputs (reported)'!K28,"")</f>
        <v>Not the most recent data point for this variable</v>
      </c>
      <c r="L28" s="105" t="str">
        <f>IF(ISTEXT('_Data inputs (reported)'!L28),'_Data inputs (reported)'!L28,"")</f>
        <v>Ministry of Environment; Septic Tank Inspection Results</v>
      </c>
      <c r="M28" s="1" t="str">
        <f>IF(ISTEXT('_Data inputs (reported)'!M28),'_Data inputs (reported)'!M28,"")</f>
        <v>JPN_2013_STIR</v>
      </c>
      <c r="N28" s="105" t="str">
        <f>IF(ISTEXT('_Data inputs (reported)'!N28),'_Data inputs (reported)'!N28,"")</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Japan</v>
      </c>
      <c r="B29" s="1" t="str">
        <f>IF(ISTEXT('_Data inputs (reported)'!B29),'_Data inputs (reported)'!B29,"")</f>
        <v>JPN</v>
      </c>
      <c r="C29" s="179">
        <f>IF(ISBLANK('_Data inputs (reported)'!C29),"",'_Data inputs (reported)'!C29)</f>
        <v>22</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Proportion of septic tanks with wastewater collected and contained</v>
      </c>
      <c r="E29" s="1" t="str">
        <f>IF(ISTEXT('_Data inputs (reported)'!E29),'_Data inputs (reported)'!E29,"")</f>
        <v>SEP_CONT_PCT</v>
      </c>
      <c r="F29" s="8">
        <f>IF(ISNUMBER('_Data inputs (reported)'!F29),'_Data inputs (reported)'!F29,"")</f>
        <v>55.171375035066447</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Percentage</v>
      </c>
      <c r="H29" s="1" t="str">
        <f>IF(ISTEXT('_Data inputs (reported)'!H29),'_Data inputs (reported)'!H29,"")</f>
        <v>R</v>
      </c>
      <c r="I29" s="42">
        <f>IF(ISNUMBER('_Data inputs (reported)'!I29),'_Data inputs (reported)'!I29,"")</f>
        <v>2014</v>
      </c>
      <c r="J29" s="1" t="str">
        <f>IF(ISTEXT('_Data inputs (reported)'!J29),'_Data inputs (reported)'!J29,"")</f>
        <v>No</v>
      </c>
      <c r="K29" s="105" t="str">
        <f>IF(ISTEXT('_Data inputs (reported)'!K29),'_Data inputs (reported)'!K29,"")</f>
        <v>Not the most recent data point for this variable</v>
      </c>
      <c r="L29" s="105" t="str">
        <f>IF(ISTEXT('_Data inputs (reported)'!L29),'_Data inputs (reported)'!L29,"")</f>
        <v>Ministry of Environment; Septic Tank Inspection Results</v>
      </c>
      <c r="M29" s="1" t="str">
        <f>IF(ISTEXT('_Data inputs (reported)'!M29),'_Data inputs (reported)'!M29,"")</f>
        <v>JPN_2014_STIR</v>
      </c>
      <c r="N29" s="105" t="str">
        <f>IF(ISTEXT('_Data inputs (reported)'!N29),'_Data inputs (reported)'!N29,"")</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Japan</v>
      </c>
      <c r="B30" s="1" t="str">
        <f>IF(ISTEXT('_Data inputs (reported)'!B30),'_Data inputs (reported)'!B30,"")</f>
        <v>JPN</v>
      </c>
      <c r="C30" s="179">
        <f>IF(ISBLANK('_Data inputs (reported)'!C30),"",'_Data inputs (reported)'!C30)</f>
        <v>22</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Proportion of septic tanks with wastewater collected and contained</v>
      </c>
      <c r="E30" s="1" t="str">
        <f>IF(ISTEXT('_Data inputs (reported)'!E30),'_Data inputs (reported)'!E30,"")</f>
        <v>SEP_CONT_PCT</v>
      </c>
      <c r="F30" s="8">
        <f>IF(ISNUMBER('_Data inputs (reported)'!F30),'_Data inputs (reported)'!F30,"")</f>
        <v>56.097504694539438</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Percentage</v>
      </c>
      <c r="H30" s="1" t="str">
        <f>IF(ISTEXT('_Data inputs (reported)'!H30),'_Data inputs (reported)'!H30,"")</f>
        <v>R</v>
      </c>
      <c r="I30" s="42">
        <f>IF(ISNUMBER('_Data inputs (reported)'!I30),'_Data inputs (reported)'!I30,"")</f>
        <v>2015</v>
      </c>
      <c r="J30" s="1" t="str">
        <f>IF(ISTEXT('_Data inputs (reported)'!J30),'_Data inputs (reported)'!J30,"")</f>
        <v>No</v>
      </c>
      <c r="K30" s="105" t="str">
        <f>IF(ISTEXT('_Data inputs (reported)'!K30),'_Data inputs (reported)'!K30,"")</f>
        <v>Not the most recent data point for this variable</v>
      </c>
      <c r="L30" s="105" t="str">
        <f>IF(ISTEXT('_Data inputs (reported)'!L30),'_Data inputs (reported)'!L30,"")</f>
        <v>Ministry of Environment; Septic Tank Inspection Results</v>
      </c>
      <c r="M30" s="1" t="str">
        <f>IF(ISTEXT('_Data inputs (reported)'!M30),'_Data inputs (reported)'!M30,"")</f>
        <v>JPN_2015_STIR</v>
      </c>
      <c r="N30" s="105" t="str">
        <f>IF(ISTEXT('_Data inputs (reported)'!N30),'_Data inputs (reported)'!N30,"")</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Japan</v>
      </c>
      <c r="B31" s="1" t="str">
        <f>IF(ISTEXT('_Data inputs (reported)'!B31),'_Data inputs (reported)'!B31,"")</f>
        <v>JPN</v>
      </c>
      <c r="C31" s="179">
        <f>IF(ISBLANK('_Data inputs (reported)'!C31),"",'_Data inputs (reported)'!C31)</f>
        <v>22</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Proportion of septic tanks with wastewater collected and contained</v>
      </c>
      <c r="E31" s="1" t="str">
        <f>IF(ISTEXT('_Data inputs (reported)'!E31),'_Data inputs (reported)'!E31,"")</f>
        <v>SEP_CONT_PCT</v>
      </c>
      <c r="F31" s="8">
        <f>IF(ISNUMBER('_Data inputs (reported)'!F31),'_Data inputs (reported)'!F31,"")</f>
        <v>57.018763226429172</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Percentage</v>
      </c>
      <c r="H31" s="1" t="str">
        <f>IF(ISTEXT('_Data inputs (reported)'!H31),'_Data inputs (reported)'!H31,"")</f>
        <v>R</v>
      </c>
      <c r="I31" s="42">
        <f>IF(ISNUMBER('_Data inputs (reported)'!I31),'_Data inputs (reported)'!I31,"")</f>
        <v>2016</v>
      </c>
      <c r="J31" s="1" t="str">
        <f>IF(ISTEXT('_Data inputs (reported)'!J31),'_Data inputs (reported)'!J31,"")</f>
        <v>No</v>
      </c>
      <c r="K31" s="105" t="str">
        <f>IF(ISTEXT('_Data inputs (reported)'!K31),'_Data inputs (reported)'!K31,"")</f>
        <v>Not the most recent data point for this variable</v>
      </c>
      <c r="L31" s="105" t="str">
        <f>IF(ISTEXT('_Data inputs (reported)'!L31),'_Data inputs (reported)'!L31,"")</f>
        <v>Ministry of Environment; Septic Tank Inspection Results</v>
      </c>
      <c r="M31" s="1" t="str">
        <f>IF(ISTEXT('_Data inputs (reported)'!M31),'_Data inputs (reported)'!M31,"")</f>
        <v>JPN_2016_STIR</v>
      </c>
      <c r="N31" s="105" t="str">
        <f>IF(ISTEXT('_Data inputs (reported)'!N31),'_Data inputs (reported)'!N31,"")</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Japan</v>
      </c>
      <c r="B32" s="1" t="str">
        <f>IF(ISTEXT('_Data inputs (reported)'!B32),'_Data inputs (reported)'!B32,"")</f>
        <v>JPN</v>
      </c>
      <c r="C32" s="179">
        <f>IF(ISBLANK('_Data inputs (reported)'!C32),"",'_Data inputs (reported)'!C32)</f>
        <v>22</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Proportion of septic tanks with wastewater collected and contained</v>
      </c>
      <c r="E32" s="1" t="str">
        <f>IF(ISTEXT('_Data inputs (reported)'!E32),'_Data inputs (reported)'!E32,"")</f>
        <v>SEP_CONT_PCT</v>
      </c>
      <c r="F32" s="8">
        <f>IF(ISNUMBER('_Data inputs (reported)'!F32),'_Data inputs (reported)'!F32,"")</f>
        <v>57.018192799217474</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Percentage</v>
      </c>
      <c r="H32" s="1" t="str">
        <f>IF(ISTEXT('_Data inputs (reported)'!H32),'_Data inputs (reported)'!H32,"")</f>
        <v>R</v>
      </c>
      <c r="I32" s="42">
        <f>IF(ISNUMBER('_Data inputs (reported)'!I32),'_Data inputs (reported)'!I32,"")</f>
        <v>2017</v>
      </c>
      <c r="J32" s="1" t="str">
        <f>IF(ISTEXT('_Data inputs (reported)'!J32),'_Data inputs (reported)'!J32,"")</f>
        <v>No</v>
      </c>
      <c r="K32" s="105" t="str">
        <f>IF(ISTEXT('_Data inputs (reported)'!K32),'_Data inputs (reported)'!K32,"")</f>
        <v>Not the most recent data point for this variable</v>
      </c>
      <c r="L32" s="105" t="str">
        <f>IF(ISTEXT('_Data inputs (reported)'!L32),'_Data inputs (reported)'!L32,"")</f>
        <v>Ministry of Environment; Septic Tank Inspection Results</v>
      </c>
      <c r="M32" s="1" t="str">
        <f>IF(ISTEXT('_Data inputs (reported)'!M32),'_Data inputs (reported)'!M32,"")</f>
        <v>JPN_2017_STIR</v>
      </c>
      <c r="N32" s="105" t="str">
        <f>IF(ISTEXT('_Data inputs (reported)'!N32),'_Data inputs (reported)'!N32,"")</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Japan</v>
      </c>
      <c r="B33" s="1" t="str">
        <f>IF(ISTEXT('_Data inputs (reported)'!B33),'_Data inputs (reported)'!B33,"")</f>
        <v>JPN</v>
      </c>
      <c r="C33" s="179">
        <f>IF(ISBLANK('_Data inputs (reported)'!C33),"",'_Data inputs (reported)'!C33)</f>
        <v>22</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Proportion of septic tanks with wastewater collected and contained</v>
      </c>
      <c r="E33" s="1" t="str">
        <f>IF(ISTEXT('_Data inputs (reported)'!E33),'_Data inputs (reported)'!E33,"")</f>
        <v>SEP_CONT_PCT</v>
      </c>
      <c r="F33" s="8">
        <f>IF(ISNUMBER('_Data inputs (reported)'!F33),'_Data inputs (reported)'!F33,"")</f>
        <v>57.970533308130868</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Percentage</v>
      </c>
      <c r="H33" s="1" t="str">
        <f>IF(ISTEXT('_Data inputs (reported)'!H33),'_Data inputs (reported)'!H33,"")</f>
        <v>R</v>
      </c>
      <c r="I33" s="42">
        <f>IF(ISNUMBER('_Data inputs (reported)'!I33),'_Data inputs (reported)'!I33,"")</f>
        <v>2018</v>
      </c>
      <c r="J33" s="1" t="str">
        <f>IF(ISTEXT('_Data inputs (reported)'!J33),'_Data inputs (reported)'!J33,"")</f>
        <v>No</v>
      </c>
      <c r="K33" s="105" t="str">
        <f>IF(ISTEXT('_Data inputs (reported)'!K33),'_Data inputs (reported)'!K33,"")</f>
        <v>Not the most recent data point for this variable</v>
      </c>
      <c r="L33" s="105" t="str">
        <f>IF(ISTEXT('_Data inputs (reported)'!L33),'_Data inputs (reported)'!L33,"")</f>
        <v>Ministry of Environment; Septic Tank Inspection Results</v>
      </c>
      <c r="M33" s="1" t="str">
        <f>IF(ISTEXT('_Data inputs (reported)'!M33),'_Data inputs (reported)'!M33,"")</f>
        <v>JPN_2018_STIR</v>
      </c>
      <c r="N33" s="105" t="str">
        <f>IF(ISTEXT('_Data inputs (reported)'!N33),'_Data inputs (reported)'!N33,"")</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Japan</v>
      </c>
      <c r="B34" s="1" t="str">
        <f>IF(ISTEXT('_Data inputs (reported)'!B34),'_Data inputs (reported)'!B34,"")</f>
        <v>JPN</v>
      </c>
      <c r="C34" s="179">
        <f>IF(ISBLANK('_Data inputs (reported)'!C34),"",'_Data inputs (reported)'!C34)</f>
        <v>22</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Proportion of septic tanks with wastewater collected and contained</v>
      </c>
      <c r="E34" s="1" t="str">
        <f>IF(ISTEXT('_Data inputs (reported)'!E34),'_Data inputs (reported)'!E34,"")</f>
        <v>SEP_CONT_PCT</v>
      </c>
      <c r="F34" s="8">
        <f>IF(ISNUMBER('_Data inputs (reported)'!F34),'_Data inputs (reported)'!F34,"")</f>
        <v>58.806844094477711</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Percentage</v>
      </c>
      <c r="H34" s="1" t="str">
        <f>IF(ISTEXT('_Data inputs (reported)'!H34),'_Data inputs (reported)'!H34,"")</f>
        <v>R</v>
      </c>
      <c r="I34" s="42">
        <f>IF(ISNUMBER('_Data inputs (reported)'!I34),'_Data inputs (reported)'!I34,"")</f>
        <v>2019</v>
      </c>
      <c r="J34" s="1" t="str">
        <f>IF(ISTEXT('_Data inputs (reported)'!J34),'_Data inputs (reported)'!J34,"")</f>
        <v>No</v>
      </c>
      <c r="K34" s="105" t="str">
        <f>IF(ISTEXT('_Data inputs (reported)'!K34),'_Data inputs (reported)'!K34,"")</f>
        <v>Not the most recent data point for this variable</v>
      </c>
      <c r="L34" s="105" t="str">
        <f>IF(ISTEXT('_Data inputs (reported)'!L34),'_Data inputs (reported)'!L34,"")</f>
        <v>Ministry of Environment; Septic Tank Inspection Results</v>
      </c>
      <c r="M34" s="1" t="str">
        <f>IF(ISTEXT('_Data inputs (reported)'!M34),'_Data inputs (reported)'!M34,"")</f>
        <v>JPN_2019_STIR</v>
      </c>
      <c r="N34" s="105" t="str">
        <f>IF(ISTEXT('_Data inputs (reported)'!N34),'_Data inputs (reported)'!N34,"")</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Japan</v>
      </c>
      <c r="B35" s="1" t="str">
        <f>IF(ISTEXT('_Data inputs (reported)'!B35),'_Data inputs (reported)'!B35,"")</f>
        <v>JPN</v>
      </c>
      <c r="C35" s="179">
        <f>IF(ISBLANK('_Data inputs (reported)'!C35),"",'_Data inputs (reported)'!C35)</f>
        <v>22</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Proportion of septic tanks with wastewater collected and contained</v>
      </c>
      <c r="E35" s="1" t="str">
        <f>IF(ISTEXT('_Data inputs (reported)'!E35),'_Data inputs (reported)'!E35,"")</f>
        <v>SEP_CONT_PCT</v>
      </c>
      <c r="F35" s="8">
        <f>IF(ISNUMBER('_Data inputs (reported)'!F35),'_Data inputs (reported)'!F35,"")</f>
        <v>59.259608279978544</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Percentage</v>
      </c>
      <c r="H35" s="1" t="str">
        <f>IF(ISTEXT('_Data inputs (reported)'!H35),'_Data inputs (reported)'!H35,"")</f>
        <v>R</v>
      </c>
      <c r="I35" s="42">
        <f>IF(ISNUMBER('_Data inputs (reported)'!I35),'_Data inputs (reported)'!I35,"")</f>
        <v>2020</v>
      </c>
      <c r="J35" s="1" t="str">
        <f>IF(ISTEXT('_Data inputs (reported)'!J35),'_Data inputs (reported)'!J35,"")</f>
        <v>No</v>
      </c>
      <c r="K35" s="105" t="str">
        <f>IF(ISTEXT('_Data inputs (reported)'!K35),'_Data inputs (reported)'!K35,"")</f>
        <v>Not the most recent data point for this variable</v>
      </c>
      <c r="L35" s="105" t="str">
        <f>IF(ISTEXT('_Data inputs (reported)'!L35),'_Data inputs (reported)'!L35,"")</f>
        <v>Ministry of Environment; Septic Tank Inspection Results</v>
      </c>
      <c r="M35" s="1" t="str">
        <f>IF(ISTEXT('_Data inputs (reported)'!M35),'_Data inputs (reported)'!M35,"")</f>
        <v>JPN_2020_STIR</v>
      </c>
      <c r="N35" s="105" t="str">
        <f>IF(ISTEXT('_Data inputs (reported)'!N35),'_Data inputs (reported)'!N35,"")</f>
        <v>Containment data coming from inspections whose result was "appropriate" or "mostly appropriate".  Derived from data from the Ministry of Environment Survey on the Disposal of General Waste (https://www.env.go.jp/recycle/waste_tech/ippan/h30/index.html) and Ministry of Environment Septic Tank Inspection Results (https://www.env.go.jp/recycle/jokaso/data/shidoufukyu_chousa/index.html).  Only Gappei Johkasou are considered for the potential safe treatment of wastewater.</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Japan</v>
      </c>
      <c r="B36" s="1" t="str">
        <f>IF(ISTEXT('_Data inputs (reported)'!B36),'_Data inputs (reported)'!B36,"")</f>
        <v>JPN</v>
      </c>
      <c r="C36" s="179">
        <f>IF(ISBLANK('_Data inputs (reported)'!C36),"",'_Data inputs (reported)'!C36)</f>
        <v>23</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Proportion of septic tanks with faecal sludge emptied and buried on-site</v>
      </c>
      <c r="E36" s="1" t="str">
        <f>IF(ISTEXT('_Data inputs (reported)'!E36),'_Data inputs (reported)'!E36,"")</f>
        <v>SEP_ON_BUR_PCT</v>
      </c>
      <c r="F36" s="8">
        <f>IF(ISNUMBER('_Data inputs (reported)'!F36),'_Data inputs (reported)'!F36,"")</f>
        <v>0.10777330552590809</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Percentage</v>
      </c>
      <c r="H36" s="1" t="str">
        <f>IF(ISTEXT('_Data inputs (reported)'!H36),'_Data inputs (reported)'!H36,"")</f>
        <v>R</v>
      </c>
      <c r="I36" s="42">
        <f>IF(ISNUMBER('_Data inputs (reported)'!I36),'_Data inputs (reported)'!I36,"")</f>
        <v>2012</v>
      </c>
      <c r="J36" s="1" t="str">
        <f>IF(ISTEXT('_Data inputs (reported)'!J36),'_Data inputs (reported)'!J36,"")</f>
        <v>No</v>
      </c>
      <c r="K36" s="105" t="str">
        <f>IF(ISTEXT('_Data inputs (reported)'!K36),'_Data inputs (reported)'!K36,"")</f>
        <v>Not the most recent data point for this variable</v>
      </c>
      <c r="L36" s="105" t="str">
        <f>IF(ISTEXT('_Data inputs (reported)'!L36),'_Data inputs (reported)'!L36,"")</f>
        <v>Ministry of Environment; Survey on the Disposal of General Waste</v>
      </c>
      <c r="M36" s="1" t="str">
        <f>IF(ISTEXT('_Data inputs (reported)'!M36),'_Data inputs (reported)'!M36,"")</f>
        <v>JPN_2012_SDGW</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Japan</v>
      </c>
      <c r="B37" s="1" t="str">
        <f>IF(ISTEXT('_Data inputs (reported)'!B37),'_Data inputs (reported)'!B37,"")</f>
        <v>JPN</v>
      </c>
      <c r="C37" s="179">
        <f>IF(ISBLANK('_Data inputs (reported)'!C37),"",'_Data inputs (reported)'!C37)</f>
        <v>23</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Proportion of septic tanks with faecal sludge emptied and buried on-site</v>
      </c>
      <c r="E37" s="1" t="str">
        <f>IF(ISTEXT('_Data inputs (reported)'!E37),'_Data inputs (reported)'!E37,"")</f>
        <v>SEP_ON_BUR_PCT</v>
      </c>
      <c r="F37" s="8">
        <f>IF(ISNUMBER('_Data inputs (reported)'!F37),'_Data inputs (reported)'!F37,"")</f>
        <v>0.1006816401713763</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Percentage</v>
      </c>
      <c r="H37" s="1" t="str">
        <f>IF(ISTEXT('_Data inputs (reported)'!H37),'_Data inputs (reported)'!H37,"")</f>
        <v>R</v>
      </c>
      <c r="I37" s="42">
        <f>IF(ISNUMBER('_Data inputs (reported)'!I37),'_Data inputs (reported)'!I37,"")</f>
        <v>2013</v>
      </c>
      <c r="J37" s="1" t="str">
        <f>IF(ISTEXT('_Data inputs (reported)'!J37),'_Data inputs (reported)'!J37,"")</f>
        <v>No</v>
      </c>
      <c r="K37" s="105" t="str">
        <f>IF(ISTEXT('_Data inputs (reported)'!K37),'_Data inputs (reported)'!K37,"")</f>
        <v>Not the most recent data point for this variable</v>
      </c>
      <c r="L37" s="105" t="str">
        <f>IF(ISTEXT('_Data inputs (reported)'!L37),'_Data inputs (reported)'!L37,"")</f>
        <v>Ministry of Environment; Survey on the Disposal of General Waste</v>
      </c>
      <c r="M37" s="1" t="str">
        <f>IF(ISTEXT('_Data inputs (reported)'!M37),'_Data inputs (reported)'!M37,"")</f>
        <v>JPN_2013_SDGW</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Japan</v>
      </c>
      <c r="B38" s="1" t="str">
        <f>IF(ISTEXT('_Data inputs (reported)'!B38),'_Data inputs (reported)'!B38,"")</f>
        <v>JPN</v>
      </c>
      <c r="C38" s="179">
        <f>IF(ISBLANK('_Data inputs (reported)'!C38),"",'_Data inputs (reported)'!C38)</f>
        <v>23</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Proportion of septic tanks with faecal sludge emptied and buried on-site</v>
      </c>
      <c r="E38" s="1" t="str">
        <f>IF(ISTEXT('_Data inputs (reported)'!E38),'_Data inputs (reported)'!E38,"")</f>
        <v>SEP_ON_BUR_PCT</v>
      </c>
      <c r="F38" s="8">
        <f>IF(ISNUMBER('_Data inputs (reported)'!F38),'_Data inputs (reported)'!F38,"")</f>
        <v>0.25963126719381491</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Percentage</v>
      </c>
      <c r="H38" s="1" t="str">
        <f>IF(ISTEXT('_Data inputs (reported)'!H38),'_Data inputs (reported)'!H38,"")</f>
        <v>R</v>
      </c>
      <c r="I38" s="42">
        <f>IF(ISNUMBER('_Data inputs (reported)'!I38),'_Data inputs (reported)'!I38,"")</f>
        <v>2014</v>
      </c>
      <c r="J38" s="1" t="str">
        <f>IF(ISTEXT('_Data inputs (reported)'!J38),'_Data inputs (reported)'!J38,"")</f>
        <v>No</v>
      </c>
      <c r="K38" s="105" t="str">
        <f>IF(ISTEXT('_Data inputs (reported)'!K38),'_Data inputs (reported)'!K38,"")</f>
        <v>Not the most recent data point for this variable</v>
      </c>
      <c r="L38" s="105" t="str">
        <f>IF(ISTEXT('_Data inputs (reported)'!L38),'_Data inputs (reported)'!L38,"")</f>
        <v>Ministry of Environment; Survey on the Disposal of General Waste</v>
      </c>
      <c r="M38" s="1" t="str">
        <f>IF(ISTEXT('_Data inputs (reported)'!M38),'_Data inputs (reported)'!M38,"")</f>
        <v>JPN_2014_SDGW</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Japan</v>
      </c>
      <c r="B39" s="1" t="str">
        <f>IF(ISTEXT('_Data inputs (reported)'!B39),'_Data inputs (reported)'!B39,"")</f>
        <v>JPN</v>
      </c>
      <c r="C39" s="179">
        <f>IF(ISBLANK('_Data inputs (reported)'!C39),"",'_Data inputs (reported)'!C39)</f>
        <v>23</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Proportion of septic tanks with faecal sludge emptied and buried on-site</v>
      </c>
      <c r="E39" s="1" t="str">
        <f>IF(ISTEXT('_Data inputs (reported)'!E39),'_Data inputs (reported)'!E39,"")</f>
        <v>SEP_ON_BUR_PCT</v>
      </c>
      <c r="F39" s="8">
        <f>IF(ISNUMBER('_Data inputs (reported)'!F39),'_Data inputs (reported)'!F39,"")</f>
        <v>0.11605189190528491</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Percentage</v>
      </c>
      <c r="H39" s="1" t="str">
        <f>IF(ISTEXT('_Data inputs (reported)'!H39),'_Data inputs (reported)'!H39,"")</f>
        <v>R</v>
      </c>
      <c r="I39" s="42">
        <f>IF(ISNUMBER('_Data inputs (reported)'!I39),'_Data inputs (reported)'!I39,"")</f>
        <v>2015</v>
      </c>
      <c r="J39" s="1" t="str">
        <f>IF(ISTEXT('_Data inputs (reported)'!J39),'_Data inputs (reported)'!J39,"")</f>
        <v>No</v>
      </c>
      <c r="K39" s="105" t="str">
        <f>IF(ISTEXT('_Data inputs (reported)'!K39),'_Data inputs (reported)'!K39,"")</f>
        <v>Not the most recent data point for this variable</v>
      </c>
      <c r="L39" s="105" t="str">
        <f>IF(ISTEXT('_Data inputs (reported)'!L39),'_Data inputs (reported)'!L39,"")</f>
        <v>Ministry of Environment; Survey on the Disposal of General Waste</v>
      </c>
      <c r="M39" s="1" t="str">
        <f>IF(ISTEXT('_Data inputs (reported)'!M39),'_Data inputs (reported)'!M39,"")</f>
        <v>JPN_2015_SDGW</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Japan</v>
      </c>
      <c r="B40" s="1" t="str">
        <f>IF(ISTEXT('_Data inputs (reported)'!B40),'_Data inputs (reported)'!B40,"")</f>
        <v>JPN</v>
      </c>
      <c r="C40" s="179">
        <f>IF(ISBLANK('_Data inputs (reported)'!C40),"",'_Data inputs (reported)'!C40)</f>
        <v>23</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Proportion of septic tanks with faecal sludge emptied and buried on-site</v>
      </c>
      <c r="E40" s="1" t="str">
        <f>IF(ISTEXT('_Data inputs (reported)'!E40),'_Data inputs (reported)'!E40,"")</f>
        <v>SEP_ON_BUR_PCT</v>
      </c>
      <c r="F40" s="8">
        <f>IF(ISNUMBER('_Data inputs (reported)'!F40),'_Data inputs (reported)'!F40,"")</f>
        <v>0.11088605823792209</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Percentage</v>
      </c>
      <c r="H40" s="1" t="str">
        <f>IF(ISTEXT('_Data inputs (reported)'!H40),'_Data inputs (reported)'!H40,"")</f>
        <v>R</v>
      </c>
      <c r="I40" s="42">
        <f>IF(ISNUMBER('_Data inputs (reported)'!I40),'_Data inputs (reported)'!I40,"")</f>
        <v>2016</v>
      </c>
      <c r="J40" s="1" t="str">
        <f>IF(ISTEXT('_Data inputs (reported)'!J40),'_Data inputs (reported)'!J40,"")</f>
        <v>No</v>
      </c>
      <c r="K40" s="105" t="str">
        <f>IF(ISTEXT('_Data inputs (reported)'!K40),'_Data inputs (reported)'!K40,"")</f>
        <v>Not the most recent data point for this variable</v>
      </c>
      <c r="L40" s="105" t="str">
        <f>IF(ISTEXT('_Data inputs (reported)'!L40),'_Data inputs (reported)'!L40,"")</f>
        <v>Ministry of Environment; Survey on the Disposal of General Waste</v>
      </c>
      <c r="M40" s="1" t="str">
        <f>IF(ISTEXT('_Data inputs (reported)'!M40),'_Data inputs (reported)'!M40,"")</f>
        <v>JPN_2016_SDGW</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Japan</v>
      </c>
      <c r="B41" s="1" t="str">
        <f>IF(ISTEXT('_Data inputs (reported)'!B41),'_Data inputs (reported)'!B41,"")</f>
        <v>JPN</v>
      </c>
      <c r="C41" s="179">
        <f>IF(ISBLANK('_Data inputs (reported)'!C41),"",'_Data inputs (reported)'!C41)</f>
        <v>23</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Proportion of septic tanks with faecal sludge emptied and buried on-site</v>
      </c>
      <c r="E41" s="1" t="str">
        <f>IF(ISTEXT('_Data inputs (reported)'!E41),'_Data inputs (reported)'!E41,"")</f>
        <v>SEP_ON_BUR_PCT</v>
      </c>
      <c r="F41" s="8">
        <f>IF(ISNUMBER('_Data inputs (reported)'!F41),'_Data inputs (reported)'!F41,"")</f>
        <v>0.11088605823792209</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Percentage</v>
      </c>
      <c r="H41" s="1" t="str">
        <f>IF(ISTEXT('_Data inputs (reported)'!H41),'_Data inputs (reported)'!H41,"")</f>
        <v>R</v>
      </c>
      <c r="I41" s="42">
        <f>IF(ISNUMBER('_Data inputs (reported)'!I41),'_Data inputs (reported)'!I41,"")</f>
        <v>2017</v>
      </c>
      <c r="J41" s="1" t="str">
        <f>IF(ISTEXT('_Data inputs (reported)'!J41),'_Data inputs (reported)'!J41,"")</f>
        <v>No</v>
      </c>
      <c r="K41" s="105" t="str">
        <f>IF(ISTEXT('_Data inputs (reported)'!K41),'_Data inputs (reported)'!K41,"")</f>
        <v>Not the most recent data point for this variable</v>
      </c>
      <c r="L41" s="105" t="str">
        <f>IF(ISTEXT('_Data inputs (reported)'!L41),'_Data inputs (reported)'!L41,"")</f>
        <v>Ministry of Environment; Survey on the Disposal of General Waste</v>
      </c>
      <c r="M41" s="1" t="str">
        <f>IF(ISTEXT('_Data inputs (reported)'!M41),'_Data inputs (reported)'!M41,"")</f>
        <v>JPN_2017_SDGW</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Japan</v>
      </c>
      <c r="B42" s="1" t="str">
        <f>IF(ISTEXT('_Data inputs (reported)'!B42),'_Data inputs (reported)'!B42,"")</f>
        <v>JPN</v>
      </c>
      <c r="C42" s="179">
        <f>IF(ISBLANK('_Data inputs (reported)'!C42),"",'_Data inputs (reported)'!C42)</f>
        <v>23</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Proportion of septic tanks with faecal sludge emptied and buried on-site</v>
      </c>
      <c r="E42" s="1" t="str">
        <f>IF(ISTEXT('_Data inputs (reported)'!E42),'_Data inputs (reported)'!E42,"")</f>
        <v>SEP_ON_BUR_PCT</v>
      </c>
      <c r="F42" s="8">
        <f>IF(ISNUMBER('_Data inputs (reported)'!F42),'_Data inputs (reported)'!F42,"")</f>
        <v>0.1297957850050456</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Percentage</v>
      </c>
      <c r="H42" s="1" t="str">
        <f>IF(ISTEXT('_Data inputs (reported)'!H42),'_Data inputs (reported)'!H42,"")</f>
        <v>R</v>
      </c>
      <c r="I42" s="42">
        <f>IF(ISNUMBER('_Data inputs (reported)'!I42),'_Data inputs (reported)'!I42,"")</f>
        <v>2018</v>
      </c>
      <c r="J42" s="1" t="str">
        <f>IF(ISTEXT('_Data inputs (reported)'!J42),'_Data inputs (reported)'!J42,"")</f>
        <v>No</v>
      </c>
      <c r="K42" s="105" t="str">
        <f>IF(ISTEXT('_Data inputs (reported)'!K42),'_Data inputs (reported)'!K42,"")</f>
        <v>Not the most recent data point for this variable</v>
      </c>
      <c r="L42" s="105" t="str">
        <f>IF(ISTEXT('_Data inputs (reported)'!L42),'_Data inputs (reported)'!L42,"")</f>
        <v>Ministry of Environment; Survey on the Disposal of General Waste</v>
      </c>
      <c r="M42" s="1" t="str">
        <f>IF(ISTEXT('_Data inputs (reported)'!M42),'_Data inputs (reported)'!M42,"")</f>
        <v>JPN_2018_SDGW</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Japan</v>
      </c>
      <c r="B43" s="1" t="str">
        <f>IF(ISTEXT('_Data inputs (reported)'!B43),'_Data inputs (reported)'!B43,"")</f>
        <v>JPN</v>
      </c>
      <c r="C43" s="179">
        <f>IF(ISBLANK('_Data inputs (reported)'!C43),"",'_Data inputs (reported)'!C43)</f>
        <v>23</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Proportion of septic tanks with faecal sludge emptied and buried on-site</v>
      </c>
      <c r="E43" s="1" t="str">
        <f>IF(ISTEXT('_Data inputs (reported)'!E43),'_Data inputs (reported)'!E43,"")</f>
        <v>SEP_ON_BUR_PCT</v>
      </c>
      <c r="F43" s="8">
        <f>IF(ISNUMBER('_Data inputs (reported)'!F43),'_Data inputs (reported)'!F43,"")</f>
        <v>0.13660828206195211</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Percentage</v>
      </c>
      <c r="H43" s="1" t="str">
        <f>IF(ISTEXT('_Data inputs (reported)'!H43),'_Data inputs (reported)'!H43,"")</f>
        <v>R</v>
      </c>
      <c r="I43" s="42">
        <f>IF(ISNUMBER('_Data inputs (reported)'!I43),'_Data inputs (reported)'!I43,"")</f>
        <v>2019</v>
      </c>
      <c r="J43" s="1" t="str">
        <f>IF(ISTEXT('_Data inputs (reported)'!J43),'_Data inputs (reported)'!J43,"")</f>
        <v>No</v>
      </c>
      <c r="K43" s="105" t="str">
        <f>IF(ISTEXT('_Data inputs (reported)'!K43),'_Data inputs (reported)'!K43,"")</f>
        <v>Not the most recent data point for this variable</v>
      </c>
      <c r="L43" s="105" t="str">
        <f>IF(ISTEXT('_Data inputs (reported)'!L43),'_Data inputs (reported)'!L43,"")</f>
        <v>Ministry of Environment; Survey on the Disposal of General Waste</v>
      </c>
      <c r="M43" s="1" t="str">
        <f>IF(ISTEXT('_Data inputs (reported)'!M43),'_Data inputs (reported)'!M43,"")</f>
        <v>JPN_2019_SDGW</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Japan</v>
      </c>
      <c r="B44" s="1" t="str">
        <f>IF(ISTEXT('_Data inputs (reported)'!B44),'_Data inputs (reported)'!B44,"")</f>
        <v>JPN</v>
      </c>
      <c r="C44" s="179">
        <f>IF(ISBLANK('_Data inputs (reported)'!C44),"",'_Data inputs (reported)'!C44)</f>
        <v>23</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Proportion of septic tanks with faecal sludge emptied and buried on-site</v>
      </c>
      <c r="E44" s="1" t="str">
        <f>IF(ISTEXT('_Data inputs (reported)'!E44),'_Data inputs (reported)'!E44,"")</f>
        <v>SEP_ON_BUR_PCT</v>
      </c>
      <c r="F44" s="8">
        <f>IF(ISNUMBER('_Data inputs (reported)'!F44),'_Data inputs (reported)'!F44,"")</f>
        <v>0.34023933558238328</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Percentage</v>
      </c>
      <c r="H44" s="1" t="str">
        <f>IF(ISTEXT('_Data inputs (reported)'!H44),'_Data inputs (reported)'!H44,"")</f>
        <v>R</v>
      </c>
      <c r="I44" s="42">
        <f>IF(ISNUMBER('_Data inputs (reported)'!I44),'_Data inputs (reported)'!I44,"")</f>
        <v>2020</v>
      </c>
      <c r="J44" s="1" t="str">
        <f>IF(ISTEXT('_Data inputs (reported)'!J44),'_Data inputs (reported)'!J44,"")</f>
        <v>No</v>
      </c>
      <c r="K44" s="105" t="str">
        <f>IF(ISTEXT('_Data inputs (reported)'!K44),'_Data inputs (reported)'!K44,"")</f>
        <v>Not the most recent data point for this variable</v>
      </c>
      <c r="L44" s="105" t="str">
        <f>IF(ISTEXT('_Data inputs (reported)'!L44),'_Data inputs (reported)'!L44,"")</f>
        <v>Ministry of Environment; Survey on the Disposal of General Waste</v>
      </c>
      <c r="M44" s="1" t="str">
        <f>IF(ISTEXT('_Data inputs (reported)'!M44),'_Data inputs (reported)'!M44,"")</f>
        <v>JPN_2020_SDGW</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Japan</v>
      </c>
      <c r="B45" s="1" t="str">
        <f>IF(ISTEXT('_Data inputs (reported)'!B45),'_Data inputs (reported)'!B45,"")</f>
        <v>JPN</v>
      </c>
      <c r="C45" s="179">
        <f>IF(ISBLANK('_Data inputs (reported)'!C45),"",'_Data inputs (reported)'!C45)</f>
        <v>24</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Proportion of septic tanks with faecal sludge emptied and discharged locally (not delivered to treatment)</v>
      </c>
      <c r="E45" s="1" t="str">
        <f>IF(ISTEXT('_Data inputs (reported)'!E45),'_Data inputs (reported)'!E45,"")</f>
        <v>SEP_LOCAL_PCT</v>
      </c>
      <c r="F45" s="8">
        <f>IF(ISNUMBER('_Data inputs (reported)'!F45),'_Data inputs (reported)'!F45,"")</f>
        <v>0.48</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Percentage</v>
      </c>
      <c r="H45" s="1" t="str">
        <f>IF(ISTEXT('_Data inputs (reported)'!H45),'_Data inputs (reported)'!H45,"")</f>
        <v>R</v>
      </c>
      <c r="I45" s="42">
        <f>IF(ISNUMBER('_Data inputs (reported)'!I45),'_Data inputs (reported)'!I45,"")</f>
        <v>2012</v>
      </c>
      <c r="J45" s="1" t="str">
        <f>IF(ISTEXT('_Data inputs (reported)'!J45),'_Data inputs (reported)'!J45,"")</f>
        <v>No</v>
      </c>
      <c r="K45" s="105" t="str">
        <f>IF(ISTEXT('_Data inputs (reported)'!K45),'_Data inputs (reported)'!K45,"")</f>
        <v>Not the most recent data point for this variable</v>
      </c>
      <c r="L45" s="105" t="str">
        <f>IF(ISTEXT('_Data inputs (reported)'!L45),'_Data inputs (reported)'!L45,"")</f>
        <v>Ministry of Environment; Survey on the Disposal of General Waste</v>
      </c>
      <c r="M45" s="1" t="str">
        <f>IF(ISTEXT('_Data inputs (reported)'!M45),'_Data inputs (reported)'!M45,"")</f>
        <v>JPN_2012_SDGW</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Japan</v>
      </c>
      <c r="B46" s="1" t="str">
        <f>IF(ISTEXT('_Data inputs (reported)'!B46),'_Data inputs (reported)'!B46,"")</f>
        <v>JPN</v>
      </c>
      <c r="C46" s="179">
        <f>IF(ISBLANK('_Data inputs (reported)'!C46),"",'_Data inputs (reported)'!C46)</f>
        <v>24</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Proportion of septic tanks with faecal sludge emptied and discharged locally (not delivered to treatment)</v>
      </c>
      <c r="E46" s="1" t="str">
        <f>IF(ISTEXT('_Data inputs (reported)'!E46),'_Data inputs (reported)'!E46,"")</f>
        <v>SEP_LOCAL_PCT</v>
      </c>
      <c r="F46" s="8">
        <f>IF(ISNUMBER('_Data inputs (reported)'!F46),'_Data inputs (reported)'!F46,"")</f>
        <v>0.28999999999999998</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Percentage</v>
      </c>
      <c r="H46" s="1" t="str">
        <f>IF(ISTEXT('_Data inputs (reported)'!H46),'_Data inputs (reported)'!H46,"")</f>
        <v>R</v>
      </c>
      <c r="I46" s="42">
        <f>IF(ISNUMBER('_Data inputs (reported)'!I46),'_Data inputs (reported)'!I46,"")</f>
        <v>2013</v>
      </c>
      <c r="J46" s="1" t="str">
        <f>IF(ISTEXT('_Data inputs (reported)'!J46),'_Data inputs (reported)'!J46,"")</f>
        <v>No</v>
      </c>
      <c r="K46" s="105" t="str">
        <f>IF(ISTEXT('_Data inputs (reported)'!K46),'_Data inputs (reported)'!K46,"")</f>
        <v>Not the most recent data point for this variable</v>
      </c>
      <c r="L46" s="105" t="str">
        <f>IF(ISTEXT('_Data inputs (reported)'!L46),'_Data inputs (reported)'!L46,"")</f>
        <v>Ministry of Environment; Survey on the Disposal of General Waste</v>
      </c>
      <c r="M46" s="1" t="str">
        <f>IF(ISTEXT('_Data inputs (reported)'!M46),'_Data inputs (reported)'!M46,"")</f>
        <v>JPN_2013_SDGW</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Japan</v>
      </c>
      <c r="B47" s="1" t="str">
        <f>IF(ISTEXT('_Data inputs (reported)'!B47),'_Data inputs (reported)'!B47,"")</f>
        <v>JPN</v>
      </c>
      <c r="C47" s="179">
        <f>IF(ISBLANK('_Data inputs (reported)'!C47),"",'_Data inputs (reported)'!C47)</f>
        <v>24</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Proportion of septic tanks with faecal sludge emptied and discharged locally (not delivered to treatment)</v>
      </c>
      <c r="E47" s="1" t="str">
        <f>IF(ISTEXT('_Data inputs (reported)'!E47),'_Data inputs (reported)'!E47,"")</f>
        <v>SEP_LOCAL_PCT</v>
      </c>
      <c r="F47" s="8">
        <f>IF(ISNUMBER('_Data inputs (reported)'!F47),'_Data inputs (reported)'!F47,"")</f>
        <v>0.28000000000000003</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Percentage</v>
      </c>
      <c r="H47" s="1" t="str">
        <f>IF(ISTEXT('_Data inputs (reported)'!H47),'_Data inputs (reported)'!H47,"")</f>
        <v>R</v>
      </c>
      <c r="I47" s="42">
        <f>IF(ISNUMBER('_Data inputs (reported)'!I47),'_Data inputs (reported)'!I47,"")</f>
        <v>2014</v>
      </c>
      <c r="J47" s="1" t="str">
        <f>IF(ISTEXT('_Data inputs (reported)'!J47),'_Data inputs (reported)'!J47,"")</f>
        <v>No</v>
      </c>
      <c r="K47" s="105" t="str">
        <f>IF(ISTEXT('_Data inputs (reported)'!K47),'_Data inputs (reported)'!K47,"")</f>
        <v>Not the most recent data point for this variable</v>
      </c>
      <c r="L47" s="105" t="str">
        <f>IF(ISTEXT('_Data inputs (reported)'!L47),'_Data inputs (reported)'!L47,"")</f>
        <v>Ministry of Environment; Survey on the Disposal of General Waste</v>
      </c>
      <c r="M47" s="1" t="str">
        <f>IF(ISTEXT('_Data inputs (reported)'!M47),'_Data inputs (reported)'!M47,"")</f>
        <v>JPN_2014_SDGW</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Japan</v>
      </c>
      <c r="B48" s="1" t="str">
        <f>IF(ISTEXT('_Data inputs (reported)'!B48),'_Data inputs (reported)'!B48,"")</f>
        <v>JPN</v>
      </c>
      <c r="C48" s="179">
        <f>IF(ISBLANK('_Data inputs (reported)'!C48),"",'_Data inputs (reported)'!C48)</f>
        <v>24</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Proportion of septic tanks with faecal sludge emptied and discharged locally (not delivered to treatment)</v>
      </c>
      <c r="E48" s="1" t="str">
        <f>IF(ISTEXT('_Data inputs (reported)'!E48),'_Data inputs (reported)'!E48,"")</f>
        <v>SEP_LOCAL_PCT</v>
      </c>
      <c r="F48" s="8">
        <f>IF(ISNUMBER('_Data inputs (reported)'!F48),'_Data inputs (reported)'!F48,"")</f>
        <v>0.24693324749671319</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Percentage</v>
      </c>
      <c r="H48" s="1" t="str">
        <f>IF(ISTEXT('_Data inputs (reported)'!H48),'_Data inputs (reported)'!H48,"")</f>
        <v>R</v>
      </c>
      <c r="I48" s="42">
        <f>IF(ISNUMBER('_Data inputs (reported)'!I48),'_Data inputs (reported)'!I48,"")</f>
        <v>2015</v>
      </c>
      <c r="J48" s="1" t="str">
        <f>IF(ISTEXT('_Data inputs (reported)'!J48),'_Data inputs (reported)'!J48,"")</f>
        <v>No</v>
      </c>
      <c r="K48" s="105" t="str">
        <f>IF(ISTEXT('_Data inputs (reported)'!K48),'_Data inputs (reported)'!K48,"")</f>
        <v>Not the most recent data point for this variable</v>
      </c>
      <c r="L48" s="105" t="str">
        <f>IF(ISTEXT('_Data inputs (reported)'!L48),'_Data inputs (reported)'!L48,"")</f>
        <v>Ministry of Environment; Survey on the Disposal of General Waste</v>
      </c>
      <c r="M48" s="1" t="str">
        <f>IF(ISTEXT('_Data inputs (reported)'!M48),'_Data inputs (reported)'!M48,"")</f>
        <v>JPN_2015_SDGW</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Japan</v>
      </c>
      <c r="B49" s="1" t="str">
        <f>IF(ISTEXT('_Data inputs (reported)'!B49),'_Data inputs (reported)'!B49,"")</f>
        <v>JPN</v>
      </c>
      <c r="C49" s="179">
        <f>IF(ISBLANK('_Data inputs (reported)'!C49),"",'_Data inputs (reported)'!C49)</f>
        <v>24</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Proportion of septic tanks with faecal sludge emptied and discharged locally (not delivered to treatment)</v>
      </c>
      <c r="E49" s="1" t="str">
        <f>IF(ISTEXT('_Data inputs (reported)'!E49),'_Data inputs (reported)'!E49,"")</f>
        <v>SEP_LOCAL_PCT</v>
      </c>
      <c r="F49" s="8">
        <f>IF(ISNUMBER('_Data inputs (reported)'!F49),'_Data inputs (reported)'!F49,"")</f>
        <v>0.29077734236864222</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Percentage</v>
      </c>
      <c r="H49" s="1" t="str">
        <f>IF(ISTEXT('_Data inputs (reported)'!H49),'_Data inputs (reported)'!H49,"")</f>
        <v>R</v>
      </c>
      <c r="I49" s="42">
        <f>IF(ISNUMBER('_Data inputs (reported)'!I49),'_Data inputs (reported)'!I49,"")</f>
        <v>2016</v>
      </c>
      <c r="J49" s="1" t="str">
        <f>IF(ISTEXT('_Data inputs (reported)'!J49),'_Data inputs (reported)'!J49,"")</f>
        <v>No</v>
      </c>
      <c r="K49" s="105" t="str">
        <f>IF(ISTEXT('_Data inputs (reported)'!K49),'_Data inputs (reported)'!K49,"")</f>
        <v>Not the most recent data point for this variable</v>
      </c>
      <c r="L49" s="105" t="str">
        <f>IF(ISTEXT('_Data inputs (reported)'!L49),'_Data inputs (reported)'!L49,"")</f>
        <v>Ministry of Environment; Survey on the Disposal of General Waste</v>
      </c>
      <c r="M49" s="1" t="str">
        <f>IF(ISTEXT('_Data inputs (reported)'!M49),'_Data inputs (reported)'!M49,"")</f>
        <v>JPN_2016_SDGW</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Japan</v>
      </c>
      <c r="B50" s="1" t="str">
        <f>IF(ISTEXT('_Data inputs (reported)'!B50),'_Data inputs (reported)'!B50,"")</f>
        <v>JPN</v>
      </c>
      <c r="C50" s="179">
        <f>IF(ISBLANK('_Data inputs (reported)'!C50),"",'_Data inputs (reported)'!C50)</f>
        <v>24</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Proportion of septic tanks with faecal sludge emptied and discharged locally (not delivered to treatment)</v>
      </c>
      <c r="E50" s="1" t="str">
        <f>IF(ISTEXT('_Data inputs (reported)'!E50),'_Data inputs (reported)'!E50,"")</f>
        <v>SEP_LOCAL_PCT</v>
      </c>
      <c r="F50" s="8">
        <f>IF(ISNUMBER('_Data inputs (reported)'!F50),'_Data inputs (reported)'!F50,"")</f>
        <v>0.29077734236864372</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Percentage</v>
      </c>
      <c r="H50" s="1" t="str">
        <f>IF(ISTEXT('_Data inputs (reported)'!H50),'_Data inputs (reported)'!H50,"")</f>
        <v>R</v>
      </c>
      <c r="I50" s="42">
        <f>IF(ISNUMBER('_Data inputs (reported)'!I50),'_Data inputs (reported)'!I50,"")</f>
        <v>2017</v>
      </c>
      <c r="J50" s="1" t="str">
        <f>IF(ISTEXT('_Data inputs (reported)'!J50),'_Data inputs (reported)'!J50,"")</f>
        <v>No</v>
      </c>
      <c r="K50" s="105" t="str">
        <f>IF(ISTEXT('_Data inputs (reported)'!K50),'_Data inputs (reported)'!K50,"")</f>
        <v>Not the most recent data point for this variable</v>
      </c>
      <c r="L50" s="105" t="str">
        <f>IF(ISTEXT('_Data inputs (reported)'!L50),'_Data inputs (reported)'!L50,"")</f>
        <v>Ministry of Environment; Survey on the Disposal of General Waste</v>
      </c>
      <c r="M50" s="1" t="str">
        <f>IF(ISTEXT('_Data inputs (reported)'!M50),'_Data inputs (reported)'!M50,"")</f>
        <v>JPN_2017_SDGW</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Japan</v>
      </c>
      <c r="B51" s="1" t="str">
        <f>IF(ISTEXT('_Data inputs (reported)'!B51),'_Data inputs (reported)'!B51,"")</f>
        <v>JPN</v>
      </c>
      <c r="C51" s="179">
        <f>IF(ISBLANK('_Data inputs (reported)'!C51),"",'_Data inputs (reported)'!C51)</f>
        <v>24</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Proportion of septic tanks with faecal sludge emptied and discharged locally (not delivered to treatment)</v>
      </c>
      <c r="E51" s="1" t="str">
        <f>IF(ISTEXT('_Data inputs (reported)'!E51),'_Data inputs (reported)'!E51,"")</f>
        <v>SEP_LOCAL_PCT</v>
      </c>
      <c r="F51" s="8">
        <f>IF(ISNUMBER('_Data inputs (reported)'!F51),'_Data inputs (reported)'!F51,"")</f>
        <v>0.32738844416633578</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Percentage</v>
      </c>
      <c r="H51" s="1" t="str">
        <f>IF(ISTEXT('_Data inputs (reported)'!H51),'_Data inputs (reported)'!H51,"")</f>
        <v>R</v>
      </c>
      <c r="I51" s="42">
        <f>IF(ISNUMBER('_Data inputs (reported)'!I51),'_Data inputs (reported)'!I51,"")</f>
        <v>2018</v>
      </c>
      <c r="J51" s="1" t="str">
        <f>IF(ISTEXT('_Data inputs (reported)'!J51),'_Data inputs (reported)'!J51,"")</f>
        <v>No</v>
      </c>
      <c r="K51" s="105" t="str">
        <f>IF(ISTEXT('_Data inputs (reported)'!K51),'_Data inputs (reported)'!K51,"")</f>
        <v>Not the most recent data point for this variable</v>
      </c>
      <c r="L51" s="105" t="str">
        <f>IF(ISTEXT('_Data inputs (reported)'!L51),'_Data inputs (reported)'!L51,"")</f>
        <v>Ministry of Environment; Survey on the Disposal of General Waste</v>
      </c>
      <c r="M51" s="1" t="str">
        <f>IF(ISTEXT('_Data inputs (reported)'!M51),'_Data inputs (reported)'!M51,"")</f>
        <v>JPN_2018_SDGW</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Japan</v>
      </c>
      <c r="B52" s="1" t="str">
        <f>IF(ISTEXT('_Data inputs (reported)'!B52),'_Data inputs (reported)'!B52,"")</f>
        <v>JPN</v>
      </c>
      <c r="C52" s="179">
        <f>IF(ISBLANK('_Data inputs (reported)'!C52),"",'_Data inputs (reported)'!C52)</f>
        <v>24</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Proportion of septic tanks with faecal sludge emptied and discharged locally (not delivered to treatment)</v>
      </c>
      <c r="E52" s="1" t="str">
        <f>IF(ISTEXT('_Data inputs (reported)'!E52),'_Data inputs (reported)'!E52,"")</f>
        <v>SEP_LOCAL_PCT</v>
      </c>
      <c r="F52" s="8">
        <f>IF(ISNUMBER('_Data inputs (reported)'!F52),'_Data inputs (reported)'!F52,"")</f>
        <v>0.39181767220477831</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Percentage</v>
      </c>
      <c r="H52" s="1" t="str">
        <f>IF(ISTEXT('_Data inputs (reported)'!H52),'_Data inputs (reported)'!H52,"")</f>
        <v>R</v>
      </c>
      <c r="I52" s="42">
        <f>IF(ISNUMBER('_Data inputs (reported)'!I52),'_Data inputs (reported)'!I52,"")</f>
        <v>2019</v>
      </c>
      <c r="J52" s="1" t="str">
        <f>IF(ISTEXT('_Data inputs (reported)'!J52),'_Data inputs (reported)'!J52,"")</f>
        <v>No</v>
      </c>
      <c r="K52" s="105" t="str">
        <f>IF(ISTEXT('_Data inputs (reported)'!K52),'_Data inputs (reported)'!K52,"")</f>
        <v>Not the most recent data point for this variable</v>
      </c>
      <c r="L52" s="105" t="str">
        <f>IF(ISTEXT('_Data inputs (reported)'!L52),'_Data inputs (reported)'!L52,"")</f>
        <v>Ministry of Environment; Survey on the Disposal of General Waste</v>
      </c>
      <c r="M52" s="1" t="str">
        <f>IF(ISTEXT('_Data inputs (reported)'!M52),'_Data inputs (reported)'!M52,"")</f>
        <v>JPN_2019_SDGW</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Japan</v>
      </c>
      <c r="B53" s="1" t="str">
        <f>IF(ISTEXT('_Data inputs (reported)'!B53),'_Data inputs (reported)'!B53,"")</f>
        <v>JPN</v>
      </c>
      <c r="C53" s="179">
        <f>IF(ISBLANK('_Data inputs (reported)'!C53),"",'_Data inputs (reported)'!C53)</f>
        <v>24</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Proportion of septic tanks with faecal sludge emptied and discharged locally (not delivered to treatment)</v>
      </c>
      <c r="E53" s="1" t="str">
        <f>IF(ISTEXT('_Data inputs (reported)'!E53),'_Data inputs (reported)'!E53,"")</f>
        <v>SEP_LOCAL_PCT</v>
      </c>
      <c r="F53" s="8">
        <f>IF(ISNUMBER('_Data inputs (reported)'!F53),'_Data inputs (reported)'!F53,"")</f>
        <v>0.39424503435847708</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Percentage</v>
      </c>
      <c r="H53" s="1" t="str">
        <f>IF(ISTEXT('_Data inputs (reported)'!H53),'_Data inputs (reported)'!H53,"")</f>
        <v>R</v>
      </c>
      <c r="I53" s="42">
        <f>IF(ISNUMBER('_Data inputs (reported)'!I53),'_Data inputs (reported)'!I53,"")</f>
        <v>2020</v>
      </c>
      <c r="J53" s="1" t="str">
        <f>IF(ISTEXT('_Data inputs (reported)'!J53),'_Data inputs (reported)'!J53,"")</f>
        <v>No</v>
      </c>
      <c r="K53" s="105" t="str">
        <f>IF(ISTEXT('_Data inputs (reported)'!K53),'_Data inputs (reported)'!K53,"")</f>
        <v>Not the most recent data point for this variable</v>
      </c>
      <c r="L53" s="105" t="str">
        <f>IF(ISTEXT('_Data inputs (reported)'!L53),'_Data inputs (reported)'!L53,"")</f>
        <v>Ministry of Environment; Survey on the Disposal of General Waste</v>
      </c>
      <c r="M53" s="1" t="str">
        <f>IF(ISTEXT('_Data inputs (reported)'!M53),'_Data inputs (reported)'!M53,"")</f>
        <v>JPN_2020_SDGW</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Japan</v>
      </c>
      <c r="B54" s="1" t="str">
        <f>IF(ISTEXT('_Data inputs (reported)'!B54),'_Data inputs (reported)'!B54,"")</f>
        <v>JPN</v>
      </c>
      <c r="C54" s="179">
        <f>IF(ISBLANK('_Data inputs (reported)'!C54),"",'_Data inputs (reported)'!C54)</f>
        <v>25</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Proportion of septic tanks with faecal sludge emptied and removed off-site</v>
      </c>
      <c r="E54" s="1" t="str">
        <f>IF(ISTEXT('_Data inputs (reported)'!E54),'_Data inputs (reported)'!E54,"")</f>
        <v>SEP_OFF_EMPT_PCT</v>
      </c>
      <c r="F54" s="8">
        <f>IF(ISNUMBER('_Data inputs (reported)'!F54),'_Data inputs (reported)'!F54,"")</f>
        <v>99.4140708042749</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Percentage</v>
      </c>
      <c r="H54" s="1" t="str">
        <f>IF(ISTEXT('_Data inputs (reported)'!H54),'_Data inputs (reported)'!H54,"")</f>
        <v>R</v>
      </c>
      <c r="I54" s="42">
        <f>IF(ISNUMBER('_Data inputs (reported)'!I54),'_Data inputs (reported)'!I54,"")</f>
        <v>2012</v>
      </c>
      <c r="J54" s="1" t="str">
        <f>IF(ISTEXT('_Data inputs (reported)'!J54),'_Data inputs (reported)'!J54,"")</f>
        <v>No</v>
      </c>
      <c r="K54" s="105" t="str">
        <f>IF(ISTEXT('_Data inputs (reported)'!K54),'_Data inputs (reported)'!K54,"")</f>
        <v>Not the most recent data point for this variable</v>
      </c>
      <c r="L54" s="105" t="str">
        <f>IF(ISTEXT('_Data inputs (reported)'!L54),'_Data inputs (reported)'!L54,"")</f>
        <v>Ministry of Environment; Survey on the Disposal of General Waste</v>
      </c>
      <c r="M54" s="1" t="str">
        <f>IF(ISTEXT('_Data inputs (reported)'!M54),'_Data inputs (reported)'!M54,"")</f>
        <v>JPN_2012_SDGW</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Japan</v>
      </c>
      <c r="B55" s="1" t="str">
        <f>IF(ISTEXT('_Data inputs (reported)'!B55),'_Data inputs (reported)'!B55,"")</f>
        <v>JPN</v>
      </c>
      <c r="C55" s="179">
        <f>IF(ISBLANK('_Data inputs (reported)'!C55),"",'_Data inputs (reported)'!C55)</f>
        <v>25</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Proportion of septic tanks with faecal sludge emptied and removed off-site</v>
      </c>
      <c r="E55" s="1" t="str">
        <f>IF(ISTEXT('_Data inputs (reported)'!E55),'_Data inputs (reported)'!E55,"")</f>
        <v>SEP_OFF_EMPT_PCT</v>
      </c>
      <c r="F55" s="8">
        <f>IF(ISNUMBER('_Data inputs (reported)'!F55),'_Data inputs (reported)'!F55,"")</f>
        <v>99.604715660105683</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Percentage</v>
      </c>
      <c r="H55" s="1" t="str">
        <f>IF(ISTEXT('_Data inputs (reported)'!H55),'_Data inputs (reported)'!H55,"")</f>
        <v>R</v>
      </c>
      <c r="I55" s="42">
        <f>IF(ISNUMBER('_Data inputs (reported)'!I55),'_Data inputs (reported)'!I55,"")</f>
        <v>2013</v>
      </c>
      <c r="J55" s="1" t="str">
        <f>IF(ISTEXT('_Data inputs (reported)'!J55),'_Data inputs (reported)'!J55,"")</f>
        <v>No</v>
      </c>
      <c r="K55" s="105" t="str">
        <f>IF(ISTEXT('_Data inputs (reported)'!K55),'_Data inputs (reported)'!K55,"")</f>
        <v>Not the most recent data point for this variable</v>
      </c>
      <c r="L55" s="105" t="str">
        <f>IF(ISTEXT('_Data inputs (reported)'!L55),'_Data inputs (reported)'!L55,"")</f>
        <v>Ministry of Environment; Survey on the Disposal of General Waste</v>
      </c>
      <c r="M55" s="1" t="str">
        <f>IF(ISTEXT('_Data inputs (reported)'!M55),'_Data inputs (reported)'!M55,"")</f>
        <v>JPN_2013_SDGW</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Japan</v>
      </c>
      <c r="B56" s="1" t="str">
        <f>IF(ISTEXT('_Data inputs (reported)'!B56),'_Data inputs (reported)'!B56,"")</f>
        <v>JPN</v>
      </c>
      <c r="C56" s="179">
        <f>IF(ISBLANK('_Data inputs (reported)'!C56),"",'_Data inputs (reported)'!C56)</f>
        <v>25</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Proportion of septic tanks with faecal sludge emptied and removed off-site</v>
      </c>
      <c r="E56" s="1" t="str">
        <f>IF(ISTEXT('_Data inputs (reported)'!E56),'_Data inputs (reported)'!E56,"")</f>
        <v>SEP_OFF_EMPT_PCT</v>
      </c>
      <c r="F56" s="8">
        <f>IF(ISNUMBER('_Data inputs (reported)'!F56),'_Data inputs (reported)'!F56,"")</f>
        <v>99.463422349450326</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Percentage</v>
      </c>
      <c r="H56" s="1" t="str">
        <f>IF(ISTEXT('_Data inputs (reported)'!H56),'_Data inputs (reported)'!H56,"")</f>
        <v>R</v>
      </c>
      <c r="I56" s="42">
        <f>IF(ISNUMBER('_Data inputs (reported)'!I56),'_Data inputs (reported)'!I56,"")</f>
        <v>2014</v>
      </c>
      <c r="J56" s="1" t="str">
        <f>IF(ISTEXT('_Data inputs (reported)'!J56),'_Data inputs (reported)'!J56,"")</f>
        <v>No</v>
      </c>
      <c r="K56" s="105" t="str">
        <f>IF(ISTEXT('_Data inputs (reported)'!K56),'_Data inputs (reported)'!K56,"")</f>
        <v>Not the most recent data point for this variable</v>
      </c>
      <c r="L56" s="105" t="str">
        <f>IF(ISTEXT('_Data inputs (reported)'!L56),'_Data inputs (reported)'!L56,"")</f>
        <v>Ministry of Environment; Survey on the Disposal of General Waste</v>
      </c>
      <c r="M56" s="1" t="str">
        <f>IF(ISTEXT('_Data inputs (reported)'!M56),'_Data inputs (reported)'!M56,"")</f>
        <v>JPN_2014_SDGW</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Japan</v>
      </c>
      <c r="B57" s="1" t="str">
        <f>IF(ISTEXT('_Data inputs (reported)'!B57),'_Data inputs (reported)'!B57,"")</f>
        <v>JPN</v>
      </c>
      <c r="C57" s="179">
        <f>IF(ISBLANK('_Data inputs (reported)'!C57),"",'_Data inputs (reported)'!C57)</f>
        <v>25</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Proportion of septic tanks with faecal sludge emptied and removed off-site</v>
      </c>
      <c r="E57" s="1" t="str">
        <f>IF(ISTEXT('_Data inputs (reported)'!E57),'_Data inputs (reported)'!E57,"")</f>
        <v>SEP_OFF_EMPT_PCT</v>
      </c>
      <c r="F57" s="8">
        <f>IF(ISNUMBER('_Data inputs (reported)'!F57),'_Data inputs (reported)'!F57,"")</f>
        <v>99.637014860598001</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Percentage</v>
      </c>
      <c r="H57" s="1" t="str">
        <f>IF(ISTEXT('_Data inputs (reported)'!H57),'_Data inputs (reported)'!H57,"")</f>
        <v>R</v>
      </c>
      <c r="I57" s="42">
        <f>IF(ISNUMBER('_Data inputs (reported)'!I57),'_Data inputs (reported)'!I57,"")</f>
        <v>2015</v>
      </c>
      <c r="J57" s="1" t="str">
        <f>IF(ISTEXT('_Data inputs (reported)'!J57),'_Data inputs (reported)'!J57,"")</f>
        <v>No</v>
      </c>
      <c r="K57" s="105" t="str">
        <f>IF(ISTEXT('_Data inputs (reported)'!K57),'_Data inputs (reported)'!K57,"")</f>
        <v>Not the most recent data point for this variable</v>
      </c>
      <c r="L57" s="105" t="str">
        <f>IF(ISTEXT('_Data inputs (reported)'!L57),'_Data inputs (reported)'!L57,"")</f>
        <v>Ministry of Environment; Survey on the Disposal of General Waste</v>
      </c>
      <c r="M57" s="1" t="str">
        <f>IF(ISTEXT('_Data inputs (reported)'!M57),'_Data inputs (reported)'!M57,"")</f>
        <v>JPN_2015_SDGW</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Japan</v>
      </c>
      <c r="B58" s="1" t="str">
        <f>IF(ISTEXT('_Data inputs (reported)'!B58),'_Data inputs (reported)'!B58,"")</f>
        <v>JPN</v>
      </c>
      <c r="C58" s="179">
        <f>IF(ISBLANK('_Data inputs (reported)'!C58),"",'_Data inputs (reported)'!C58)</f>
        <v>25</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Proportion of septic tanks with faecal sludge emptied and removed off-site</v>
      </c>
      <c r="E58" s="1" t="str">
        <f>IF(ISTEXT('_Data inputs (reported)'!E58),'_Data inputs (reported)'!E58,"")</f>
        <v>SEP_OFF_EMPT_PCT</v>
      </c>
      <c r="F58" s="8">
        <f>IF(ISNUMBER('_Data inputs (reported)'!F58),'_Data inputs (reported)'!F58,"")</f>
        <v>99.598336599393434</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Percentage</v>
      </c>
      <c r="H58" s="1" t="str">
        <f>IF(ISTEXT('_Data inputs (reported)'!H58),'_Data inputs (reported)'!H58,"")</f>
        <v>R</v>
      </c>
      <c r="I58" s="42">
        <f>IF(ISNUMBER('_Data inputs (reported)'!I58),'_Data inputs (reported)'!I58,"")</f>
        <v>2016</v>
      </c>
      <c r="J58" s="1" t="str">
        <f>IF(ISTEXT('_Data inputs (reported)'!J58),'_Data inputs (reported)'!J58,"")</f>
        <v>No</v>
      </c>
      <c r="K58" s="105" t="str">
        <f>IF(ISTEXT('_Data inputs (reported)'!K58),'_Data inputs (reported)'!K58,"")</f>
        <v>Not the most recent data point for this variable</v>
      </c>
      <c r="L58" s="105" t="str">
        <f>IF(ISTEXT('_Data inputs (reported)'!L58),'_Data inputs (reported)'!L58,"")</f>
        <v>Ministry of Environment; Survey on the Disposal of General Waste</v>
      </c>
      <c r="M58" s="1" t="str">
        <f>IF(ISTEXT('_Data inputs (reported)'!M58),'_Data inputs (reported)'!M58,"")</f>
        <v>JPN_2016_SDGW</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Japan</v>
      </c>
      <c r="B59" s="1" t="str">
        <f>IF(ISTEXT('_Data inputs (reported)'!B59),'_Data inputs (reported)'!B59,"")</f>
        <v>JPN</v>
      </c>
      <c r="C59" s="179">
        <f>IF(ISBLANK('_Data inputs (reported)'!C59),"",'_Data inputs (reported)'!C59)</f>
        <v>25</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Proportion of septic tanks with faecal sludge emptied and removed off-site</v>
      </c>
      <c r="E59" s="1" t="str">
        <f>IF(ISTEXT('_Data inputs (reported)'!E59),'_Data inputs (reported)'!E59,"")</f>
        <v>SEP_OFF_EMPT_PCT</v>
      </c>
      <c r="F59" s="8">
        <f>IF(ISNUMBER('_Data inputs (reported)'!F59),'_Data inputs (reported)'!F59,"")</f>
        <v>99.598336599393434</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Percentage</v>
      </c>
      <c r="H59" s="1" t="str">
        <f>IF(ISTEXT('_Data inputs (reported)'!H59),'_Data inputs (reported)'!H59,"")</f>
        <v>R</v>
      </c>
      <c r="I59" s="42">
        <f>IF(ISNUMBER('_Data inputs (reported)'!I59),'_Data inputs (reported)'!I59,"")</f>
        <v>2017</v>
      </c>
      <c r="J59" s="1" t="str">
        <f>IF(ISTEXT('_Data inputs (reported)'!J59),'_Data inputs (reported)'!J59,"")</f>
        <v>No</v>
      </c>
      <c r="K59" s="105" t="str">
        <f>IF(ISTEXT('_Data inputs (reported)'!K59),'_Data inputs (reported)'!K59,"")</f>
        <v>Not the most recent data point for this variable</v>
      </c>
      <c r="L59" s="105" t="str">
        <f>IF(ISTEXT('_Data inputs (reported)'!L59),'_Data inputs (reported)'!L59,"")</f>
        <v>Ministry of Environment; Survey on the Disposal of General Waste</v>
      </c>
      <c r="M59" s="1" t="str">
        <f>IF(ISTEXT('_Data inputs (reported)'!M59),'_Data inputs (reported)'!M59,"")</f>
        <v>JPN_2017_SDGW</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Japan</v>
      </c>
      <c r="B60" s="1" t="str">
        <f>IF(ISTEXT('_Data inputs (reported)'!B60),'_Data inputs (reported)'!B60,"")</f>
        <v>JPN</v>
      </c>
      <c r="C60" s="179">
        <f>IF(ISBLANK('_Data inputs (reported)'!C60),"",'_Data inputs (reported)'!C60)</f>
        <v>25</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Proportion of septic tanks with faecal sludge emptied and removed off-site</v>
      </c>
      <c r="E60" s="1" t="str">
        <f>IF(ISTEXT('_Data inputs (reported)'!E60),'_Data inputs (reported)'!E60,"")</f>
        <v>SEP_OFF_EMPT_PCT</v>
      </c>
      <c r="F60" s="8">
        <f>IF(ISNUMBER('_Data inputs (reported)'!F60),'_Data inputs (reported)'!F60,"")</f>
        <v>99.542815770828625</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Percentage</v>
      </c>
      <c r="H60" s="1" t="str">
        <f>IF(ISTEXT('_Data inputs (reported)'!H60),'_Data inputs (reported)'!H60,"")</f>
        <v>R</v>
      </c>
      <c r="I60" s="42">
        <f>IF(ISNUMBER('_Data inputs (reported)'!I60),'_Data inputs (reported)'!I60,"")</f>
        <v>2018</v>
      </c>
      <c r="J60" s="1" t="str">
        <f>IF(ISTEXT('_Data inputs (reported)'!J60),'_Data inputs (reported)'!J60,"")</f>
        <v>No</v>
      </c>
      <c r="K60" s="105" t="str">
        <f>IF(ISTEXT('_Data inputs (reported)'!K60),'_Data inputs (reported)'!K60,"")</f>
        <v>Not the most recent data point for this variable</v>
      </c>
      <c r="L60" s="105" t="str">
        <f>IF(ISTEXT('_Data inputs (reported)'!L60),'_Data inputs (reported)'!L60,"")</f>
        <v>Ministry of Environment; Survey on the Disposal of General Waste</v>
      </c>
      <c r="M60" s="1" t="str">
        <f>IF(ISTEXT('_Data inputs (reported)'!M60),'_Data inputs (reported)'!M60,"")</f>
        <v>JPN_2018_SDGW</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Japan</v>
      </c>
      <c r="B61" s="1" t="str">
        <f>IF(ISTEXT('_Data inputs (reported)'!B61),'_Data inputs (reported)'!B61,"")</f>
        <v>JPN</v>
      </c>
      <c r="C61" s="179">
        <f>IF(ISBLANK('_Data inputs (reported)'!C61),"",'_Data inputs (reported)'!C61)</f>
        <v>25</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Proportion of septic tanks with faecal sludge emptied and removed off-site</v>
      </c>
      <c r="E61" s="1" t="str">
        <f>IF(ISTEXT('_Data inputs (reported)'!E61),'_Data inputs (reported)'!E61,"")</f>
        <v>SEP_OFF_EMPT_PCT</v>
      </c>
      <c r="F61" s="8">
        <f>IF(ISNUMBER('_Data inputs (reported)'!F61),'_Data inputs (reported)'!F61,"")</f>
        <v>99.471574045733263</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Percentage</v>
      </c>
      <c r="H61" s="1" t="str">
        <f>IF(ISTEXT('_Data inputs (reported)'!H61),'_Data inputs (reported)'!H61,"")</f>
        <v>R</v>
      </c>
      <c r="I61" s="42">
        <f>IF(ISNUMBER('_Data inputs (reported)'!I61),'_Data inputs (reported)'!I61,"")</f>
        <v>2019</v>
      </c>
      <c r="J61" s="1" t="str">
        <f>IF(ISTEXT('_Data inputs (reported)'!J61),'_Data inputs (reported)'!J61,"")</f>
        <v>No</v>
      </c>
      <c r="K61" s="105" t="str">
        <f>IF(ISTEXT('_Data inputs (reported)'!K61),'_Data inputs (reported)'!K61,"")</f>
        <v>Not the most recent data point for this variable</v>
      </c>
      <c r="L61" s="105" t="str">
        <f>IF(ISTEXT('_Data inputs (reported)'!L61),'_Data inputs (reported)'!L61,"")</f>
        <v>Ministry of Environment; Survey on the Disposal of General Waste</v>
      </c>
      <c r="M61" s="1" t="str">
        <f>IF(ISTEXT('_Data inputs (reported)'!M61),'_Data inputs (reported)'!M61,"")</f>
        <v>JPN_2019_SDGW</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Japan</v>
      </c>
      <c r="B62" s="1" t="str">
        <f>IF(ISTEXT('_Data inputs (reported)'!B62),'_Data inputs (reported)'!B62,"")</f>
        <v>JPN</v>
      </c>
      <c r="C62" s="179">
        <f>IF(ISBLANK('_Data inputs (reported)'!C62),"",'_Data inputs (reported)'!C62)</f>
        <v>25</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Proportion of septic tanks with faecal sludge emptied and removed off-site</v>
      </c>
      <c r="E62" s="1" t="str">
        <f>IF(ISTEXT('_Data inputs (reported)'!E62),'_Data inputs (reported)'!E62,"")</f>
        <v>SEP_OFF_EMPT_PCT</v>
      </c>
      <c r="F62" s="8">
        <f>IF(ISNUMBER('_Data inputs (reported)'!F62),'_Data inputs (reported)'!F62,"")</f>
        <v>99.265515630059141</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Percentage</v>
      </c>
      <c r="H62" s="1" t="str">
        <f>IF(ISTEXT('_Data inputs (reported)'!H62),'_Data inputs (reported)'!H62,"")</f>
        <v>R</v>
      </c>
      <c r="I62" s="42">
        <f>IF(ISNUMBER('_Data inputs (reported)'!I62),'_Data inputs (reported)'!I62,"")</f>
        <v>2020</v>
      </c>
      <c r="J62" s="1" t="str">
        <f>IF(ISTEXT('_Data inputs (reported)'!J62),'_Data inputs (reported)'!J62,"")</f>
        <v>No</v>
      </c>
      <c r="K62" s="105" t="str">
        <f>IF(ISTEXT('_Data inputs (reported)'!K62),'_Data inputs (reported)'!K62,"")</f>
        <v>Not the most recent data point for this variable</v>
      </c>
      <c r="L62" s="105" t="str">
        <f>IF(ISTEXT('_Data inputs (reported)'!L62),'_Data inputs (reported)'!L62,"")</f>
        <v>Ministry of Environment; Survey on the Disposal of General Waste</v>
      </c>
      <c r="M62" s="1" t="str">
        <f>IF(ISTEXT('_Data inputs (reported)'!M62),'_Data inputs (reported)'!M62,"")</f>
        <v>JPN_2020_SDGW</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Japan</v>
      </c>
      <c r="B63" s="1" t="str">
        <f>IF(ISTEXT('_Data inputs (reported)'!B63),'_Data inputs (reported)'!B63,"")</f>
        <v>JPN</v>
      </c>
      <c r="C63" s="179">
        <f>IF(ISBLANK('_Data inputs (reported)'!C63),"",'_Data inputs (reported)'!C63)</f>
        <v>26</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Proportion of septic tanks with faecal sludge not yet emptied</v>
      </c>
      <c r="E63" s="1" t="str">
        <f>IF(ISTEXT('_Data inputs (reported)'!E63),'_Data inputs (reported)'!E63,"")</f>
        <v>SEP_ON_NOEMPT_PCT</v>
      </c>
      <c r="F63" s="8">
        <f>IF(ISNUMBER('_Data inputs (reported)'!F63),'_Data inputs (reported)'!F63,"")</f>
        <v>0</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Percentage</v>
      </c>
      <c r="H63" s="1" t="str">
        <f>IF(ISTEXT('_Data inputs (reported)'!H63),'_Data inputs (reported)'!H63,"")</f>
        <v>R</v>
      </c>
      <c r="I63" s="42">
        <f>IF(ISNUMBER('_Data inputs (reported)'!I63),'_Data inputs (reported)'!I63,"")</f>
        <v>2012</v>
      </c>
      <c r="J63" s="1" t="str">
        <f>IF(ISTEXT('_Data inputs (reported)'!J63),'_Data inputs (reported)'!J63,"")</f>
        <v>No</v>
      </c>
      <c r="K63" s="105" t="str">
        <f>IF(ISTEXT('_Data inputs (reported)'!K63),'_Data inputs (reported)'!K63,"")</f>
        <v>Not the most recent data point for this variable</v>
      </c>
      <c r="L63" s="105" t="str">
        <f>IF(ISTEXT('_Data inputs (reported)'!L63),'_Data inputs (reported)'!L63,"")</f>
        <v>Ministry of Environment; Survey on the Disposal of General Waste</v>
      </c>
      <c r="M63" s="1" t="str">
        <f>IF(ISTEXT('_Data inputs (reported)'!M63),'_Data inputs (reported)'!M63,"")</f>
        <v>JPN_2012_SDGW</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Japan</v>
      </c>
      <c r="B64" s="1" t="str">
        <f>IF(ISTEXT('_Data inputs (reported)'!B64),'_Data inputs (reported)'!B64,"")</f>
        <v>JPN</v>
      </c>
      <c r="C64" s="179">
        <f>IF(ISBLANK('_Data inputs (reported)'!C64),"",'_Data inputs (reported)'!C64)</f>
        <v>26</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Proportion of septic tanks with faecal sludge not yet emptied</v>
      </c>
      <c r="E64" s="1" t="str">
        <f>IF(ISTEXT('_Data inputs (reported)'!E64),'_Data inputs (reported)'!E64,"")</f>
        <v>SEP_ON_NOEMPT_PCT</v>
      </c>
      <c r="F64" s="8">
        <f>IF(ISNUMBER('_Data inputs (reported)'!F64),'_Data inputs (reported)'!F64,"")</f>
        <v>0</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Percentage</v>
      </c>
      <c r="H64" s="1" t="str">
        <f>IF(ISTEXT('_Data inputs (reported)'!H64),'_Data inputs (reported)'!H64,"")</f>
        <v>R</v>
      </c>
      <c r="I64" s="42">
        <f>IF(ISNUMBER('_Data inputs (reported)'!I64),'_Data inputs (reported)'!I64,"")</f>
        <v>2013</v>
      </c>
      <c r="J64" s="1" t="str">
        <f>IF(ISTEXT('_Data inputs (reported)'!J64),'_Data inputs (reported)'!J64,"")</f>
        <v>No</v>
      </c>
      <c r="K64" s="105" t="str">
        <f>IF(ISTEXT('_Data inputs (reported)'!K64),'_Data inputs (reported)'!K64,"")</f>
        <v>Not the most recent data point for this variable</v>
      </c>
      <c r="L64" s="105" t="str">
        <f>IF(ISTEXT('_Data inputs (reported)'!L64),'_Data inputs (reported)'!L64,"")</f>
        <v>Ministry of Environment; Survey on the Disposal of General Waste</v>
      </c>
      <c r="M64" s="1" t="str">
        <f>IF(ISTEXT('_Data inputs (reported)'!M64),'_Data inputs (reported)'!M64,"")</f>
        <v>JPN_2013_SDGW</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Japan</v>
      </c>
      <c r="B65" s="1" t="str">
        <f>IF(ISTEXT('_Data inputs (reported)'!B65),'_Data inputs (reported)'!B65,"")</f>
        <v>JPN</v>
      </c>
      <c r="C65" s="179">
        <f>IF(ISBLANK('_Data inputs (reported)'!C65),"",'_Data inputs (reported)'!C65)</f>
        <v>26</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Proportion of septic tanks with faecal sludge not yet emptied</v>
      </c>
      <c r="E65" s="1" t="str">
        <f>IF(ISTEXT('_Data inputs (reported)'!E65),'_Data inputs (reported)'!E65,"")</f>
        <v>SEP_ON_NOEMPT_PCT</v>
      </c>
      <c r="F65" s="8">
        <f>IF(ISNUMBER('_Data inputs (reported)'!F65),'_Data inputs (reported)'!F65,"")</f>
        <v>0</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Percentage</v>
      </c>
      <c r="H65" s="1" t="str">
        <f>IF(ISTEXT('_Data inputs (reported)'!H65),'_Data inputs (reported)'!H65,"")</f>
        <v>R</v>
      </c>
      <c r="I65" s="42">
        <f>IF(ISNUMBER('_Data inputs (reported)'!I65),'_Data inputs (reported)'!I65,"")</f>
        <v>2014</v>
      </c>
      <c r="J65" s="1" t="str">
        <f>IF(ISTEXT('_Data inputs (reported)'!J65),'_Data inputs (reported)'!J65,"")</f>
        <v>No</v>
      </c>
      <c r="K65" s="105" t="str">
        <f>IF(ISTEXT('_Data inputs (reported)'!K65),'_Data inputs (reported)'!K65,"")</f>
        <v>Not the most recent data point for this variable</v>
      </c>
      <c r="L65" s="105" t="str">
        <f>IF(ISTEXT('_Data inputs (reported)'!L65),'_Data inputs (reported)'!L65,"")</f>
        <v>Ministry of Environment; Survey on the Disposal of General Waste</v>
      </c>
      <c r="M65" s="1" t="str">
        <f>IF(ISTEXT('_Data inputs (reported)'!M65),'_Data inputs (reported)'!M65,"")</f>
        <v>JPN_2014_SDGW</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Japan</v>
      </c>
      <c r="B66" s="1" t="str">
        <f>IF(ISTEXT('_Data inputs (reported)'!B66),'_Data inputs (reported)'!B66,"")</f>
        <v>JPN</v>
      </c>
      <c r="C66" s="179">
        <f>IF(ISBLANK('_Data inputs (reported)'!C66),"",'_Data inputs (reported)'!C66)</f>
        <v>26</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Proportion of septic tanks with faecal sludge not yet emptied</v>
      </c>
      <c r="E66" s="1" t="str">
        <f>IF(ISTEXT('_Data inputs (reported)'!E66),'_Data inputs (reported)'!E66,"")</f>
        <v>SEP_ON_NOEMPT_PCT</v>
      </c>
      <c r="F66" s="8">
        <f>IF(ISNUMBER('_Data inputs (reported)'!F66),'_Data inputs (reported)'!F66,"")</f>
        <v>0</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Percentage</v>
      </c>
      <c r="H66" s="1" t="str">
        <f>IF(ISTEXT('_Data inputs (reported)'!H66),'_Data inputs (reported)'!H66,"")</f>
        <v>R</v>
      </c>
      <c r="I66" s="42">
        <f>IF(ISNUMBER('_Data inputs (reported)'!I66),'_Data inputs (reported)'!I66,"")</f>
        <v>2015</v>
      </c>
      <c r="J66" s="1" t="str">
        <f>IF(ISTEXT('_Data inputs (reported)'!J66),'_Data inputs (reported)'!J66,"")</f>
        <v>No</v>
      </c>
      <c r="K66" s="105" t="str">
        <f>IF(ISTEXT('_Data inputs (reported)'!K66),'_Data inputs (reported)'!K66,"")</f>
        <v>Not the most recent data point for this variable</v>
      </c>
      <c r="L66" s="105" t="str">
        <f>IF(ISTEXT('_Data inputs (reported)'!L66),'_Data inputs (reported)'!L66,"")</f>
        <v>Ministry of Environment; Survey on the Disposal of General Waste</v>
      </c>
      <c r="M66" s="1" t="str">
        <f>IF(ISTEXT('_Data inputs (reported)'!M66),'_Data inputs (reported)'!M66,"")</f>
        <v>JPN_2015_SDGW</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Japan</v>
      </c>
      <c r="B67" s="1" t="str">
        <f>IF(ISTEXT('_Data inputs (reported)'!B67),'_Data inputs (reported)'!B67,"")</f>
        <v>JPN</v>
      </c>
      <c r="C67" s="179">
        <f>IF(ISBLANK('_Data inputs (reported)'!C67),"",'_Data inputs (reported)'!C67)</f>
        <v>26</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Proportion of septic tanks with faecal sludge not yet emptied</v>
      </c>
      <c r="E67" s="1" t="str">
        <f>IF(ISTEXT('_Data inputs (reported)'!E67),'_Data inputs (reported)'!E67,"")</f>
        <v>SEP_ON_NOEMPT_PCT</v>
      </c>
      <c r="F67" s="8">
        <f>IF(ISNUMBER('_Data inputs (reported)'!F67),'_Data inputs (reported)'!F67,"")</f>
        <v>0</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Percentage</v>
      </c>
      <c r="H67" s="1" t="str">
        <f>IF(ISTEXT('_Data inputs (reported)'!H67),'_Data inputs (reported)'!H67,"")</f>
        <v>R</v>
      </c>
      <c r="I67" s="42">
        <f>IF(ISNUMBER('_Data inputs (reported)'!I67),'_Data inputs (reported)'!I67,"")</f>
        <v>2016</v>
      </c>
      <c r="J67" s="1" t="str">
        <f>IF(ISTEXT('_Data inputs (reported)'!J67),'_Data inputs (reported)'!J67,"")</f>
        <v>No</v>
      </c>
      <c r="K67" s="105" t="str">
        <f>IF(ISTEXT('_Data inputs (reported)'!K67),'_Data inputs (reported)'!K67,"")</f>
        <v>Not the most recent data point for this variable</v>
      </c>
      <c r="L67" s="105" t="str">
        <f>IF(ISTEXT('_Data inputs (reported)'!L67),'_Data inputs (reported)'!L67,"")</f>
        <v>Ministry of Environment; Survey on the Disposal of General Waste</v>
      </c>
      <c r="M67" s="1" t="str">
        <f>IF(ISTEXT('_Data inputs (reported)'!M67),'_Data inputs (reported)'!M67,"")</f>
        <v>JPN_2016_SDGW</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Japan</v>
      </c>
      <c r="B68" s="1" t="str">
        <f>IF(ISTEXT('_Data inputs (reported)'!B68),'_Data inputs (reported)'!B68,"")</f>
        <v>JPN</v>
      </c>
      <c r="C68" s="179">
        <f>IF(ISBLANK('_Data inputs (reported)'!C68),"",'_Data inputs (reported)'!C68)</f>
        <v>26</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Proportion of septic tanks with faecal sludge not yet emptied</v>
      </c>
      <c r="E68" s="1" t="str">
        <f>IF(ISTEXT('_Data inputs (reported)'!E68),'_Data inputs (reported)'!E68,"")</f>
        <v>SEP_ON_NOEMPT_PCT</v>
      </c>
      <c r="F68" s="8">
        <f>IF(ISNUMBER('_Data inputs (reported)'!F68),'_Data inputs (reported)'!F68,"")</f>
        <v>0</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Percentage</v>
      </c>
      <c r="H68" s="1" t="str">
        <f>IF(ISTEXT('_Data inputs (reported)'!H68),'_Data inputs (reported)'!H68,"")</f>
        <v>R</v>
      </c>
      <c r="I68" s="42">
        <f>IF(ISNUMBER('_Data inputs (reported)'!I68),'_Data inputs (reported)'!I68,"")</f>
        <v>2017</v>
      </c>
      <c r="J68" s="1" t="str">
        <f>IF(ISTEXT('_Data inputs (reported)'!J68),'_Data inputs (reported)'!J68,"")</f>
        <v>No</v>
      </c>
      <c r="K68" s="105" t="str">
        <f>IF(ISTEXT('_Data inputs (reported)'!K68),'_Data inputs (reported)'!K68,"")</f>
        <v>Not the most recent data point for this variable</v>
      </c>
      <c r="L68" s="105" t="str">
        <f>IF(ISTEXT('_Data inputs (reported)'!L68),'_Data inputs (reported)'!L68,"")</f>
        <v>Ministry of Environment; Survey on the Disposal of General Waste</v>
      </c>
      <c r="M68" s="1" t="str">
        <f>IF(ISTEXT('_Data inputs (reported)'!M68),'_Data inputs (reported)'!M68,"")</f>
        <v>JPN_2017_SDGW</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Japan</v>
      </c>
      <c r="B69" s="1" t="str">
        <f>IF(ISTEXT('_Data inputs (reported)'!B69),'_Data inputs (reported)'!B69,"")</f>
        <v>JPN</v>
      </c>
      <c r="C69" s="179">
        <f>IF(ISBLANK('_Data inputs (reported)'!C69),"",'_Data inputs (reported)'!C69)</f>
        <v>26</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Proportion of septic tanks with faecal sludge not yet emptied</v>
      </c>
      <c r="E69" s="1" t="str">
        <f>IF(ISTEXT('_Data inputs (reported)'!E69),'_Data inputs (reported)'!E69,"")</f>
        <v>SEP_ON_NOEMPT_PCT</v>
      </c>
      <c r="F69" s="8">
        <f>IF(ISNUMBER('_Data inputs (reported)'!F69),'_Data inputs (reported)'!F69,"")</f>
        <v>0</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Percentage</v>
      </c>
      <c r="H69" s="1" t="str">
        <f>IF(ISTEXT('_Data inputs (reported)'!H69),'_Data inputs (reported)'!H69,"")</f>
        <v>R</v>
      </c>
      <c r="I69" s="42">
        <f>IF(ISNUMBER('_Data inputs (reported)'!I69),'_Data inputs (reported)'!I69,"")</f>
        <v>2018</v>
      </c>
      <c r="J69" s="1" t="str">
        <f>IF(ISTEXT('_Data inputs (reported)'!J69),'_Data inputs (reported)'!J69,"")</f>
        <v>No</v>
      </c>
      <c r="K69" s="105" t="str">
        <f>IF(ISTEXT('_Data inputs (reported)'!K69),'_Data inputs (reported)'!K69,"")</f>
        <v>Not the most recent data point for this variable</v>
      </c>
      <c r="L69" s="105" t="str">
        <f>IF(ISTEXT('_Data inputs (reported)'!L69),'_Data inputs (reported)'!L69,"")</f>
        <v>Ministry of Environment; Survey on the Disposal of General Waste</v>
      </c>
      <c r="M69" s="1" t="str">
        <f>IF(ISTEXT('_Data inputs (reported)'!M69),'_Data inputs (reported)'!M69,"")</f>
        <v>JPN_2018_SDGW</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Japan</v>
      </c>
      <c r="B70" s="1" t="str">
        <f>IF(ISTEXT('_Data inputs (reported)'!B70),'_Data inputs (reported)'!B70,"")</f>
        <v>JPN</v>
      </c>
      <c r="C70" s="179">
        <f>IF(ISBLANK('_Data inputs (reported)'!C70),"",'_Data inputs (reported)'!C70)</f>
        <v>28</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Proportion of septic tanks with faecal sludge delivered to and safely treated at off-site treatment plants</v>
      </c>
      <c r="E70" s="1" t="str">
        <f>IF(ISTEXT('_Data inputs (reported)'!E70),'_Data inputs (reported)'!E70,"")</f>
        <v>SEP_OFF_ST_WWTP_PCT</v>
      </c>
      <c r="F70" s="8">
        <f>IF(ISNUMBER('_Data inputs (reported)'!F70),'_Data inputs (reported)'!F70,"")</f>
        <v>100</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Percentage</v>
      </c>
      <c r="H70" s="1" t="str">
        <f>IF(ISTEXT('_Data inputs (reported)'!H70),'_Data inputs (reported)'!H70,"")</f>
        <v>R</v>
      </c>
      <c r="I70" s="42">
        <f>IF(ISNUMBER('_Data inputs (reported)'!I70),'_Data inputs (reported)'!I70,"")</f>
        <v>2012</v>
      </c>
      <c r="J70" s="1" t="str">
        <f>IF(ISTEXT('_Data inputs (reported)'!J70),'_Data inputs (reported)'!J70,"")</f>
        <v>No</v>
      </c>
      <c r="K70" s="105" t="str">
        <f>IF(ISTEXT('_Data inputs (reported)'!K70),'_Data inputs (reported)'!K70,"")</f>
        <v>Not the most recent data point for this variable</v>
      </c>
      <c r="L70" s="105" t="str">
        <f>IF(ISTEXT('_Data inputs (reported)'!L70),'_Data inputs (reported)'!L70,"")</f>
        <v>OECD, Country data from the Eurostat/OECD Joint Questionnaire on Inland Waters</v>
      </c>
      <c r="M70" s="1" t="str">
        <f>IF(ISTEXT('_Data inputs (reported)'!M70),'_Data inputs (reported)'!M70,"")</f>
        <v>JPN_2012_OECD</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Japan</v>
      </c>
      <c r="B71" s="1" t="str">
        <f>IF(ISTEXT('_Data inputs (reported)'!B71),'_Data inputs (reported)'!B71,"")</f>
        <v>JPN</v>
      </c>
      <c r="C71" s="179">
        <f>IF(ISBLANK('_Data inputs (reported)'!C71),"",'_Data inputs (reported)'!C71)</f>
        <v>28</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Proportion of septic tanks with faecal sludge delivered to and safely treated at off-site treatment plants</v>
      </c>
      <c r="E71" s="1" t="str">
        <f>IF(ISTEXT('_Data inputs (reported)'!E71),'_Data inputs (reported)'!E71,"")</f>
        <v>SEP_OFF_ST_WWTP_PCT</v>
      </c>
      <c r="F71" s="8">
        <f>IF(ISNUMBER('_Data inputs (reported)'!F71),'_Data inputs (reported)'!F71,"")</f>
        <v>100</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Percentage</v>
      </c>
      <c r="H71" s="1" t="str">
        <f>IF(ISTEXT('_Data inputs (reported)'!H71),'_Data inputs (reported)'!H71,"")</f>
        <v>R</v>
      </c>
      <c r="I71" s="42">
        <f>IF(ISNUMBER('_Data inputs (reported)'!I71),'_Data inputs (reported)'!I71,"")</f>
        <v>2013</v>
      </c>
      <c r="J71" s="1" t="str">
        <f>IF(ISTEXT('_Data inputs (reported)'!J71),'_Data inputs (reported)'!J71,"")</f>
        <v>No</v>
      </c>
      <c r="K71" s="105" t="str">
        <f>IF(ISTEXT('_Data inputs (reported)'!K71),'_Data inputs (reported)'!K71,"")</f>
        <v>Not the most recent data point for this variable</v>
      </c>
      <c r="L71" s="105" t="str">
        <f>IF(ISTEXT('_Data inputs (reported)'!L71),'_Data inputs (reported)'!L71,"")</f>
        <v>OECD, Country data from the Eurostat/OECD Joint Questionnaire on Inland Waters</v>
      </c>
      <c r="M71" s="1" t="str">
        <f>IF(ISTEXT('_Data inputs (reported)'!M71),'_Data inputs (reported)'!M71,"")</f>
        <v>JPN_2013_OECD</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Japan</v>
      </c>
      <c r="B72" s="1" t="str">
        <f>IF(ISTEXT('_Data inputs (reported)'!B72),'_Data inputs (reported)'!B72,"")</f>
        <v>JPN</v>
      </c>
      <c r="C72" s="179">
        <f>IF(ISBLANK('_Data inputs (reported)'!C72),"",'_Data inputs (reported)'!C72)</f>
        <v>28</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Proportion of septic tanks with faecal sludge delivered to and safely treated at off-site treatment plants</v>
      </c>
      <c r="E72" s="1" t="str">
        <f>IF(ISTEXT('_Data inputs (reported)'!E72),'_Data inputs (reported)'!E72,"")</f>
        <v>SEP_OFF_ST_WWTP_PCT</v>
      </c>
      <c r="F72" s="8">
        <f>IF(ISNUMBER('_Data inputs (reported)'!F72),'_Data inputs (reported)'!F72,"")</f>
        <v>100</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Percentage</v>
      </c>
      <c r="H72" s="1" t="str">
        <f>IF(ISTEXT('_Data inputs (reported)'!H72),'_Data inputs (reported)'!H72,"")</f>
        <v>R</v>
      </c>
      <c r="I72" s="42">
        <f>IF(ISNUMBER('_Data inputs (reported)'!I72),'_Data inputs (reported)'!I72,"")</f>
        <v>2014</v>
      </c>
      <c r="J72" s="1" t="str">
        <f>IF(ISTEXT('_Data inputs (reported)'!J72),'_Data inputs (reported)'!J72,"")</f>
        <v>No</v>
      </c>
      <c r="K72" s="105" t="str">
        <f>IF(ISTEXT('_Data inputs (reported)'!K72),'_Data inputs (reported)'!K72,"")</f>
        <v>Not the most recent data point for this variable</v>
      </c>
      <c r="L72" s="105" t="str">
        <f>IF(ISTEXT('_Data inputs (reported)'!L72),'_Data inputs (reported)'!L72,"")</f>
        <v>OECD, Country data from the Eurostat/OECD Joint Questionnaire on Inland Waters</v>
      </c>
      <c r="M72" s="1" t="str">
        <f>IF(ISTEXT('_Data inputs (reported)'!M72),'_Data inputs (reported)'!M72,"")</f>
        <v>JPN_2014_OECD</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Japan</v>
      </c>
      <c r="B73" s="1" t="str">
        <f>IF(ISTEXT('_Data inputs (reported)'!B73),'_Data inputs (reported)'!B73,"")</f>
        <v>JPN</v>
      </c>
      <c r="C73" s="179">
        <f>IF(ISBLANK('_Data inputs (reported)'!C73),"",'_Data inputs (reported)'!C73)</f>
        <v>28</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Proportion of septic tanks with faecal sludge delivered to and safely treated at off-site treatment plants</v>
      </c>
      <c r="E73" s="1" t="str">
        <f>IF(ISTEXT('_Data inputs (reported)'!E73),'_Data inputs (reported)'!E73,"")</f>
        <v>SEP_OFF_ST_WWTP_PCT</v>
      </c>
      <c r="F73" s="8">
        <f>IF(ISNUMBER('_Data inputs (reported)'!F73),'_Data inputs (reported)'!F73,"")</f>
        <v>100</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Percentage</v>
      </c>
      <c r="H73" s="1" t="str">
        <f>IF(ISTEXT('_Data inputs (reported)'!H73),'_Data inputs (reported)'!H73,"")</f>
        <v>R</v>
      </c>
      <c r="I73" s="42">
        <f>IF(ISNUMBER('_Data inputs (reported)'!I73),'_Data inputs (reported)'!I73,"")</f>
        <v>2015</v>
      </c>
      <c r="J73" s="1" t="str">
        <f>IF(ISTEXT('_Data inputs (reported)'!J73),'_Data inputs (reported)'!J73,"")</f>
        <v>No</v>
      </c>
      <c r="K73" s="105" t="str">
        <f>IF(ISTEXT('_Data inputs (reported)'!K73),'_Data inputs (reported)'!K73,"")</f>
        <v>Not the most recent data point for this variable</v>
      </c>
      <c r="L73" s="105" t="str">
        <f>IF(ISTEXT('_Data inputs (reported)'!L73),'_Data inputs (reported)'!L73,"")</f>
        <v>OECD, Country data from the Eurostat/OECD Joint Questionnaire on Inland Waters</v>
      </c>
      <c r="M73" s="1" t="str">
        <f>IF(ISTEXT('_Data inputs (reported)'!M73),'_Data inputs (reported)'!M73,"")</f>
        <v>JPN_2015_OECD</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Japan</v>
      </c>
      <c r="B74" s="1" t="str">
        <f>IF(ISTEXT('_Data inputs (reported)'!B74),'_Data inputs (reported)'!B74,"")</f>
        <v>JPN</v>
      </c>
      <c r="C74" s="179">
        <f>IF(ISBLANK('_Data inputs (reported)'!C74),"",'_Data inputs (reported)'!C74)</f>
        <v>28</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Proportion of septic tanks with faecal sludge delivered to and safely treated at off-site treatment plants</v>
      </c>
      <c r="E74" s="1" t="str">
        <f>IF(ISTEXT('_Data inputs (reported)'!E74),'_Data inputs (reported)'!E74,"")</f>
        <v>SEP_OFF_ST_WWTP_PCT</v>
      </c>
      <c r="F74" s="8">
        <f>IF(ISNUMBER('_Data inputs (reported)'!F74),'_Data inputs (reported)'!F74,"")</f>
        <v>100</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Percentage</v>
      </c>
      <c r="H74" s="1" t="str">
        <f>IF(ISTEXT('_Data inputs (reported)'!H74),'_Data inputs (reported)'!H74,"")</f>
        <v>R</v>
      </c>
      <c r="I74" s="42">
        <f>IF(ISNUMBER('_Data inputs (reported)'!I74),'_Data inputs (reported)'!I74,"")</f>
        <v>2016</v>
      </c>
      <c r="J74" s="1" t="str">
        <f>IF(ISTEXT('_Data inputs (reported)'!J74),'_Data inputs (reported)'!J74,"")</f>
        <v>No</v>
      </c>
      <c r="K74" s="105" t="str">
        <f>IF(ISTEXT('_Data inputs (reported)'!K74),'_Data inputs (reported)'!K74,"")</f>
        <v>Not the most recent data point for this variable</v>
      </c>
      <c r="L74" s="105" t="str">
        <f>IF(ISTEXT('_Data inputs (reported)'!L74),'_Data inputs (reported)'!L74,"")</f>
        <v>OECD, Country data from the Eurostat/OECD Joint Questionnaire on Inland Waters</v>
      </c>
      <c r="M74" s="1" t="str">
        <f>IF(ISTEXT('_Data inputs (reported)'!M74),'_Data inputs (reported)'!M74,"")</f>
        <v>JPN_2016_OECD</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Japan</v>
      </c>
      <c r="B75" s="1" t="str">
        <f>IF(ISTEXT('_Data inputs (reported)'!B75),'_Data inputs (reported)'!B75,"")</f>
        <v>JPN</v>
      </c>
      <c r="C75" s="179">
        <f>IF(ISBLANK('_Data inputs (reported)'!C75),"",'_Data inputs (reported)'!C75)</f>
        <v>28</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Proportion of septic tanks with faecal sludge delivered to and safely treated at off-site treatment plants</v>
      </c>
      <c r="E75" s="1" t="str">
        <f>IF(ISTEXT('_Data inputs (reported)'!E75),'_Data inputs (reported)'!E75,"")</f>
        <v>SEP_OFF_ST_WWTP_PCT</v>
      </c>
      <c r="F75" s="8">
        <f>IF(ISNUMBER('_Data inputs (reported)'!F75),'_Data inputs (reported)'!F75,"")</f>
        <v>100</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Percentage</v>
      </c>
      <c r="H75" s="1" t="str">
        <f>IF(ISTEXT('_Data inputs (reported)'!H75),'_Data inputs (reported)'!H75,"")</f>
        <v>R</v>
      </c>
      <c r="I75" s="42">
        <f>IF(ISNUMBER('_Data inputs (reported)'!I75),'_Data inputs (reported)'!I75,"")</f>
        <v>2017</v>
      </c>
      <c r="J75" s="1" t="str">
        <f>IF(ISTEXT('_Data inputs (reported)'!J75),'_Data inputs (reported)'!J75,"")</f>
        <v>No</v>
      </c>
      <c r="K75" s="105" t="str">
        <f>IF(ISTEXT('_Data inputs (reported)'!K75),'_Data inputs (reported)'!K75,"")</f>
        <v>Not the most recent data point for this variable</v>
      </c>
      <c r="L75" s="105" t="str">
        <f>IF(ISTEXT('_Data inputs (reported)'!L75),'_Data inputs (reported)'!L75,"")</f>
        <v>OECD, Country data from the Eurostat/OECD Joint Questionnaire on Inland Waters</v>
      </c>
      <c r="M75" s="1" t="str">
        <f>IF(ISTEXT('_Data inputs (reported)'!M75),'_Data inputs (reported)'!M75,"")</f>
        <v>JPN_2017_OECD</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Japan</v>
      </c>
      <c r="B76" s="1" t="str">
        <f>IF(ISTEXT('_Data inputs (reported)'!B76),'_Data inputs (reported)'!B76,"")</f>
        <v>JPN</v>
      </c>
      <c r="C76" s="179">
        <f>IF(ISBLANK('_Data inputs (reported)'!C76),"",'_Data inputs (reported)'!C76)</f>
        <v>28</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Proportion of septic tanks with faecal sludge delivered to and safely treated at off-site treatment plants</v>
      </c>
      <c r="E76" s="1" t="str">
        <f>IF(ISTEXT('_Data inputs (reported)'!E76),'_Data inputs (reported)'!E76,"")</f>
        <v>SEP_OFF_ST_WWTP_PCT</v>
      </c>
      <c r="F76" s="8">
        <f>IF(ISNUMBER('_Data inputs (reported)'!F76),'_Data inputs (reported)'!F76,"")</f>
        <v>100</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Percentage</v>
      </c>
      <c r="H76" s="1" t="str">
        <f>IF(ISTEXT('_Data inputs (reported)'!H76),'_Data inputs (reported)'!H76,"")</f>
        <v>R</v>
      </c>
      <c r="I76" s="42">
        <f>IF(ISNUMBER('_Data inputs (reported)'!I76),'_Data inputs (reported)'!I76,"")</f>
        <v>2018</v>
      </c>
      <c r="J76" s="1" t="str">
        <f>IF(ISTEXT('_Data inputs (reported)'!J76),'_Data inputs (reported)'!J76,"")</f>
        <v>No</v>
      </c>
      <c r="K76" s="105" t="str">
        <f>IF(ISTEXT('_Data inputs (reported)'!K76),'_Data inputs (reported)'!K76,"")</f>
        <v>Not the most recent data point for this variable</v>
      </c>
      <c r="L76" s="105" t="str">
        <f>IF(ISTEXT('_Data inputs (reported)'!L76),'_Data inputs (reported)'!L76,"")</f>
        <v>OECD, Country data from the Eurostat/OECD Joint Questionnaire on Inland Waters</v>
      </c>
      <c r="M76" s="1" t="str">
        <f>IF(ISTEXT('_Data inputs (reported)'!M76),'_Data inputs (reported)'!M76,"")</f>
        <v>JPN_2018_OECD</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Japan</v>
      </c>
      <c r="B77" s="1" t="str">
        <f>IF(ISTEXT('_Data inputs (reported)'!B77),'_Data inputs (reported)'!B77,"")</f>
        <v>JPN</v>
      </c>
      <c r="C77" s="179">
        <f>IF(ISBLANK('_Data inputs (reported)'!C77),"",'_Data inputs (reported)'!C77)</f>
        <v>28</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Proportion of septic tanks with faecal sludge delivered to and safely treated at off-site treatment plants</v>
      </c>
      <c r="E77" s="1" t="str">
        <f>IF(ISTEXT('_Data inputs (reported)'!E77),'_Data inputs (reported)'!E77,"")</f>
        <v>SEP_OFF_ST_WWTP_PCT</v>
      </c>
      <c r="F77" s="8">
        <f>IF(ISNUMBER('_Data inputs (reported)'!F77),'_Data inputs (reported)'!F77,"")</f>
        <v>100</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Percentage</v>
      </c>
      <c r="H77" s="1" t="str">
        <f>IF(ISTEXT('_Data inputs (reported)'!H77),'_Data inputs (reported)'!H77,"")</f>
        <v>R</v>
      </c>
      <c r="I77" s="42">
        <f>IF(ISNUMBER('_Data inputs (reported)'!I77),'_Data inputs (reported)'!I77,"")</f>
        <v>2019</v>
      </c>
      <c r="J77" s="1" t="str">
        <f>IF(ISTEXT('_Data inputs (reported)'!J77),'_Data inputs (reported)'!J77,"")</f>
        <v>No</v>
      </c>
      <c r="K77" s="105" t="str">
        <f>IF(ISTEXT('_Data inputs (reported)'!K77),'_Data inputs (reported)'!K77,"")</f>
        <v>Not the most recent data point for this variable</v>
      </c>
      <c r="L77" s="105" t="str">
        <f>IF(ISTEXT('_Data inputs (reported)'!L77),'_Data inputs (reported)'!L77,"")</f>
        <v>OECD, Country data from the Eurostat/OECD Joint Questionnaire on Inland Waters</v>
      </c>
      <c r="M77" s="1" t="str">
        <f>IF(ISTEXT('_Data inputs (reported)'!M77),'_Data inputs (reported)'!M77,"")</f>
        <v>JPN_2019_OECD</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(Japan,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123951.69</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98.66</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1.34</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287</v>
      </c>
      <c r="E10" s="72" t="str">
        <f>HLOOKUP(Introduction!$A$2,nametranslations,75,FALSE)</f>
        <v>Litres/person/day</v>
      </c>
      <c r="F10" s="72" t="str">
        <f>'_Data inputs (all)'!H5</f>
        <v>R</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12822.691145834069</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10258.152916667255</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(Japan,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0.79749999999999999</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8284.1488244360989</v>
      </c>
      <c r="G5" s="28" t="str">
        <f>'_Data inputs (all)'!H15</f>
        <v>C</v>
      </c>
      <c r="H5" s="159">
        <f>F5/$F$10*100</f>
        <v>80.757299585562365</v>
      </c>
      <c r="I5" s="28" t="s">
        <v>5</v>
      </c>
      <c r="J5" s="29" t="s">
        <v>19</v>
      </c>
    </row>
    <row r="6" spans="1:24" x14ac:dyDescent="0.2">
      <c r="A6" s="19" t="str">
        <f>HLOOKUP(Introduction!$A$2,nametranslations,106,FALSE)</f>
        <v>Stream 2: Septic tanks</v>
      </c>
      <c r="B6" s="121">
        <v>10</v>
      </c>
      <c r="C6" s="123">
        <f>_xlfn.SINGLE(v10_)/100</f>
        <v>0.1782</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1851.0787718050321</v>
      </c>
      <c r="G6" s="28" t="str">
        <f>'_Data inputs (all)'!H16</f>
        <v>C</v>
      </c>
      <c r="H6" s="159">
        <f>F6/$F$10*100</f>
        <v>18.045079355670492</v>
      </c>
      <c r="I6" s="28" t="s">
        <v>5</v>
      </c>
      <c r="J6" s="29" t="s">
        <v>20</v>
      </c>
    </row>
    <row r="7" spans="1:24" x14ac:dyDescent="0.2">
      <c r="A7" s="17" t="str">
        <f>HLOOKUP(Introduction!$A$2,nametranslations,107,FALSE)</f>
        <v>Other improved facilities</v>
      </c>
      <c r="B7" s="121" t="s">
        <v>65</v>
      </c>
      <c r="C7" s="123">
        <f>_xlfn.SINGLE(v11_)/100</f>
        <v>2.3599999999999999E-2</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122.41860591740338</v>
      </c>
      <c r="G7" s="28" t="str">
        <f>'_Data inputs (all)'!H17</f>
        <v>C</v>
      </c>
      <c r="H7" s="159">
        <f>F7/$F$10*100</f>
        <v>1.1933870627428758</v>
      </c>
      <c r="I7" s="28" t="s">
        <v>5</v>
      </c>
      <c r="J7" s="29" t="s">
        <v>21</v>
      </c>
    </row>
    <row r="8" spans="1:24" x14ac:dyDescent="0.2">
      <c r="A8" s="17" t="str">
        <f>HLOOKUP(Introduction!$A$2,nametranslations,108,FALSE)</f>
        <v>Unimproved facilities</v>
      </c>
      <c r="B8" s="121" t="s">
        <v>66</v>
      </c>
      <c r="C8" s="123">
        <f>_xlfn.SINGLE(v12_)/100</f>
        <v>5.9999999999999995E-4</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0.43432672176000003</v>
      </c>
      <c r="G8" s="28" t="str">
        <f>'_Data inputs (all)'!H18</f>
        <v>C</v>
      </c>
      <c r="H8" s="159">
        <f>F8/$F$10*100</f>
        <v>4.2339960242777355E-3</v>
      </c>
      <c r="I8" s="28" t="s">
        <v>5</v>
      </c>
      <c r="J8" s="29" t="s">
        <v>22</v>
      </c>
    </row>
    <row r="9" spans="1:24" ht="15.75"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6.5" thickBot="1" x14ac:dyDescent="0.25">
      <c r="A10" s="9"/>
      <c r="C10" s="9"/>
      <c r="D10" s="10" t="str">
        <f>HLOOKUP(Introduction!$A$2,nametranslations,182,FALSE)</f>
        <v>Total:</v>
      </c>
      <c r="E10" s="126" t="s">
        <v>64</v>
      </c>
      <c r="F10" s="158">
        <f>SUM(F5:F9)</f>
        <v>10258.080528880293</v>
      </c>
      <c r="G10" s="31" t="str">
        <f>'_Data inputs (all)'!H9</f>
        <v>C</v>
      </c>
      <c r="H10" s="160">
        <f>SUM(H5:H9)</f>
        <v>100.00000000000001</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(Japan,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8284.1488244360989</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80.757299585562365</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100</v>
      </c>
      <c r="E7" s="72" t="str">
        <f>HLOOKUP(Introduction!$A$2,nametranslations,73,FALSE)</f>
        <v>Percentage</v>
      </c>
      <c r="F7" s="91" t="str">
        <f>'_Data inputs (all)'!H20</f>
        <v>R</v>
      </c>
      <c r="G7" s="92"/>
    </row>
    <row r="8" spans="1:7" ht="30"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0" x14ac:dyDescent="0.2">
      <c r="A9" s="113"/>
      <c r="B9" s="177" t="str">
        <f>HLOOKUP(Introduction!$A$2,nametranslations,122,FALSE)</f>
        <v>Proportion of delivered that is safely treated (by technology) at treatment plants</v>
      </c>
      <c r="C9" s="103" t="s">
        <v>121</v>
      </c>
      <c r="D9" s="163">
        <f>_xlfn.SINGLE(IF(ISBLANK(_xlfn.SINGLE(v21_)),"",v21_))</f>
        <v>100</v>
      </c>
      <c r="E9" s="89" t="str">
        <f>HLOOKUP(Introduction!$A$2,nametranslations,73,FALSE)</f>
        <v>Percentage</v>
      </c>
      <c r="F9" s="91" t="str">
        <f>'_Data inputs (all)'!H22</f>
        <v>R</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1851.0787718050321</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18.045079355670492</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60.745132394958432</v>
      </c>
      <c r="E13" s="72" t="str">
        <f>HLOOKUP(Introduction!$A$2,nametranslations,73,FALSE)</f>
        <v>Percentage</v>
      </c>
      <c r="F13" s="91" t="str">
        <f>'_Data inputs (all)'!H23</f>
        <v>R</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0.39424503435847708</v>
      </c>
      <c r="E15" s="72" t="str">
        <f>HLOOKUP(Introduction!$A$2,nametranslations,73,FALSE)</f>
        <v>Percentage</v>
      </c>
      <c r="F15" s="91" t="str">
        <f>'_Data inputs (all)'!H25</f>
        <v>R</v>
      </c>
      <c r="G15" s="92"/>
    </row>
    <row r="16" spans="1:7" x14ac:dyDescent="0.2">
      <c r="A16" s="112"/>
      <c r="B16" s="177" t="str">
        <f>HLOOKUP(Introduction!$A$2,nametranslations,129,FALSE)</f>
        <v>Proportion of tanks with faecal sludge emptied and removed off-site</v>
      </c>
      <c r="C16" s="103" t="s">
        <v>32</v>
      </c>
      <c r="D16" s="163">
        <f>_xlfn.SINGLE(v25_)</f>
        <v>99.526421367685444</v>
      </c>
      <c r="E16" s="72" t="str">
        <f>HLOOKUP(Introduction!$A$2,nametranslations,73,FALSE)</f>
        <v>Percentage</v>
      </c>
      <c r="F16" s="91" t="str">
        <f>'_Data inputs (all)'!H26</f>
        <v>R</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100</v>
      </c>
      <c r="E18" s="72" t="str">
        <f>HLOOKUP(Introduction!$A$2,nametranslations,73,FALSE)</f>
        <v>Percentage</v>
      </c>
      <c r="F18" s="93" t="str">
        <f>'_Data inputs (all)'!H29</f>
        <v>R</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2.43991602045356E-2</v>
      </c>
      <c r="E20" s="89" t="str">
        <f>HLOOKUP(Introduction!$A$2,nametranslations,73,FALSE)</f>
        <v>Percentage</v>
      </c>
      <c r="F20" s="91" t="str">
        <f>'_Data inputs (all)'!H24</f>
        <v>R</v>
      </c>
      <c r="G20" s="92"/>
    </row>
    <row r="21" spans="1:7" ht="15.75" thickBot="1"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t="str">
        <f>'_Data inputs (all)'!H27</f>
        <v>R</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(Japan,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8284.1488244360989</v>
      </c>
      <c r="C4" s="34" t="str">
        <f>'_Data inputs (all)'!H30</f>
        <v>C</v>
      </c>
      <c r="D4" s="51" t="s">
        <v>49</v>
      </c>
      <c r="E4" s="35">
        <f>B4/'A- Generated'!D15</f>
        <v>0.80756729712774789</v>
      </c>
      <c r="F4" s="43" t="s">
        <v>5</v>
      </c>
      <c r="G4" s="38" t="s">
        <v>37</v>
      </c>
      <c r="H4" s="35">
        <f>IF(ISNUMBER(B4/'B- Generated by facility type'!F5),B4/'B- Generated by facility type'!F5,"N/A")</f>
        <v>1</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1119.1151419076295</v>
      </c>
      <c r="C5" s="28" t="str">
        <f>'_Data inputs (all)'!H31</f>
        <v>C</v>
      </c>
      <c r="D5" s="50" t="s">
        <v>50</v>
      </c>
      <c r="E5" s="36">
        <f>B5/'A- Generated'!D15</f>
        <v>0.10909519004043235</v>
      </c>
      <c r="F5" s="44" t="s">
        <v>5</v>
      </c>
      <c r="G5" s="39" t="s">
        <v>38</v>
      </c>
      <c r="H5" s="36">
        <f>IF(ISNUMBER(B5/'B- Generated by facility type'!F6),B5/'B- Generated by facility type'!F6,"N/A")</f>
        <v>0.60457456427764711</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0.27435397816475166</v>
      </c>
      <c r="C6" s="28" t="str">
        <f>'_Data inputs (all)'!H32</f>
        <v>C</v>
      </c>
      <c r="D6" s="50" t="s">
        <v>51</v>
      </c>
      <c r="E6" s="36">
        <f>B6/'A- Generated'!D15</f>
        <v>2.6744968650154008E-5</v>
      </c>
      <c r="F6" s="44" t="s">
        <v>5</v>
      </c>
      <c r="G6" s="40" t="s">
        <v>39</v>
      </c>
      <c r="H6" s="36">
        <f>IF(ISNUMBER(B6/'B- Generated by facility type'!F6),B6/'B- Generated by facility type'!F6,"N/A")</f>
        <v>1.4821302169503158E-4</v>
      </c>
      <c r="I6" s="44" t="s">
        <v>5</v>
      </c>
      <c r="J6" s="40" t="s">
        <v>42</v>
      </c>
    </row>
    <row r="7" spans="1:27" ht="39.950000000000003" customHeight="1" thickBot="1" x14ac:dyDescent="0.25">
      <c r="A7" s="49" t="str">
        <f>HLOOKUP(Introduction!$A$2,nametranslations,148,FALSE)</f>
        <v>Total delivered to treatment</v>
      </c>
      <c r="B7" s="168">
        <f>SUM(B4:B6)</f>
        <v>9403.5383203218935</v>
      </c>
      <c r="C7" s="129" t="str">
        <f>'_Data inputs (all)'!H33</f>
        <v>C</v>
      </c>
      <c r="D7" s="130" t="s">
        <v>52</v>
      </c>
      <c r="E7" s="131">
        <f>B7/'A- Generated'!D15</f>
        <v>0.9166892321368304</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(Japan,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8284.1488244360989</v>
      </c>
      <c r="C4" s="23" t="str">
        <f>'_Data inputs (all)'!H34</f>
        <v>C</v>
      </c>
      <c r="D4" s="58" t="s">
        <v>159</v>
      </c>
      <c r="E4" s="24">
        <f>B4/'A- Generated'!D15</f>
        <v>0.80756729712774789</v>
      </c>
      <c r="F4" s="23" t="str">
        <f>'_Data inputs (all)'!H38</f>
        <v>C</v>
      </c>
      <c r="G4" s="13" t="s">
        <v>45</v>
      </c>
      <c r="H4" s="45">
        <f>IF(ISNUMBER(B4/'B- Generated by facility type'!F5),B4/'B- Generated by facility type'!F5,"N/A")</f>
        <v>1</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1119.1151419076295</v>
      </c>
      <c r="C5" s="52" t="str">
        <f>'_Data inputs (all)'!H35</f>
        <v>C</v>
      </c>
      <c r="D5" s="59" t="s">
        <v>53</v>
      </c>
      <c r="E5" s="25">
        <f>B5/'A- Generated'!D15</f>
        <v>0.10909519004043235</v>
      </c>
      <c r="F5" s="52" t="str">
        <f>'_Data inputs (all)'!H39</f>
        <v>C</v>
      </c>
      <c r="G5" s="60" t="s">
        <v>46</v>
      </c>
      <c r="H5" s="46">
        <f>IF(ISNUMBER(B5/'B- Generated by facility type'!F6), B5/'B- Generated by facility type'!F6, "N/A")</f>
        <v>0.60457456427764711</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0.27435397816475166</v>
      </c>
      <c r="C6" s="52" t="str">
        <f>'_Data inputs (all)'!H36</f>
        <v>C</v>
      </c>
      <c r="D6" s="59" t="s">
        <v>54</v>
      </c>
      <c r="E6" s="25">
        <f>B6/'A- Generated'!D15</f>
        <v>2.6744968650154008E-5</v>
      </c>
      <c r="F6" s="52" t="str">
        <f>'_Data inputs (all)'!H40</f>
        <v>C</v>
      </c>
      <c r="G6" s="60" t="s">
        <v>47</v>
      </c>
      <c r="H6" s="46">
        <f>IF(ISNUMBER(B6/'B- Generated by facility type'!F6),B6/'B- Generated by facility type'!F6,"N/A")</f>
        <v>1.4821302169503158E-4</v>
      </c>
      <c r="I6" s="53" t="s">
        <v>5</v>
      </c>
      <c r="J6" s="40" t="s">
        <v>36</v>
      </c>
    </row>
    <row r="7" spans="1:27" ht="123" customHeight="1" x14ac:dyDescent="0.2">
      <c r="A7" s="61" t="str">
        <f>HLOOKUP(Introduction!$A$2,nametranslations,154,FALSE)</f>
        <v>Total safely treated</v>
      </c>
      <c r="B7" s="57">
        <f>SUM(B4:B6)</f>
        <v>9403.5383203218935</v>
      </c>
      <c r="C7" s="54" t="str">
        <f>'_Data inputs (all)'!H37</f>
        <v>C</v>
      </c>
      <c r="D7" s="59" t="s">
        <v>56</v>
      </c>
      <c r="E7" s="63" t="str">
        <f>IF(LEFT(B8,2)="No",HLOOKUP(Introduction!$A$2,nametranslations,155,FALSE),HLOOKUP(Introduction!$A$2,nametranslations,156,FALSE) &amp; " "&amp; TEXT(SUM(E4:E6),"0.0%"))</f>
        <v>COUNTRY ESTIMATE (SDG 6.3.1):  9.2%</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1383</v>
      </c>
      <c r="B2" s="6" t="s">
        <v>1382</v>
      </c>
      <c r="C2" s="91">
        <v>1</v>
      </c>
      <c r="D2" t="s">
        <v>131</v>
      </c>
      <c r="E2" t="s">
        <v>2256</v>
      </c>
      <c r="F2" s="91">
        <v>123951.69</v>
      </c>
      <c r="G2" t="s">
        <v>2102</v>
      </c>
      <c r="H2" t="s">
        <v>194</v>
      </c>
      <c r="I2" s="91">
        <v>2022</v>
      </c>
      <c r="J2" t="s">
        <v>83</v>
      </c>
      <c r="K2" t="s">
        <v>2297</v>
      </c>
      <c r="L2" t="s">
        <v>191</v>
      </c>
      <c r="M2" t="s">
        <v>191</v>
      </c>
    </row>
    <row r="3" spans="1:13" x14ac:dyDescent="0.2">
      <c r="A3" t="s">
        <v>1383</v>
      </c>
      <c r="B3" t="s">
        <v>1382</v>
      </c>
      <c r="C3" s="91">
        <v>2</v>
      </c>
      <c r="D3" t="s">
        <v>132</v>
      </c>
      <c r="E3" t="s">
        <v>2257</v>
      </c>
      <c r="F3" s="91">
        <v>98.66</v>
      </c>
      <c r="G3" t="s">
        <v>80</v>
      </c>
      <c r="H3" t="s">
        <v>194</v>
      </c>
      <c r="I3" s="91">
        <v>2022</v>
      </c>
      <c r="J3" t="s">
        <v>83</v>
      </c>
      <c r="K3" t="s">
        <v>2298</v>
      </c>
      <c r="L3" t="s">
        <v>191</v>
      </c>
      <c r="M3" t="s">
        <v>191</v>
      </c>
    </row>
    <row r="4" spans="1:13" x14ac:dyDescent="0.2">
      <c r="A4" t="s">
        <v>1383</v>
      </c>
      <c r="B4" t="s">
        <v>1382</v>
      </c>
      <c r="C4" s="91">
        <v>3</v>
      </c>
      <c r="D4" t="s">
        <v>133</v>
      </c>
      <c r="E4" t="s">
        <v>2258</v>
      </c>
      <c r="F4" s="91">
        <v>1.34</v>
      </c>
      <c r="G4" t="s">
        <v>80</v>
      </c>
      <c r="H4" t="s">
        <v>194</v>
      </c>
      <c r="I4" s="91">
        <v>2022</v>
      </c>
      <c r="J4" t="s">
        <v>83</v>
      </c>
      <c r="K4" t="s">
        <v>2298</v>
      </c>
      <c r="L4" t="s">
        <v>191</v>
      </c>
      <c r="M4" t="s">
        <v>191</v>
      </c>
    </row>
    <row r="5" spans="1:13" x14ac:dyDescent="0.2">
      <c r="A5" t="s">
        <v>1383</v>
      </c>
      <c r="B5" t="s">
        <v>1382</v>
      </c>
      <c r="C5" s="91">
        <v>4</v>
      </c>
      <c r="D5" t="s">
        <v>152</v>
      </c>
      <c r="E5" t="s">
        <v>2259</v>
      </c>
      <c r="F5" s="91">
        <v>287</v>
      </c>
      <c r="G5" t="s">
        <v>89</v>
      </c>
      <c r="H5" t="s">
        <v>2296</v>
      </c>
      <c r="I5" s="91">
        <v>2018</v>
      </c>
      <c r="J5" t="s">
        <v>83</v>
      </c>
      <c r="K5" t="s">
        <v>2299</v>
      </c>
      <c r="L5" t="s">
        <v>2305</v>
      </c>
      <c r="M5" t="s">
        <v>191</v>
      </c>
    </row>
    <row r="6" spans="1:13" x14ac:dyDescent="0.2">
      <c r="A6" t="s">
        <v>1383</v>
      </c>
      <c r="B6" t="s">
        <v>1382</v>
      </c>
      <c r="C6" s="91">
        <v>5</v>
      </c>
      <c r="D6" t="s">
        <v>153</v>
      </c>
      <c r="E6" t="s">
        <v>2260</v>
      </c>
      <c r="F6" s="91">
        <v>20</v>
      </c>
      <c r="G6" t="s">
        <v>89</v>
      </c>
      <c r="H6" t="s">
        <v>81</v>
      </c>
      <c r="I6" s="91">
        <v>2022</v>
      </c>
      <c r="J6" t="s">
        <v>83</v>
      </c>
      <c r="K6" t="s">
        <v>2300</v>
      </c>
      <c r="L6" t="s">
        <v>191</v>
      </c>
      <c r="M6" t="s">
        <v>191</v>
      </c>
    </row>
    <row r="7" spans="1:13" x14ac:dyDescent="0.2">
      <c r="A7" t="s">
        <v>1383</v>
      </c>
      <c r="B7" t="s">
        <v>1382</v>
      </c>
      <c r="C7" s="91">
        <v>6</v>
      </c>
      <c r="D7" t="s">
        <v>146</v>
      </c>
      <c r="E7" t="s">
        <v>2261</v>
      </c>
      <c r="F7" s="91">
        <v>12822.69140625</v>
      </c>
      <c r="G7" t="s">
        <v>102</v>
      </c>
      <c r="H7" t="s">
        <v>5</v>
      </c>
      <c r="I7" s="91">
        <v>2022</v>
      </c>
      <c r="J7" t="s">
        <v>83</v>
      </c>
      <c r="K7" t="s">
        <v>191</v>
      </c>
      <c r="L7" t="s">
        <v>191</v>
      </c>
      <c r="M7" t="s">
        <v>191</v>
      </c>
    </row>
    <row r="8" spans="1:13" x14ac:dyDescent="0.2">
      <c r="A8" t="s">
        <v>1383</v>
      </c>
      <c r="B8" t="s">
        <v>1382</v>
      </c>
      <c r="C8" s="91">
        <v>7</v>
      </c>
      <c r="D8" t="s">
        <v>104</v>
      </c>
      <c r="E8" t="s">
        <v>2262</v>
      </c>
      <c r="F8" s="91">
        <v>80</v>
      </c>
      <c r="G8" t="s">
        <v>80</v>
      </c>
      <c r="H8" t="s">
        <v>81</v>
      </c>
      <c r="I8" s="91">
        <v>2022</v>
      </c>
      <c r="J8" t="s">
        <v>83</v>
      </c>
      <c r="K8" t="s">
        <v>2300</v>
      </c>
      <c r="L8" t="s">
        <v>191</v>
      </c>
      <c r="M8" t="s">
        <v>191</v>
      </c>
    </row>
    <row r="9" spans="1:13" x14ac:dyDescent="0.2">
      <c r="A9" t="s">
        <v>1383</v>
      </c>
      <c r="B9" t="s">
        <v>1382</v>
      </c>
      <c r="C9" s="91">
        <v>8</v>
      </c>
      <c r="D9" t="s">
        <v>145</v>
      </c>
      <c r="E9" t="s">
        <v>2263</v>
      </c>
      <c r="F9" s="91">
        <v>10258.1533203125</v>
      </c>
      <c r="G9" t="s">
        <v>102</v>
      </c>
      <c r="H9" t="s">
        <v>5</v>
      </c>
      <c r="I9" s="91">
        <v>2022</v>
      </c>
      <c r="J9" t="s">
        <v>83</v>
      </c>
      <c r="K9" t="s">
        <v>191</v>
      </c>
      <c r="L9" t="s">
        <v>191</v>
      </c>
      <c r="M9" t="s">
        <v>191</v>
      </c>
    </row>
    <row r="10" spans="1:13" x14ac:dyDescent="0.2">
      <c r="A10" t="s">
        <v>1383</v>
      </c>
      <c r="B10" t="s">
        <v>1382</v>
      </c>
      <c r="C10" s="91">
        <v>9</v>
      </c>
      <c r="D10" t="s">
        <v>139</v>
      </c>
      <c r="E10" t="s">
        <v>2264</v>
      </c>
      <c r="F10" s="91">
        <v>79.75</v>
      </c>
      <c r="G10" t="s">
        <v>80</v>
      </c>
      <c r="H10" t="s">
        <v>194</v>
      </c>
      <c r="I10" s="91">
        <v>2022</v>
      </c>
      <c r="J10" t="s">
        <v>83</v>
      </c>
      <c r="K10" t="s">
        <v>2298</v>
      </c>
      <c r="L10" t="s">
        <v>191</v>
      </c>
      <c r="M10" t="s">
        <v>191</v>
      </c>
    </row>
    <row r="11" spans="1:13" x14ac:dyDescent="0.2">
      <c r="A11" t="s">
        <v>1383</v>
      </c>
      <c r="B11" t="s">
        <v>1382</v>
      </c>
      <c r="C11" s="91">
        <v>10</v>
      </c>
      <c r="D11" t="s">
        <v>73</v>
      </c>
      <c r="E11" t="s">
        <v>2265</v>
      </c>
      <c r="F11" s="91">
        <v>17.82</v>
      </c>
      <c r="G11" t="s">
        <v>80</v>
      </c>
      <c r="H11" t="s">
        <v>194</v>
      </c>
      <c r="I11" s="91">
        <v>2022</v>
      </c>
      <c r="J11" t="s">
        <v>83</v>
      </c>
      <c r="K11" t="s">
        <v>2298</v>
      </c>
      <c r="L11" t="s">
        <v>191</v>
      </c>
      <c r="M11" t="s">
        <v>191</v>
      </c>
    </row>
    <row r="12" spans="1:13" x14ac:dyDescent="0.2">
      <c r="A12" t="s">
        <v>1383</v>
      </c>
      <c r="B12" t="s">
        <v>1382</v>
      </c>
      <c r="C12" s="91">
        <v>11</v>
      </c>
      <c r="D12" t="s">
        <v>74</v>
      </c>
      <c r="E12" t="s">
        <v>2266</v>
      </c>
      <c r="F12" s="91">
        <v>2.36</v>
      </c>
      <c r="G12" t="s">
        <v>80</v>
      </c>
      <c r="H12" t="s">
        <v>194</v>
      </c>
      <c r="I12" s="91">
        <v>2022</v>
      </c>
      <c r="J12" t="s">
        <v>83</v>
      </c>
      <c r="K12" t="s">
        <v>2298</v>
      </c>
      <c r="L12" t="s">
        <v>191</v>
      </c>
      <c r="M12" t="s">
        <v>191</v>
      </c>
    </row>
    <row r="13" spans="1:13" x14ac:dyDescent="0.2">
      <c r="A13" t="s">
        <v>1383</v>
      </c>
      <c r="B13" t="s">
        <v>1382</v>
      </c>
      <c r="C13" s="91">
        <v>12</v>
      </c>
      <c r="D13" t="s">
        <v>75</v>
      </c>
      <c r="E13" t="s">
        <v>2267</v>
      </c>
      <c r="F13" s="91">
        <v>0.06</v>
      </c>
      <c r="G13" t="s">
        <v>80</v>
      </c>
      <c r="H13" t="s">
        <v>194</v>
      </c>
      <c r="I13" s="91">
        <v>2022</v>
      </c>
      <c r="J13" t="s">
        <v>83</v>
      </c>
      <c r="K13" t="s">
        <v>2298</v>
      </c>
      <c r="L13" t="s">
        <v>191</v>
      </c>
      <c r="M13" t="s">
        <v>191</v>
      </c>
    </row>
    <row r="14" spans="1:13" x14ac:dyDescent="0.2">
      <c r="A14" t="s">
        <v>1383</v>
      </c>
      <c r="B14" t="s">
        <v>1382</v>
      </c>
      <c r="C14" s="91">
        <v>13</v>
      </c>
      <c r="D14" t="s">
        <v>76</v>
      </c>
      <c r="E14" t="s">
        <v>2268</v>
      </c>
      <c r="F14" s="91">
        <v>0</v>
      </c>
      <c r="G14" t="s">
        <v>80</v>
      </c>
      <c r="H14" t="s">
        <v>194</v>
      </c>
      <c r="I14" s="91">
        <v>2022</v>
      </c>
      <c r="J14" t="s">
        <v>83</v>
      </c>
      <c r="K14" t="s">
        <v>2298</v>
      </c>
      <c r="L14" t="s">
        <v>191</v>
      </c>
      <c r="M14" t="s">
        <v>191</v>
      </c>
    </row>
    <row r="15" spans="1:13" x14ac:dyDescent="0.2">
      <c r="A15" t="s">
        <v>1383</v>
      </c>
      <c r="B15" t="s">
        <v>1382</v>
      </c>
      <c r="C15" s="91">
        <v>14</v>
      </c>
      <c r="D15" t="s">
        <v>140</v>
      </c>
      <c r="E15" t="s">
        <v>2269</v>
      </c>
      <c r="F15" s="91">
        <v>8284.1484375</v>
      </c>
      <c r="G15" t="s">
        <v>102</v>
      </c>
      <c r="H15" t="s">
        <v>5</v>
      </c>
      <c r="I15" s="91">
        <v>2022</v>
      </c>
      <c r="J15" t="s">
        <v>83</v>
      </c>
      <c r="K15" t="s">
        <v>191</v>
      </c>
      <c r="L15" t="s">
        <v>191</v>
      </c>
      <c r="M15" t="s">
        <v>191</v>
      </c>
    </row>
    <row r="16" spans="1:13" x14ac:dyDescent="0.2">
      <c r="A16" t="s">
        <v>1383</v>
      </c>
      <c r="B16" t="s">
        <v>1382</v>
      </c>
      <c r="C16" s="91">
        <v>15</v>
      </c>
      <c r="D16" t="s">
        <v>141</v>
      </c>
      <c r="E16" t="s">
        <v>2270</v>
      </c>
      <c r="F16" s="91">
        <v>1851.0787353515625</v>
      </c>
      <c r="G16" t="s">
        <v>102</v>
      </c>
      <c r="H16" t="s">
        <v>5</v>
      </c>
      <c r="I16" s="91">
        <v>2022</v>
      </c>
      <c r="J16" t="s">
        <v>83</v>
      </c>
      <c r="K16" t="s">
        <v>191</v>
      </c>
      <c r="L16" t="s">
        <v>191</v>
      </c>
      <c r="M16" t="s">
        <v>191</v>
      </c>
    </row>
    <row r="17" spans="1:13" x14ac:dyDescent="0.2">
      <c r="A17" t="s">
        <v>1383</v>
      </c>
      <c r="B17" t="s">
        <v>1382</v>
      </c>
      <c r="C17" s="91">
        <v>16</v>
      </c>
      <c r="D17" t="s">
        <v>142</v>
      </c>
      <c r="E17" t="s">
        <v>2271</v>
      </c>
      <c r="F17" s="91">
        <v>122.41860961914063</v>
      </c>
      <c r="G17" t="s">
        <v>102</v>
      </c>
      <c r="H17" t="s">
        <v>5</v>
      </c>
      <c r="I17" s="91">
        <v>2022</v>
      </c>
      <c r="J17" t="s">
        <v>83</v>
      </c>
      <c r="K17" t="s">
        <v>191</v>
      </c>
      <c r="L17" t="s">
        <v>191</v>
      </c>
      <c r="M17" t="s">
        <v>191</v>
      </c>
    </row>
    <row r="18" spans="1:13" x14ac:dyDescent="0.2">
      <c r="A18" t="s">
        <v>1383</v>
      </c>
      <c r="B18" t="s">
        <v>1382</v>
      </c>
      <c r="C18" s="91">
        <v>17</v>
      </c>
      <c r="D18" t="s">
        <v>143</v>
      </c>
      <c r="E18" t="s">
        <v>2272</v>
      </c>
      <c r="F18" s="91">
        <v>0.43432670831680298</v>
      </c>
      <c r="G18" t="s">
        <v>102</v>
      </c>
      <c r="H18" t="s">
        <v>5</v>
      </c>
      <c r="I18" s="91">
        <v>2022</v>
      </c>
      <c r="J18" t="s">
        <v>83</v>
      </c>
      <c r="K18" t="s">
        <v>191</v>
      </c>
      <c r="L18" t="s">
        <v>191</v>
      </c>
      <c r="M18" t="s">
        <v>191</v>
      </c>
    </row>
    <row r="19" spans="1:13" x14ac:dyDescent="0.2">
      <c r="A19" t="s">
        <v>1383</v>
      </c>
      <c r="B19" t="s">
        <v>1382</v>
      </c>
      <c r="C19" s="91">
        <v>18</v>
      </c>
      <c r="D19" t="s">
        <v>144</v>
      </c>
      <c r="E19" t="s">
        <v>2273</v>
      </c>
      <c r="F19" s="91">
        <v>0</v>
      </c>
      <c r="G19" t="s">
        <v>102</v>
      </c>
      <c r="H19" t="s">
        <v>5</v>
      </c>
      <c r="I19" s="91">
        <v>2022</v>
      </c>
      <c r="J19" t="s">
        <v>83</v>
      </c>
      <c r="K19" t="s">
        <v>191</v>
      </c>
      <c r="L19" t="s">
        <v>191</v>
      </c>
      <c r="M19" t="s">
        <v>191</v>
      </c>
    </row>
    <row r="20" spans="1:13" x14ac:dyDescent="0.2">
      <c r="A20" t="s">
        <v>1383</v>
      </c>
      <c r="B20" t="s">
        <v>1382</v>
      </c>
      <c r="C20" s="91">
        <v>19</v>
      </c>
      <c r="D20" t="s">
        <v>2103</v>
      </c>
      <c r="E20" t="s">
        <v>2274</v>
      </c>
      <c r="F20" s="91">
        <v>100</v>
      </c>
      <c r="G20" t="s">
        <v>80</v>
      </c>
      <c r="H20" t="s">
        <v>2296</v>
      </c>
      <c r="I20" s="91">
        <v>2020</v>
      </c>
      <c r="J20" t="s">
        <v>83</v>
      </c>
      <c r="K20" t="s">
        <v>2301</v>
      </c>
      <c r="L20" t="s">
        <v>2306</v>
      </c>
      <c r="M20" t="s">
        <v>2309</v>
      </c>
    </row>
    <row r="21" spans="1:13" x14ac:dyDescent="0.2">
      <c r="A21" t="s">
        <v>1383</v>
      </c>
      <c r="B21" t="s">
        <v>1382</v>
      </c>
      <c r="C21" s="91">
        <v>20</v>
      </c>
      <c r="D21" t="s">
        <v>2104</v>
      </c>
      <c r="E21" t="s">
        <v>2275</v>
      </c>
      <c r="F21" s="91"/>
      <c r="G21" t="s">
        <v>191</v>
      </c>
      <c r="H21" t="s">
        <v>191</v>
      </c>
      <c r="I21" s="91"/>
      <c r="J21" t="s">
        <v>84</v>
      </c>
      <c r="K21" t="s">
        <v>191</v>
      </c>
      <c r="L21" t="s">
        <v>191</v>
      </c>
      <c r="M21" t="s">
        <v>191</v>
      </c>
    </row>
    <row r="22" spans="1:13" x14ac:dyDescent="0.2">
      <c r="A22" t="s">
        <v>1383</v>
      </c>
      <c r="B22" t="s">
        <v>1382</v>
      </c>
      <c r="C22" s="91">
        <v>21</v>
      </c>
      <c r="D22" t="s">
        <v>2105</v>
      </c>
      <c r="E22" t="s">
        <v>2276</v>
      </c>
      <c r="F22" s="91">
        <v>100</v>
      </c>
      <c r="G22" t="s">
        <v>80</v>
      </c>
      <c r="H22" t="s">
        <v>2296</v>
      </c>
      <c r="I22" s="91">
        <v>2020</v>
      </c>
      <c r="J22" t="s">
        <v>83</v>
      </c>
      <c r="K22" t="s">
        <v>2301</v>
      </c>
      <c r="L22" t="s">
        <v>2306</v>
      </c>
      <c r="M22" t="s">
        <v>2310</v>
      </c>
    </row>
    <row r="23" spans="1:13" x14ac:dyDescent="0.2">
      <c r="A23" t="s">
        <v>1383</v>
      </c>
      <c r="B23" t="s">
        <v>1382</v>
      </c>
      <c r="C23" s="91">
        <v>22</v>
      </c>
      <c r="D23" t="s">
        <v>2126</v>
      </c>
      <c r="E23" t="s">
        <v>2277</v>
      </c>
      <c r="F23" s="91">
        <v>60.745132394958432</v>
      </c>
      <c r="G23" t="s">
        <v>80</v>
      </c>
      <c r="H23" t="s">
        <v>2296</v>
      </c>
      <c r="I23" s="91">
        <v>2020</v>
      </c>
      <c r="J23" t="s">
        <v>83</v>
      </c>
      <c r="K23" t="s">
        <v>2302</v>
      </c>
      <c r="L23" t="s">
        <v>2307</v>
      </c>
      <c r="M23" t="s">
        <v>2311</v>
      </c>
    </row>
    <row r="24" spans="1:13" x14ac:dyDescent="0.2">
      <c r="A24" t="s">
        <v>1383</v>
      </c>
      <c r="B24" t="s">
        <v>1382</v>
      </c>
      <c r="C24" s="91">
        <v>23</v>
      </c>
      <c r="D24" t="s">
        <v>180</v>
      </c>
      <c r="E24" t="s">
        <v>2278</v>
      </c>
      <c r="F24" s="91">
        <v>2.43991602045356E-2</v>
      </c>
      <c r="G24" t="s">
        <v>80</v>
      </c>
      <c r="H24" t="s">
        <v>2296</v>
      </c>
      <c r="I24" s="91">
        <v>2021</v>
      </c>
      <c r="J24" t="s">
        <v>83</v>
      </c>
      <c r="K24" t="s">
        <v>2303</v>
      </c>
      <c r="L24" t="s">
        <v>2308</v>
      </c>
      <c r="M24" t="s">
        <v>191</v>
      </c>
    </row>
    <row r="25" spans="1:13" x14ac:dyDescent="0.2">
      <c r="A25" t="s">
        <v>1383</v>
      </c>
      <c r="B25" t="s">
        <v>1382</v>
      </c>
      <c r="C25" s="91">
        <v>24</v>
      </c>
      <c r="D25" t="s">
        <v>2127</v>
      </c>
      <c r="E25" t="s">
        <v>2279</v>
      </c>
      <c r="F25" s="91">
        <v>0.39424503435847708</v>
      </c>
      <c r="G25" t="s">
        <v>80</v>
      </c>
      <c r="H25" t="s">
        <v>2296</v>
      </c>
      <c r="I25" s="91">
        <v>2021</v>
      </c>
      <c r="J25" t="s">
        <v>83</v>
      </c>
      <c r="K25" t="s">
        <v>2303</v>
      </c>
      <c r="L25" t="s">
        <v>2308</v>
      </c>
      <c r="M25" t="s">
        <v>191</v>
      </c>
    </row>
    <row r="26" spans="1:13" x14ac:dyDescent="0.2">
      <c r="A26" t="s">
        <v>1383</v>
      </c>
      <c r="B26" t="s">
        <v>1382</v>
      </c>
      <c r="C26" s="91">
        <v>25</v>
      </c>
      <c r="D26" t="s">
        <v>179</v>
      </c>
      <c r="E26" t="s">
        <v>2280</v>
      </c>
      <c r="F26" s="91">
        <v>99.526421367685444</v>
      </c>
      <c r="G26" t="s">
        <v>80</v>
      </c>
      <c r="H26" t="s">
        <v>2296</v>
      </c>
      <c r="I26" s="91">
        <v>2021</v>
      </c>
      <c r="J26" t="s">
        <v>83</v>
      </c>
      <c r="K26" t="s">
        <v>2303</v>
      </c>
      <c r="L26" t="s">
        <v>2308</v>
      </c>
      <c r="M26" t="s">
        <v>191</v>
      </c>
    </row>
    <row r="27" spans="1:13" x14ac:dyDescent="0.2">
      <c r="A27" t="s">
        <v>1383</v>
      </c>
      <c r="B27" t="s">
        <v>1382</v>
      </c>
      <c r="C27" s="91">
        <v>26</v>
      </c>
      <c r="D27" t="s">
        <v>186</v>
      </c>
      <c r="E27" t="s">
        <v>2281</v>
      </c>
      <c r="F27" s="91">
        <v>0</v>
      </c>
      <c r="G27" t="s">
        <v>80</v>
      </c>
      <c r="H27" t="s">
        <v>2296</v>
      </c>
      <c r="I27" s="91">
        <v>2021</v>
      </c>
      <c r="J27" t="s">
        <v>83</v>
      </c>
      <c r="K27" t="s">
        <v>2303</v>
      </c>
      <c r="L27" t="s">
        <v>2308</v>
      </c>
      <c r="M27" t="s">
        <v>191</v>
      </c>
    </row>
    <row r="28" spans="1:13" x14ac:dyDescent="0.2">
      <c r="A28" t="s">
        <v>1383</v>
      </c>
      <c r="B28" t="s">
        <v>1382</v>
      </c>
      <c r="C28" s="91">
        <v>27</v>
      </c>
      <c r="D28" t="s">
        <v>2106</v>
      </c>
      <c r="E28" t="s">
        <v>2282</v>
      </c>
      <c r="F28" s="91">
        <v>100</v>
      </c>
      <c r="G28" t="s">
        <v>80</v>
      </c>
      <c r="H28" t="s">
        <v>81</v>
      </c>
      <c r="I28" s="91">
        <v>2022</v>
      </c>
      <c r="J28" t="s">
        <v>83</v>
      </c>
      <c r="K28" t="s">
        <v>2300</v>
      </c>
      <c r="L28" t="s">
        <v>191</v>
      </c>
      <c r="M28" t="s">
        <v>191</v>
      </c>
    </row>
    <row r="29" spans="1:13" x14ac:dyDescent="0.2">
      <c r="A29" t="s">
        <v>1383</v>
      </c>
      <c r="B29" t="s">
        <v>1382</v>
      </c>
      <c r="C29" s="91">
        <v>28</v>
      </c>
      <c r="D29" t="s">
        <v>2107</v>
      </c>
      <c r="E29" t="s">
        <v>2283</v>
      </c>
      <c r="F29" s="91">
        <v>100</v>
      </c>
      <c r="G29" t="s">
        <v>80</v>
      </c>
      <c r="H29" t="s">
        <v>2296</v>
      </c>
      <c r="I29" s="91">
        <v>2020</v>
      </c>
      <c r="J29" t="s">
        <v>83</v>
      </c>
      <c r="K29" t="s">
        <v>2304</v>
      </c>
      <c r="L29" t="s">
        <v>2306</v>
      </c>
      <c r="M29" t="s">
        <v>2312</v>
      </c>
    </row>
    <row r="30" spans="1:13" x14ac:dyDescent="0.2">
      <c r="A30" t="s">
        <v>1383</v>
      </c>
      <c r="B30" t="s">
        <v>1382</v>
      </c>
      <c r="C30" s="91">
        <v>29</v>
      </c>
      <c r="D30" t="s">
        <v>2108</v>
      </c>
      <c r="E30" t="s">
        <v>2284</v>
      </c>
      <c r="F30" s="91">
        <v>8284.1484375</v>
      </c>
      <c r="G30" t="s">
        <v>102</v>
      </c>
      <c r="H30" t="s">
        <v>5</v>
      </c>
      <c r="I30" s="91">
        <v>2022</v>
      </c>
      <c r="J30" t="s">
        <v>83</v>
      </c>
      <c r="K30" t="s">
        <v>191</v>
      </c>
      <c r="L30" t="s">
        <v>191</v>
      </c>
      <c r="M30" t="s">
        <v>191</v>
      </c>
    </row>
    <row r="31" spans="1:13" x14ac:dyDescent="0.2">
      <c r="A31" t="s">
        <v>1383</v>
      </c>
      <c r="B31" t="s">
        <v>1382</v>
      </c>
      <c r="C31" s="91">
        <v>30</v>
      </c>
      <c r="D31" t="s">
        <v>2109</v>
      </c>
      <c r="E31" t="s">
        <v>2285</v>
      </c>
      <c r="F31" s="91">
        <v>1119.1151123046875</v>
      </c>
      <c r="G31" t="s">
        <v>102</v>
      </c>
      <c r="H31" t="s">
        <v>5</v>
      </c>
      <c r="I31" s="91">
        <v>2022</v>
      </c>
      <c r="J31" t="s">
        <v>83</v>
      </c>
      <c r="K31" t="s">
        <v>191</v>
      </c>
      <c r="L31" t="s">
        <v>191</v>
      </c>
      <c r="M31" t="s">
        <v>191</v>
      </c>
    </row>
    <row r="32" spans="1:13" x14ac:dyDescent="0.2">
      <c r="A32" t="s">
        <v>1383</v>
      </c>
      <c r="B32" t="s">
        <v>1382</v>
      </c>
      <c r="C32" s="91">
        <v>31</v>
      </c>
      <c r="D32" t="s">
        <v>2110</v>
      </c>
      <c r="E32" t="s">
        <v>2286</v>
      </c>
      <c r="F32" s="91">
        <v>0.27435398101806641</v>
      </c>
      <c r="G32" t="s">
        <v>102</v>
      </c>
      <c r="H32" t="s">
        <v>5</v>
      </c>
      <c r="I32" s="91">
        <v>2022</v>
      </c>
      <c r="J32" t="s">
        <v>83</v>
      </c>
      <c r="K32" t="s">
        <v>191</v>
      </c>
      <c r="L32" t="s">
        <v>191</v>
      </c>
      <c r="M32" t="s">
        <v>191</v>
      </c>
    </row>
    <row r="33" spans="1:13" x14ac:dyDescent="0.2">
      <c r="A33" t="s">
        <v>1383</v>
      </c>
      <c r="B33" t="s">
        <v>1382</v>
      </c>
      <c r="C33" s="91">
        <v>32</v>
      </c>
      <c r="D33" t="s">
        <v>2111</v>
      </c>
      <c r="E33" t="s">
        <v>2287</v>
      </c>
      <c r="F33" s="91">
        <v>9403.5380859375</v>
      </c>
      <c r="G33" t="s">
        <v>102</v>
      </c>
      <c r="H33" t="s">
        <v>5</v>
      </c>
      <c r="I33" s="91">
        <v>2022</v>
      </c>
      <c r="J33" t="s">
        <v>83</v>
      </c>
      <c r="K33" t="s">
        <v>191</v>
      </c>
      <c r="L33" t="s">
        <v>191</v>
      </c>
      <c r="M33" t="s">
        <v>191</v>
      </c>
    </row>
    <row r="34" spans="1:13" x14ac:dyDescent="0.2">
      <c r="A34" t="s">
        <v>1383</v>
      </c>
      <c r="B34" t="s">
        <v>1382</v>
      </c>
      <c r="C34" s="91">
        <v>33</v>
      </c>
      <c r="D34" t="s">
        <v>168</v>
      </c>
      <c r="E34" t="s">
        <v>2288</v>
      </c>
      <c r="F34" s="91">
        <v>8284.1484375</v>
      </c>
      <c r="G34" t="s">
        <v>102</v>
      </c>
      <c r="H34" t="s">
        <v>5</v>
      </c>
      <c r="I34" s="91">
        <v>2022</v>
      </c>
      <c r="J34" t="s">
        <v>83</v>
      </c>
      <c r="K34" t="s">
        <v>191</v>
      </c>
      <c r="L34" t="s">
        <v>191</v>
      </c>
      <c r="M34" t="s">
        <v>191</v>
      </c>
    </row>
    <row r="35" spans="1:13" x14ac:dyDescent="0.2">
      <c r="A35" t="s">
        <v>1383</v>
      </c>
      <c r="B35" t="s">
        <v>1382</v>
      </c>
      <c r="C35" s="91">
        <v>34</v>
      </c>
      <c r="D35" t="s">
        <v>2112</v>
      </c>
      <c r="E35" t="s">
        <v>2289</v>
      </c>
      <c r="F35" s="91">
        <v>1119.1151123046875</v>
      </c>
      <c r="G35" t="s">
        <v>102</v>
      </c>
      <c r="H35" t="s">
        <v>5</v>
      </c>
      <c r="I35" s="91">
        <v>2022</v>
      </c>
      <c r="J35" t="s">
        <v>83</v>
      </c>
      <c r="K35" t="s">
        <v>191</v>
      </c>
      <c r="L35" t="s">
        <v>191</v>
      </c>
      <c r="M35" t="s">
        <v>191</v>
      </c>
    </row>
    <row r="36" spans="1:13" x14ac:dyDescent="0.2">
      <c r="A36" t="s">
        <v>1383</v>
      </c>
      <c r="B36" t="s">
        <v>1382</v>
      </c>
      <c r="C36" s="91">
        <v>35</v>
      </c>
      <c r="D36" t="s">
        <v>2113</v>
      </c>
      <c r="E36" t="s">
        <v>2290</v>
      </c>
      <c r="F36" s="91">
        <v>0.27435398101806641</v>
      </c>
      <c r="G36" t="s">
        <v>102</v>
      </c>
      <c r="H36" t="s">
        <v>5</v>
      </c>
      <c r="I36" s="91">
        <v>2022</v>
      </c>
      <c r="J36" t="s">
        <v>83</v>
      </c>
      <c r="K36" t="s">
        <v>191</v>
      </c>
      <c r="L36" t="s">
        <v>191</v>
      </c>
      <c r="M36" t="s">
        <v>191</v>
      </c>
    </row>
    <row r="37" spans="1:13" x14ac:dyDescent="0.2">
      <c r="A37" t="s">
        <v>1383</v>
      </c>
      <c r="B37" t="s">
        <v>1382</v>
      </c>
      <c r="C37" s="91">
        <v>36</v>
      </c>
      <c r="D37" t="s">
        <v>170</v>
      </c>
      <c r="E37" t="s">
        <v>2291</v>
      </c>
      <c r="F37" s="91">
        <v>9403.5380859375</v>
      </c>
      <c r="G37" t="s">
        <v>102</v>
      </c>
      <c r="H37" t="s">
        <v>5</v>
      </c>
      <c r="I37" s="91">
        <v>2022</v>
      </c>
      <c r="J37" t="s">
        <v>83</v>
      </c>
      <c r="K37" t="s">
        <v>191</v>
      </c>
      <c r="L37" t="s">
        <v>191</v>
      </c>
      <c r="M37" t="s">
        <v>191</v>
      </c>
    </row>
    <row r="38" spans="1:13" x14ac:dyDescent="0.2">
      <c r="A38" t="s">
        <v>1383</v>
      </c>
      <c r="B38" t="s">
        <v>1382</v>
      </c>
      <c r="C38" s="91">
        <v>37</v>
      </c>
      <c r="D38" t="s">
        <v>169</v>
      </c>
      <c r="E38" t="s">
        <v>2292</v>
      </c>
      <c r="F38" s="91">
        <v>80.756721496582031</v>
      </c>
      <c r="G38" t="s">
        <v>80</v>
      </c>
      <c r="H38" t="s">
        <v>5</v>
      </c>
      <c r="I38" s="91">
        <v>2022</v>
      </c>
      <c r="J38" t="s">
        <v>83</v>
      </c>
      <c r="K38" t="s">
        <v>191</v>
      </c>
      <c r="L38" t="s">
        <v>191</v>
      </c>
      <c r="M38" t="s">
        <v>191</v>
      </c>
    </row>
    <row r="39" spans="1:13" x14ac:dyDescent="0.2">
      <c r="A39" t="s">
        <v>1383</v>
      </c>
      <c r="B39" t="s">
        <v>1382</v>
      </c>
      <c r="C39" s="91">
        <v>38</v>
      </c>
      <c r="D39" t="s">
        <v>187</v>
      </c>
      <c r="E39" t="s">
        <v>2293</v>
      </c>
      <c r="F39" s="91">
        <v>10.909518241882324</v>
      </c>
      <c r="G39" t="s">
        <v>80</v>
      </c>
      <c r="H39" t="s">
        <v>5</v>
      </c>
      <c r="I39" s="91">
        <v>2022</v>
      </c>
      <c r="J39" t="s">
        <v>83</v>
      </c>
      <c r="K39" t="s">
        <v>191</v>
      </c>
      <c r="L39" t="s">
        <v>191</v>
      </c>
      <c r="M39" t="s">
        <v>191</v>
      </c>
    </row>
    <row r="40" spans="1:13" x14ac:dyDescent="0.2">
      <c r="A40" t="s">
        <v>1383</v>
      </c>
      <c r="B40" t="s">
        <v>1382</v>
      </c>
      <c r="C40" s="91">
        <v>39</v>
      </c>
      <c r="D40" t="s">
        <v>188</v>
      </c>
      <c r="E40" t="s">
        <v>2294</v>
      </c>
      <c r="F40" s="91">
        <v>2.6744967326521873E-3</v>
      </c>
      <c r="G40" t="s">
        <v>80</v>
      </c>
      <c r="H40" t="s">
        <v>5</v>
      </c>
      <c r="I40" s="91">
        <v>2022</v>
      </c>
      <c r="J40" t="s">
        <v>83</v>
      </c>
      <c r="K40" t="s">
        <v>191</v>
      </c>
      <c r="L40" t="s">
        <v>191</v>
      </c>
      <c r="M40" t="s">
        <v>191</v>
      </c>
    </row>
    <row r="41" spans="1:13" x14ac:dyDescent="0.2">
      <c r="A41" t="s">
        <v>1383</v>
      </c>
      <c r="B41" t="s">
        <v>1382</v>
      </c>
      <c r="C41" s="91">
        <v>40</v>
      </c>
      <c r="D41" t="s">
        <v>79</v>
      </c>
      <c r="E41" t="s">
        <v>2295</v>
      </c>
      <c r="F41" s="91">
        <v>91.668914794921875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1383</v>
      </c>
      <c r="B2" s="6" t="s">
        <v>1382</v>
      </c>
      <c r="C2" s="91">
        <v>4</v>
      </c>
      <c r="D2" t="s">
        <v>152</v>
      </c>
      <c r="E2" t="s">
        <v>2259</v>
      </c>
      <c r="F2" s="91">
        <v>287</v>
      </c>
      <c r="G2" t="s">
        <v>89</v>
      </c>
      <c r="H2" t="s">
        <v>2296</v>
      </c>
      <c r="I2" s="91">
        <v>2018</v>
      </c>
      <c r="J2" t="s">
        <v>83</v>
      </c>
      <c r="K2" t="s">
        <v>191</v>
      </c>
      <c r="L2" t="s">
        <v>2299</v>
      </c>
      <c r="M2" t="s">
        <v>2305</v>
      </c>
      <c r="N2" t="s">
        <v>191</v>
      </c>
    </row>
    <row r="3" spans="1:14" x14ac:dyDescent="0.2">
      <c r="A3" t="s">
        <v>1383</v>
      </c>
      <c r="B3" t="s">
        <v>1382</v>
      </c>
      <c r="C3" s="91">
        <v>19</v>
      </c>
      <c r="D3" t="s">
        <v>2103</v>
      </c>
      <c r="E3" t="s">
        <v>2274</v>
      </c>
      <c r="F3" s="91">
        <v>100</v>
      </c>
      <c r="G3" t="s">
        <v>80</v>
      </c>
      <c r="H3" t="s">
        <v>2296</v>
      </c>
      <c r="I3" s="91">
        <v>2020</v>
      </c>
      <c r="J3" t="s">
        <v>83</v>
      </c>
      <c r="K3" t="s">
        <v>191</v>
      </c>
      <c r="L3" t="s">
        <v>2301</v>
      </c>
      <c r="M3" t="s">
        <v>2306</v>
      </c>
      <c r="N3" t="s">
        <v>2309</v>
      </c>
    </row>
    <row r="4" spans="1:14" x14ac:dyDescent="0.2">
      <c r="A4" t="s">
        <v>1383</v>
      </c>
      <c r="B4" t="s">
        <v>1382</v>
      </c>
      <c r="C4" s="91">
        <v>21</v>
      </c>
      <c r="D4" t="s">
        <v>2105</v>
      </c>
      <c r="E4" t="s">
        <v>2276</v>
      </c>
      <c r="F4" s="91">
        <v>100</v>
      </c>
      <c r="G4" t="s">
        <v>80</v>
      </c>
      <c r="H4" t="s">
        <v>2296</v>
      </c>
      <c r="I4" s="91">
        <v>2020</v>
      </c>
      <c r="J4" t="s">
        <v>83</v>
      </c>
      <c r="K4" t="s">
        <v>191</v>
      </c>
      <c r="L4" t="s">
        <v>2301</v>
      </c>
      <c r="M4" t="s">
        <v>2306</v>
      </c>
      <c r="N4" t="s">
        <v>2310</v>
      </c>
    </row>
    <row r="5" spans="1:14" x14ac:dyDescent="0.2">
      <c r="A5" t="s">
        <v>1383</v>
      </c>
      <c r="B5" t="s">
        <v>1382</v>
      </c>
      <c r="C5" s="91">
        <v>22</v>
      </c>
      <c r="D5" t="s">
        <v>2126</v>
      </c>
      <c r="E5" t="s">
        <v>2277</v>
      </c>
      <c r="F5" s="91">
        <v>60.745132394958432</v>
      </c>
      <c r="G5" t="s">
        <v>80</v>
      </c>
      <c r="H5" t="s">
        <v>2296</v>
      </c>
      <c r="I5" s="91">
        <v>2020</v>
      </c>
      <c r="J5" t="s">
        <v>83</v>
      </c>
      <c r="K5" t="s">
        <v>191</v>
      </c>
      <c r="L5" t="s">
        <v>2302</v>
      </c>
      <c r="M5" t="s">
        <v>2307</v>
      </c>
      <c r="N5" t="s">
        <v>2311</v>
      </c>
    </row>
    <row r="6" spans="1:14" x14ac:dyDescent="0.2">
      <c r="A6" t="s">
        <v>1383</v>
      </c>
      <c r="B6" t="s">
        <v>1382</v>
      </c>
      <c r="C6" s="91">
        <v>23</v>
      </c>
      <c r="D6" t="s">
        <v>180</v>
      </c>
      <c r="E6" t="s">
        <v>2278</v>
      </c>
      <c r="F6" s="91">
        <v>2.43991602045356E-2</v>
      </c>
      <c r="G6" t="s">
        <v>80</v>
      </c>
      <c r="H6" t="s">
        <v>2296</v>
      </c>
      <c r="I6" s="91">
        <v>2021</v>
      </c>
      <c r="J6" t="s">
        <v>83</v>
      </c>
      <c r="K6" t="s">
        <v>191</v>
      </c>
      <c r="L6" t="s">
        <v>2303</v>
      </c>
      <c r="M6" t="s">
        <v>2308</v>
      </c>
      <c r="N6" t="s">
        <v>191</v>
      </c>
    </row>
    <row r="7" spans="1:14" x14ac:dyDescent="0.2">
      <c r="A7" t="s">
        <v>1383</v>
      </c>
      <c r="B7" t="s">
        <v>1382</v>
      </c>
      <c r="C7" s="91">
        <v>24</v>
      </c>
      <c r="D7" t="s">
        <v>2127</v>
      </c>
      <c r="E7" t="s">
        <v>2279</v>
      </c>
      <c r="F7" s="91">
        <v>0.39424503435847708</v>
      </c>
      <c r="G7" t="s">
        <v>80</v>
      </c>
      <c r="H7" t="s">
        <v>2296</v>
      </c>
      <c r="I7" s="91">
        <v>2021</v>
      </c>
      <c r="J7" t="s">
        <v>83</v>
      </c>
      <c r="K7" t="s">
        <v>191</v>
      </c>
      <c r="L7" t="s">
        <v>2303</v>
      </c>
      <c r="M7" t="s">
        <v>2308</v>
      </c>
      <c r="N7" t="s">
        <v>191</v>
      </c>
    </row>
    <row r="8" spans="1:14" x14ac:dyDescent="0.2">
      <c r="A8" t="s">
        <v>1383</v>
      </c>
      <c r="B8" t="s">
        <v>1382</v>
      </c>
      <c r="C8" s="91">
        <v>25</v>
      </c>
      <c r="D8" t="s">
        <v>179</v>
      </c>
      <c r="E8" t="s">
        <v>2280</v>
      </c>
      <c r="F8" s="91">
        <v>99.526421367685444</v>
      </c>
      <c r="G8" t="s">
        <v>80</v>
      </c>
      <c r="H8" t="s">
        <v>2296</v>
      </c>
      <c r="I8" s="91">
        <v>2021</v>
      </c>
      <c r="J8" t="s">
        <v>83</v>
      </c>
      <c r="K8" t="s">
        <v>191</v>
      </c>
      <c r="L8" t="s">
        <v>2303</v>
      </c>
      <c r="M8" t="s">
        <v>2308</v>
      </c>
      <c r="N8" t="s">
        <v>191</v>
      </c>
    </row>
    <row r="9" spans="1:14" x14ac:dyDescent="0.2">
      <c r="A9" t="s">
        <v>1383</v>
      </c>
      <c r="B9" t="s">
        <v>1382</v>
      </c>
      <c r="C9" s="91">
        <v>26</v>
      </c>
      <c r="D9" t="s">
        <v>186</v>
      </c>
      <c r="E9" t="s">
        <v>2281</v>
      </c>
      <c r="F9" s="91">
        <v>0</v>
      </c>
      <c r="G9" t="s">
        <v>80</v>
      </c>
      <c r="H9" t="s">
        <v>2296</v>
      </c>
      <c r="I9" s="91">
        <v>2021</v>
      </c>
      <c r="J9" t="s">
        <v>83</v>
      </c>
      <c r="K9" t="s">
        <v>191</v>
      </c>
      <c r="L9" t="s">
        <v>2303</v>
      </c>
      <c r="M9" t="s">
        <v>2308</v>
      </c>
      <c r="N9" t="s">
        <v>191</v>
      </c>
    </row>
    <row r="10" spans="1:14" x14ac:dyDescent="0.2">
      <c r="A10" t="s">
        <v>1383</v>
      </c>
      <c r="B10" t="s">
        <v>1382</v>
      </c>
      <c r="C10" s="91">
        <v>28</v>
      </c>
      <c r="D10" t="s">
        <v>2107</v>
      </c>
      <c r="E10" t="s">
        <v>2283</v>
      </c>
      <c r="F10" s="91">
        <v>100</v>
      </c>
      <c r="G10" t="s">
        <v>80</v>
      </c>
      <c r="H10" t="s">
        <v>2296</v>
      </c>
      <c r="I10" s="91">
        <v>2020</v>
      </c>
      <c r="J10" t="s">
        <v>83</v>
      </c>
      <c r="K10" t="s">
        <v>191</v>
      </c>
      <c r="L10" t="s">
        <v>2304</v>
      </c>
      <c r="M10" t="s">
        <v>2306</v>
      </c>
      <c r="N10" t="s">
        <v>2312</v>
      </c>
    </row>
    <row r="11" spans="1:14" x14ac:dyDescent="0.2">
      <c r="A11" t="s">
        <v>1383</v>
      </c>
      <c r="B11" t="s">
        <v>1382</v>
      </c>
      <c r="C11" s="91">
        <v>19</v>
      </c>
      <c r="D11" t="s">
        <v>2103</v>
      </c>
      <c r="E11" t="s">
        <v>2274</v>
      </c>
      <c r="F11" s="91">
        <v>100</v>
      </c>
      <c r="G11" t="s">
        <v>80</v>
      </c>
      <c r="H11" t="s">
        <v>2296</v>
      </c>
      <c r="I11" s="91">
        <v>2012</v>
      </c>
      <c r="J11" t="s">
        <v>84</v>
      </c>
      <c r="K11" t="s">
        <v>181</v>
      </c>
      <c r="L11" t="s">
        <v>2313</v>
      </c>
      <c r="M11" t="s">
        <v>2321</v>
      </c>
      <c r="N11" t="s">
        <v>2346</v>
      </c>
    </row>
    <row r="12" spans="1:14" x14ac:dyDescent="0.2">
      <c r="A12" t="s">
        <v>1383</v>
      </c>
      <c r="B12" t="s">
        <v>1382</v>
      </c>
      <c r="C12" s="91">
        <v>19</v>
      </c>
      <c r="D12" t="s">
        <v>2103</v>
      </c>
      <c r="E12" t="s">
        <v>2274</v>
      </c>
      <c r="F12" s="91">
        <v>100</v>
      </c>
      <c r="G12" t="s">
        <v>80</v>
      </c>
      <c r="H12" t="s">
        <v>2296</v>
      </c>
      <c r="I12" s="91">
        <v>2013</v>
      </c>
      <c r="J12" t="s">
        <v>84</v>
      </c>
      <c r="K12" t="s">
        <v>181</v>
      </c>
      <c r="L12" t="s">
        <v>2314</v>
      </c>
      <c r="M12" t="s">
        <v>2322</v>
      </c>
      <c r="N12" t="s">
        <v>2347</v>
      </c>
    </row>
    <row r="13" spans="1:14" x14ac:dyDescent="0.2">
      <c r="A13" t="s">
        <v>1383</v>
      </c>
      <c r="B13" t="s">
        <v>1382</v>
      </c>
      <c r="C13" s="91">
        <v>19</v>
      </c>
      <c r="D13" t="s">
        <v>2103</v>
      </c>
      <c r="E13" t="s">
        <v>2274</v>
      </c>
      <c r="F13" s="91">
        <v>100</v>
      </c>
      <c r="G13" t="s">
        <v>80</v>
      </c>
      <c r="H13" t="s">
        <v>2296</v>
      </c>
      <c r="I13" s="91">
        <v>2014</v>
      </c>
      <c r="J13" t="s">
        <v>84</v>
      </c>
      <c r="K13" t="s">
        <v>181</v>
      </c>
      <c r="L13" t="s">
        <v>2315</v>
      </c>
      <c r="M13" t="s">
        <v>2323</v>
      </c>
      <c r="N13" t="s">
        <v>2348</v>
      </c>
    </row>
    <row r="14" spans="1:14" x14ac:dyDescent="0.2">
      <c r="A14" t="s">
        <v>1383</v>
      </c>
      <c r="B14" t="s">
        <v>1382</v>
      </c>
      <c r="C14" s="91">
        <v>19</v>
      </c>
      <c r="D14" t="s">
        <v>2103</v>
      </c>
      <c r="E14" t="s">
        <v>2274</v>
      </c>
      <c r="F14" s="91">
        <v>100</v>
      </c>
      <c r="G14" t="s">
        <v>80</v>
      </c>
      <c r="H14" t="s">
        <v>2296</v>
      </c>
      <c r="I14" s="91">
        <v>2015</v>
      </c>
      <c r="J14" t="s">
        <v>84</v>
      </c>
      <c r="K14" t="s">
        <v>181</v>
      </c>
      <c r="L14" t="s">
        <v>2316</v>
      </c>
      <c r="M14" t="s">
        <v>2324</v>
      </c>
      <c r="N14" t="s">
        <v>2349</v>
      </c>
    </row>
    <row r="15" spans="1:14" x14ac:dyDescent="0.2">
      <c r="A15" t="s">
        <v>1383</v>
      </c>
      <c r="B15" t="s">
        <v>1382</v>
      </c>
      <c r="C15" s="91">
        <v>19</v>
      </c>
      <c r="D15" t="s">
        <v>2103</v>
      </c>
      <c r="E15" t="s">
        <v>2274</v>
      </c>
      <c r="F15" s="91">
        <v>100</v>
      </c>
      <c r="G15" t="s">
        <v>80</v>
      </c>
      <c r="H15" t="s">
        <v>2296</v>
      </c>
      <c r="I15" s="91">
        <v>2016</v>
      </c>
      <c r="J15" t="s">
        <v>84</v>
      </c>
      <c r="K15" t="s">
        <v>181</v>
      </c>
      <c r="L15" t="s">
        <v>2317</v>
      </c>
      <c r="M15" t="s">
        <v>2325</v>
      </c>
      <c r="N15" t="s">
        <v>2350</v>
      </c>
    </row>
    <row r="16" spans="1:14" x14ac:dyDescent="0.2">
      <c r="A16" t="s">
        <v>1383</v>
      </c>
      <c r="B16" t="s">
        <v>1382</v>
      </c>
      <c r="C16" s="91">
        <v>19</v>
      </c>
      <c r="D16" t="s">
        <v>2103</v>
      </c>
      <c r="E16" t="s">
        <v>2274</v>
      </c>
      <c r="F16" s="91">
        <v>100</v>
      </c>
      <c r="G16" t="s">
        <v>80</v>
      </c>
      <c r="H16" t="s">
        <v>2296</v>
      </c>
      <c r="I16" s="91">
        <v>2017</v>
      </c>
      <c r="J16" t="s">
        <v>84</v>
      </c>
      <c r="K16" t="s">
        <v>181</v>
      </c>
      <c r="L16" t="s">
        <v>2318</v>
      </c>
      <c r="M16" t="s">
        <v>2326</v>
      </c>
      <c r="N16" t="s">
        <v>2351</v>
      </c>
    </row>
    <row r="17" spans="1:14" x14ac:dyDescent="0.2">
      <c r="A17" t="s">
        <v>1383</v>
      </c>
      <c r="B17" t="s">
        <v>1382</v>
      </c>
      <c r="C17" s="91">
        <v>19</v>
      </c>
      <c r="D17" t="s">
        <v>2103</v>
      </c>
      <c r="E17" t="s">
        <v>2274</v>
      </c>
      <c r="F17" s="91">
        <v>100</v>
      </c>
      <c r="G17" t="s">
        <v>80</v>
      </c>
      <c r="H17" t="s">
        <v>2296</v>
      </c>
      <c r="I17" s="91">
        <v>2018</v>
      </c>
      <c r="J17" t="s">
        <v>84</v>
      </c>
      <c r="K17" t="s">
        <v>181</v>
      </c>
      <c r="L17" t="s">
        <v>2319</v>
      </c>
      <c r="M17" t="s">
        <v>2327</v>
      </c>
      <c r="N17" t="s">
        <v>2352</v>
      </c>
    </row>
    <row r="18" spans="1:14" x14ac:dyDescent="0.2">
      <c r="A18" t="s">
        <v>1383</v>
      </c>
      <c r="B18" t="s">
        <v>1382</v>
      </c>
      <c r="C18" s="91">
        <v>19</v>
      </c>
      <c r="D18" t="s">
        <v>2103</v>
      </c>
      <c r="E18" t="s">
        <v>2274</v>
      </c>
      <c r="F18" s="91">
        <v>100</v>
      </c>
      <c r="G18" t="s">
        <v>80</v>
      </c>
      <c r="H18" t="s">
        <v>2296</v>
      </c>
      <c r="I18" s="91">
        <v>2019</v>
      </c>
      <c r="J18" t="s">
        <v>84</v>
      </c>
      <c r="K18" t="s">
        <v>181</v>
      </c>
      <c r="L18" t="s">
        <v>2320</v>
      </c>
      <c r="M18" t="s">
        <v>2328</v>
      </c>
      <c r="N18" t="s">
        <v>2353</v>
      </c>
    </row>
    <row r="19" spans="1:14" x14ac:dyDescent="0.2">
      <c r="A19" t="s">
        <v>1383</v>
      </c>
      <c r="B19" t="s">
        <v>1382</v>
      </c>
      <c r="C19" s="91">
        <v>21</v>
      </c>
      <c r="D19" t="s">
        <v>2105</v>
      </c>
      <c r="E19" t="s">
        <v>2276</v>
      </c>
      <c r="F19" s="91">
        <v>100</v>
      </c>
      <c r="G19" t="s">
        <v>80</v>
      </c>
      <c r="H19" t="s">
        <v>2296</v>
      </c>
      <c r="I19" s="91">
        <v>2012</v>
      </c>
      <c r="J19" t="s">
        <v>84</v>
      </c>
      <c r="K19" t="s">
        <v>181</v>
      </c>
      <c r="L19" t="s">
        <v>2313</v>
      </c>
      <c r="M19" t="s">
        <v>2321</v>
      </c>
      <c r="N19" t="s">
        <v>2354</v>
      </c>
    </row>
    <row r="20" spans="1:14" x14ac:dyDescent="0.2">
      <c r="A20" t="s">
        <v>1383</v>
      </c>
      <c r="B20" t="s">
        <v>1382</v>
      </c>
      <c r="C20" s="91">
        <v>21</v>
      </c>
      <c r="D20" t="s">
        <v>2105</v>
      </c>
      <c r="E20" t="s">
        <v>2276</v>
      </c>
      <c r="F20" s="91">
        <v>100</v>
      </c>
      <c r="G20" t="s">
        <v>80</v>
      </c>
      <c r="H20" t="s">
        <v>2296</v>
      </c>
      <c r="I20" s="91">
        <v>2013</v>
      </c>
      <c r="J20" t="s">
        <v>84</v>
      </c>
      <c r="K20" t="s">
        <v>181</v>
      </c>
      <c r="L20" t="s">
        <v>2314</v>
      </c>
      <c r="M20" t="s">
        <v>2322</v>
      </c>
      <c r="N20" t="s">
        <v>2355</v>
      </c>
    </row>
    <row r="21" spans="1:14" x14ac:dyDescent="0.2">
      <c r="A21" t="s">
        <v>1383</v>
      </c>
      <c r="B21" t="s">
        <v>1382</v>
      </c>
      <c r="C21" s="91">
        <v>21</v>
      </c>
      <c r="D21" t="s">
        <v>2105</v>
      </c>
      <c r="E21" t="s">
        <v>2276</v>
      </c>
      <c r="F21" s="91">
        <v>100</v>
      </c>
      <c r="G21" t="s">
        <v>80</v>
      </c>
      <c r="H21" t="s">
        <v>2296</v>
      </c>
      <c r="I21" s="91">
        <v>2014</v>
      </c>
      <c r="J21" t="s">
        <v>84</v>
      </c>
      <c r="K21" t="s">
        <v>181</v>
      </c>
      <c r="L21" t="s">
        <v>2315</v>
      </c>
      <c r="M21" t="s">
        <v>2323</v>
      </c>
      <c r="N21" t="s">
        <v>2356</v>
      </c>
    </row>
    <row r="22" spans="1:14" x14ac:dyDescent="0.2">
      <c r="A22" t="s">
        <v>1383</v>
      </c>
      <c r="B22" t="s">
        <v>1382</v>
      </c>
      <c r="C22" s="91">
        <v>21</v>
      </c>
      <c r="D22" t="s">
        <v>2105</v>
      </c>
      <c r="E22" t="s">
        <v>2276</v>
      </c>
      <c r="F22" s="91">
        <v>96.036209106445313</v>
      </c>
      <c r="G22" t="s">
        <v>80</v>
      </c>
      <c r="H22" t="s">
        <v>2296</v>
      </c>
      <c r="I22" s="91">
        <v>2015</v>
      </c>
      <c r="J22" t="s">
        <v>84</v>
      </c>
      <c r="K22" t="s">
        <v>181</v>
      </c>
      <c r="L22" t="s">
        <v>2316</v>
      </c>
      <c r="M22" t="s">
        <v>2324</v>
      </c>
      <c r="N22" t="s">
        <v>2357</v>
      </c>
    </row>
    <row r="23" spans="1:14" x14ac:dyDescent="0.2">
      <c r="A23" t="s">
        <v>1383</v>
      </c>
      <c r="B23" t="s">
        <v>1382</v>
      </c>
      <c r="C23" s="91">
        <v>21</v>
      </c>
      <c r="D23" t="s">
        <v>2105</v>
      </c>
      <c r="E23" t="s">
        <v>2276</v>
      </c>
      <c r="F23" s="91">
        <v>96.296058654785156</v>
      </c>
      <c r="G23" t="s">
        <v>80</v>
      </c>
      <c r="H23" t="s">
        <v>2296</v>
      </c>
      <c r="I23" s="91">
        <v>2016</v>
      </c>
      <c r="J23" t="s">
        <v>84</v>
      </c>
      <c r="K23" t="s">
        <v>181</v>
      </c>
      <c r="L23" t="s">
        <v>2317</v>
      </c>
      <c r="M23" t="s">
        <v>2325</v>
      </c>
      <c r="N23" t="s">
        <v>2358</v>
      </c>
    </row>
    <row r="24" spans="1:14" x14ac:dyDescent="0.2">
      <c r="A24" t="s">
        <v>1383</v>
      </c>
      <c r="B24" t="s">
        <v>1382</v>
      </c>
      <c r="C24" s="91">
        <v>21</v>
      </c>
      <c r="D24" t="s">
        <v>2105</v>
      </c>
      <c r="E24" t="s">
        <v>2276</v>
      </c>
      <c r="F24" s="91">
        <v>95.93878173828125</v>
      </c>
      <c r="G24" t="s">
        <v>80</v>
      </c>
      <c r="H24" t="s">
        <v>2296</v>
      </c>
      <c r="I24" s="91">
        <v>2017</v>
      </c>
      <c r="J24" t="s">
        <v>84</v>
      </c>
      <c r="K24" t="s">
        <v>181</v>
      </c>
      <c r="L24" t="s">
        <v>2318</v>
      </c>
      <c r="M24" t="s">
        <v>2326</v>
      </c>
      <c r="N24" t="s">
        <v>2359</v>
      </c>
    </row>
    <row r="25" spans="1:14" x14ac:dyDescent="0.2">
      <c r="A25" t="s">
        <v>1383</v>
      </c>
      <c r="B25" t="s">
        <v>1382</v>
      </c>
      <c r="C25" s="91">
        <v>21</v>
      </c>
      <c r="D25" t="s">
        <v>2105</v>
      </c>
      <c r="E25" t="s">
        <v>2276</v>
      </c>
      <c r="F25" s="91">
        <v>100</v>
      </c>
      <c r="G25" t="s">
        <v>80</v>
      </c>
      <c r="H25" t="s">
        <v>2296</v>
      </c>
      <c r="I25" s="91">
        <v>2018</v>
      </c>
      <c r="J25" t="s">
        <v>84</v>
      </c>
      <c r="K25" t="s">
        <v>181</v>
      </c>
      <c r="L25" t="s">
        <v>2319</v>
      </c>
      <c r="M25" t="s">
        <v>2327</v>
      </c>
      <c r="N25" t="s">
        <v>2360</v>
      </c>
    </row>
    <row r="26" spans="1:14" x14ac:dyDescent="0.2">
      <c r="A26" t="s">
        <v>1383</v>
      </c>
      <c r="B26" t="s">
        <v>1382</v>
      </c>
      <c r="C26" s="91">
        <v>21</v>
      </c>
      <c r="D26" t="s">
        <v>2105</v>
      </c>
      <c r="E26" t="s">
        <v>2276</v>
      </c>
      <c r="F26" s="91">
        <v>100</v>
      </c>
      <c r="G26" t="s">
        <v>80</v>
      </c>
      <c r="H26" t="s">
        <v>2296</v>
      </c>
      <c r="I26" s="91">
        <v>2019</v>
      </c>
      <c r="J26" t="s">
        <v>84</v>
      </c>
      <c r="K26" t="s">
        <v>181</v>
      </c>
      <c r="L26" t="s">
        <v>2320</v>
      </c>
      <c r="M26" t="s">
        <v>2328</v>
      </c>
      <c r="N26" t="s">
        <v>2361</v>
      </c>
    </row>
    <row r="27" spans="1:14" x14ac:dyDescent="0.2">
      <c r="A27" t="s">
        <v>1383</v>
      </c>
      <c r="B27" t="s">
        <v>1382</v>
      </c>
      <c r="C27" s="91">
        <v>22</v>
      </c>
      <c r="D27" t="s">
        <v>2126</v>
      </c>
      <c r="E27" t="s">
        <v>2277</v>
      </c>
      <c r="F27" s="91">
        <v>52.319319976429952</v>
      </c>
      <c r="G27" t="s">
        <v>80</v>
      </c>
      <c r="H27" t="s">
        <v>2296</v>
      </c>
      <c r="I27" s="91">
        <v>2012</v>
      </c>
      <c r="J27" t="s">
        <v>84</v>
      </c>
      <c r="K27" t="s">
        <v>181</v>
      </c>
      <c r="L27" t="s">
        <v>2302</v>
      </c>
      <c r="M27" t="s">
        <v>2329</v>
      </c>
      <c r="N27" t="s">
        <v>2311</v>
      </c>
    </row>
    <row r="28" spans="1:14" x14ac:dyDescent="0.2">
      <c r="A28" t="s">
        <v>1383</v>
      </c>
      <c r="B28" t="s">
        <v>1382</v>
      </c>
      <c r="C28" s="91">
        <v>22</v>
      </c>
      <c r="D28" t="s">
        <v>2126</v>
      </c>
      <c r="E28" t="s">
        <v>2277</v>
      </c>
      <c r="F28" s="91">
        <v>53.888007193797293</v>
      </c>
      <c r="G28" t="s">
        <v>80</v>
      </c>
      <c r="H28" t="s">
        <v>2296</v>
      </c>
      <c r="I28" s="91">
        <v>2013</v>
      </c>
      <c r="J28" t="s">
        <v>84</v>
      </c>
      <c r="K28" t="s">
        <v>181</v>
      </c>
      <c r="L28" t="s">
        <v>2302</v>
      </c>
      <c r="M28" t="s">
        <v>2330</v>
      </c>
      <c r="N28" t="s">
        <v>2311</v>
      </c>
    </row>
    <row r="29" spans="1:14" x14ac:dyDescent="0.2">
      <c r="A29" t="s">
        <v>1383</v>
      </c>
      <c r="B29" t="s">
        <v>1382</v>
      </c>
      <c r="C29" s="91">
        <v>22</v>
      </c>
      <c r="D29" t="s">
        <v>2126</v>
      </c>
      <c r="E29" t="s">
        <v>2277</v>
      </c>
      <c r="F29" s="91">
        <v>55.171375035066447</v>
      </c>
      <c r="G29" t="s">
        <v>80</v>
      </c>
      <c r="H29" t="s">
        <v>2296</v>
      </c>
      <c r="I29" s="91">
        <v>2014</v>
      </c>
      <c r="J29" t="s">
        <v>84</v>
      </c>
      <c r="K29" t="s">
        <v>181</v>
      </c>
      <c r="L29" t="s">
        <v>2302</v>
      </c>
      <c r="M29" t="s">
        <v>2331</v>
      </c>
      <c r="N29" t="s">
        <v>2311</v>
      </c>
    </row>
    <row r="30" spans="1:14" x14ac:dyDescent="0.2">
      <c r="A30" t="s">
        <v>1383</v>
      </c>
      <c r="B30" t="s">
        <v>1382</v>
      </c>
      <c r="C30" s="91">
        <v>22</v>
      </c>
      <c r="D30" t="s">
        <v>2126</v>
      </c>
      <c r="E30" t="s">
        <v>2277</v>
      </c>
      <c r="F30" s="91">
        <v>56.097504694539438</v>
      </c>
      <c r="G30" t="s">
        <v>80</v>
      </c>
      <c r="H30" t="s">
        <v>2296</v>
      </c>
      <c r="I30" s="91">
        <v>2015</v>
      </c>
      <c r="J30" t="s">
        <v>84</v>
      </c>
      <c r="K30" t="s">
        <v>181</v>
      </c>
      <c r="L30" t="s">
        <v>2302</v>
      </c>
      <c r="M30" t="s">
        <v>2332</v>
      </c>
      <c r="N30" t="s">
        <v>2311</v>
      </c>
    </row>
    <row r="31" spans="1:14" x14ac:dyDescent="0.2">
      <c r="A31" t="s">
        <v>1383</v>
      </c>
      <c r="B31" t="s">
        <v>1382</v>
      </c>
      <c r="C31" s="91">
        <v>22</v>
      </c>
      <c r="D31" t="s">
        <v>2126</v>
      </c>
      <c r="E31" t="s">
        <v>2277</v>
      </c>
      <c r="F31" s="91">
        <v>57.018763226429172</v>
      </c>
      <c r="G31" t="s">
        <v>80</v>
      </c>
      <c r="H31" t="s">
        <v>2296</v>
      </c>
      <c r="I31" s="91">
        <v>2016</v>
      </c>
      <c r="J31" t="s">
        <v>84</v>
      </c>
      <c r="K31" t="s">
        <v>181</v>
      </c>
      <c r="L31" t="s">
        <v>2302</v>
      </c>
      <c r="M31" t="s">
        <v>2333</v>
      </c>
      <c r="N31" t="s">
        <v>2311</v>
      </c>
    </row>
    <row r="32" spans="1:14" x14ac:dyDescent="0.2">
      <c r="A32" t="s">
        <v>1383</v>
      </c>
      <c r="B32" t="s">
        <v>1382</v>
      </c>
      <c r="C32" s="91">
        <v>22</v>
      </c>
      <c r="D32" t="s">
        <v>2126</v>
      </c>
      <c r="E32" t="s">
        <v>2277</v>
      </c>
      <c r="F32" s="91">
        <v>57.018192799217474</v>
      </c>
      <c r="G32" t="s">
        <v>80</v>
      </c>
      <c r="H32" t="s">
        <v>2296</v>
      </c>
      <c r="I32" s="91">
        <v>2017</v>
      </c>
      <c r="J32" t="s">
        <v>84</v>
      </c>
      <c r="K32" t="s">
        <v>181</v>
      </c>
      <c r="L32" t="s">
        <v>2302</v>
      </c>
      <c r="M32" t="s">
        <v>2334</v>
      </c>
      <c r="N32" t="s">
        <v>2311</v>
      </c>
    </row>
    <row r="33" spans="1:14" x14ac:dyDescent="0.2">
      <c r="A33" t="s">
        <v>1383</v>
      </c>
      <c r="B33" t="s">
        <v>1382</v>
      </c>
      <c r="C33" s="91">
        <v>22</v>
      </c>
      <c r="D33" t="s">
        <v>2126</v>
      </c>
      <c r="E33" t="s">
        <v>2277</v>
      </c>
      <c r="F33" s="91">
        <v>57.970533308130868</v>
      </c>
      <c r="G33" t="s">
        <v>80</v>
      </c>
      <c r="H33" t="s">
        <v>2296</v>
      </c>
      <c r="I33" s="91">
        <v>2018</v>
      </c>
      <c r="J33" t="s">
        <v>84</v>
      </c>
      <c r="K33" t="s">
        <v>181</v>
      </c>
      <c r="L33" t="s">
        <v>2302</v>
      </c>
      <c r="M33" t="s">
        <v>2335</v>
      </c>
      <c r="N33" t="s">
        <v>2311</v>
      </c>
    </row>
    <row r="34" spans="1:14" x14ac:dyDescent="0.2">
      <c r="A34" t="s">
        <v>1383</v>
      </c>
      <c r="B34" t="s">
        <v>1382</v>
      </c>
      <c r="C34" s="91">
        <v>22</v>
      </c>
      <c r="D34" t="s">
        <v>2126</v>
      </c>
      <c r="E34" t="s">
        <v>2277</v>
      </c>
      <c r="F34" s="91">
        <v>58.806844094477711</v>
      </c>
      <c r="G34" t="s">
        <v>80</v>
      </c>
      <c r="H34" t="s">
        <v>2296</v>
      </c>
      <c r="I34" s="91">
        <v>2019</v>
      </c>
      <c r="J34" t="s">
        <v>84</v>
      </c>
      <c r="K34" t="s">
        <v>181</v>
      </c>
      <c r="L34" t="s">
        <v>2302</v>
      </c>
      <c r="M34" t="s">
        <v>2336</v>
      </c>
      <c r="N34" t="s">
        <v>2311</v>
      </c>
    </row>
    <row r="35" spans="1:14" x14ac:dyDescent="0.2">
      <c r="A35" t="s">
        <v>1383</v>
      </c>
      <c r="B35" t="s">
        <v>1382</v>
      </c>
      <c r="C35" s="91">
        <v>22</v>
      </c>
      <c r="D35" t="s">
        <v>2126</v>
      </c>
      <c r="E35" t="s">
        <v>2277</v>
      </c>
      <c r="F35" s="91">
        <v>59.259608279978544</v>
      </c>
      <c r="G35" t="s">
        <v>80</v>
      </c>
      <c r="H35" t="s">
        <v>2296</v>
      </c>
      <c r="I35" s="91">
        <v>2020</v>
      </c>
      <c r="J35" t="s">
        <v>84</v>
      </c>
      <c r="K35" t="s">
        <v>181</v>
      </c>
      <c r="L35" t="s">
        <v>2302</v>
      </c>
      <c r="M35" t="s">
        <v>2307</v>
      </c>
      <c r="N35" t="s">
        <v>2311</v>
      </c>
    </row>
    <row r="36" spans="1:14" x14ac:dyDescent="0.2">
      <c r="A36" t="s">
        <v>1383</v>
      </c>
      <c r="B36" t="s">
        <v>1382</v>
      </c>
      <c r="C36" s="91">
        <v>23</v>
      </c>
      <c r="D36" t="s">
        <v>180</v>
      </c>
      <c r="E36" t="s">
        <v>2278</v>
      </c>
      <c r="F36" s="91">
        <v>0.10777330552590809</v>
      </c>
      <c r="G36" t="s">
        <v>80</v>
      </c>
      <c r="H36" t="s">
        <v>2296</v>
      </c>
      <c r="I36" s="91">
        <v>2012</v>
      </c>
      <c r="J36" t="s">
        <v>84</v>
      </c>
      <c r="K36" t="s">
        <v>181</v>
      </c>
      <c r="L36" t="s">
        <v>2303</v>
      </c>
      <c r="M36" t="s">
        <v>2337</v>
      </c>
      <c r="N36" t="s">
        <v>191</v>
      </c>
    </row>
    <row r="37" spans="1:14" x14ac:dyDescent="0.2">
      <c r="A37" t="s">
        <v>1383</v>
      </c>
      <c r="B37" t="s">
        <v>1382</v>
      </c>
      <c r="C37" s="91">
        <v>23</v>
      </c>
      <c r="D37" t="s">
        <v>180</v>
      </c>
      <c r="E37" t="s">
        <v>2278</v>
      </c>
      <c r="F37" s="91">
        <v>0.1006816401713763</v>
      </c>
      <c r="G37" t="s">
        <v>80</v>
      </c>
      <c r="H37" t="s">
        <v>2296</v>
      </c>
      <c r="I37" s="91">
        <v>2013</v>
      </c>
      <c r="J37" t="s">
        <v>84</v>
      </c>
      <c r="K37" t="s">
        <v>181</v>
      </c>
      <c r="L37" t="s">
        <v>2303</v>
      </c>
      <c r="M37" t="s">
        <v>2338</v>
      </c>
      <c r="N37" t="s">
        <v>191</v>
      </c>
    </row>
    <row r="38" spans="1:14" x14ac:dyDescent="0.2">
      <c r="A38" t="s">
        <v>1383</v>
      </c>
      <c r="B38" t="s">
        <v>1382</v>
      </c>
      <c r="C38" s="91">
        <v>23</v>
      </c>
      <c r="D38" t="s">
        <v>180</v>
      </c>
      <c r="E38" t="s">
        <v>2278</v>
      </c>
      <c r="F38" s="91">
        <v>0.25963126719381491</v>
      </c>
      <c r="G38" t="s">
        <v>80</v>
      </c>
      <c r="H38" t="s">
        <v>2296</v>
      </c>
      <c r="I38" s="91">
        <v>2014</v>
      </c>
      <c r="J38" t="s">
        <v>84</v>
      </c>
      <c r="K38" t="s">
        <v>181</v>
      </c>
      <c r="L38" t="s">
        <v>2303</v>
      </c>
      <c r="M38" t="s">
        <v>2339</v>
      </c>
      <c r="N38" t="s">
        <v>191</v>
      </c>
    </row>
    <row r="39" spans="1:14" x14ac:dyDescent="0.2">
      <c r="A39" t="s">
        <v>1383</v>
      </c>
      <c r="B39" t="s">
        <v>1382</v>
      </c>
      <c r="C39" s="91">
        <v>23</v>
      </c>
      <c r="D39" t="s">
        <v>180</v>
      </c>
      <c r="E39" t="s">
        <v>2278</v>
      </c>
      <c r="F39" s="91">
        <v>0.11605189190528491</v>
      </c>
      <c r="G39" t="s">
        <v>80</v>
      </c>
      <c r="H39" t="s">
        <v>2296</v>
      </c>
      <c r="I39" s="91">
        <v>2015</v>
      </c>
      <c r="J39" t="s">
        <v>84</v>
      </c>
      <c r="K39" t="s">
        <v>181</v>
      </c>
      <c r="L39" t="s">
        <v>2303</v>
      </c>
      <c r="M39" t="s">
        <v>2340</v>
      </c>
      <c r="N39" t="s">
        <v>191</v>
      </c>
    </row>
    <row r="40" spans="1:14" x14ac:dyDescent="0.2">
      <c r="A40" t="s">
        <v>1383</v>
      </c>
      <c r="B40" t="s">
        <v>1382</v>
      </c>
      <c r="C40" s="91">
        <v>23</v>
      </c>
      <c r="D40" t="s">
        <v>180</v>
      </c>
      <c r="E40" t="s">
        <v>2278</v>
      </c>
      <c r="F40" s="91">
        <v>0.11088605823792209</v>
      </c>
      <c r="G40" t="s">
        <v>80</v>
      </c>
      <c r="H40" t="s">
        <v>2296</v>
      </c>
      <c r="I40" s="91">
        <v>2016</v>
      </c>
      <c r="J40" t="s">
        <v>84</v>
      </c>
      <c r="K40" t="s">
        <v>181</v>
      </c>
      <c r="L40" t="s">
        <v>2303</v>
      </c>
      <c r="M40" t="s">
        <v>2341</v>
      </c>
      <c r="N40" t="s">
        <v>191</v>
      </c>
    </row>
    <row r="41" spans="1:14" x14ac:dyDescent="0.2">
      <c r="A41" t="s">
        <v>1383</v>
      </c>
      <c r="B41" t="s">
        <v>1382</v>
      </c>
      <c r="C41" s="91">
        <v>23</v>
      </c>
      <c r="D41" t="s">
        <v>180</v>
      </c>
      <c r="E41" t="s">
        <v>2278</v>
      </c>
      <c r="F41" s="91">
        <v>0.11088605823792209</v>
      </c>
      <c r="G41" t="s">
        <v>80</v>
      </c>
      <c r="H41" t="s">
        <v>2296</v>
      </c>
      <c r="I41" s="91">
        <v>2017</v>
      </c>
      <c r="J41" t="s">
        <v>84</v>
      </c>
      <c r="K41" t="s">
        <v>181</v>
      </c>
      <c r="L41" t="s">
        <v>2303</v>
      </c>
      <c r="M41" t="s">
        <v>2342</v>
      </c>
      <c r="N41" t="s">
        <v>191</v>
      </c>
    </row>
    <row r="42" spans="1:14" x14ac:dyDescent="0.2">
      <c r="A42" t="s">
        <v>1383</v>
      </c>
      <c r="B42" t="s">
        <v>1382</v>
      </c>
      <c r="C42" s="91">
        <v>23</v>
      </c>
      <c r="D42" t="s">
        <v>180</v>
      </c>
      <c r="E42" t="s">
        <v>2278</v>
      </c>
      <c r="F42" s="91">
        <v>0.1297957850050456</v>
      </c>
      <c r="G42" t="s">
        <v>80</v>
      </c>
      <c r="H42" t="s">
        <v>2296</v>
      </c>
      <c r="I42" s="91">
        <v>2018</v>
      </c>
      <c r="J42" t="s">
        <v>84</v>
      </c>
      <c r="K42" t="s">
        <v>181</v>
      </c>
      <c r="L42" t="s">
        <v>2303</v>
      </c>
      <c r="M42" t="s">
        <v>2343</v>
      </c>
      <c r="N42" t="s">
        <v>191</v>
      </c>
    </row>
    <row r="43" spans="1:14" x14ac:dyDescent="0.2">
      <c r="A43" t="s">
        <v>1383</v>
      </c>
      <c r="B43" t="s">
        <v>1382</v>
      </c>
      <c r="C43" s="91">
        <v>23</v>
      </c>
      <c r="D43" t="s">
        <v>180</v>
      </c>
      <c r="E43" t="s">
        <v>2278</v>
      </c>
      <c r="F43" s="91">
        <v>0.13660828206195211</v>
      </c>
      <c r="G43" t="s">
        <v>80</v>
      </c>
      <c r="H43" t="s">
        <v>2296</v>
      </c>
      <c r="I43" s="91">
        <v>2019</v>
      </c>
      <c r="J43" t="s">
        <v>84</v>
      </c>
      <c r="K43" t="s">
        <v>181</v>
      </c>
      <c r="L43" t="s">
        <v>2303</v>
      </c>
      <c r="M43" t="s">
        <v>2344</v>
      </c>
      <c r="N43" t="s">
        <v>191</v>
      </c>
    </row>
    <row r="44" spans="1:14" x14ac:dyDescent="0.2">
      <c r="A44" t="s">
        <v>1383</v>
      </c>
      <c r="B44" t="s">
        <v>1382</v>
      </c>
      <c r="C44" s="91">
        <v>23</v>
      </c>
      <c r="D44" t="s">
        <v>180</v>
      </c>
      <c r="E44" t="s">
        <v>2278</v>
      </c>
      <c r="F44" s="91">
        <v>0.34023933558238328</v>
      </c>
      <c r="G44" t="s">
        <v>80</v>
      </c>
      <c r="H44" t="s">
        <v>2296</v>
      </c>
      <c r="I44" s="91">
        <v>2020</v>
      </c>
      <c r="J44" t="s">
        <v>84</v>
      </c>
      <c r="K44" t="s">
        <v>181</v>
      </c>
      <c r="L44" t="s">
        <v>2303</v>
      </c>
      <c r="M44" t="s">
        <v>2345</v>
      </c>
      <c r="N44" t="s">
        <v>191</v>
      </c>
    </row>
    <row r="45" spans="1:14" x14ac:dyDescent="0.2">
      <c r="A45" t="s">
        <v>1383</v>
      </c>
      <c r="B45" t="s">
        <v>1382</v>
      </c>
      <c r="C45" s="91">
        <v>24</v>
      </c>
      <c r="D45" t="s">
        <v>2127</v>
      </c>
      <c r="E45" t="s">
        <v>2279</v>
      </c>
      <c r="F45" s="91">
        <v>0.48</v>
      </c>
      <c r="G45" t="s">
        <v>80</v>
      </c>
      <c r="H45" t="s">
        <v>2296</v>
      </c>
      <c r="I45" s="91">
        <v>2012</v>
      </c>
      <c r="J45" t="s">
        <v>84</v>
      </c>
      <c r="K45" t="s">
        <v>181</v>
      </c>
      <c r="L45" t="s">
        <v>2303</v>
      </c>
      <c r="M45" t="s">
        <v>2337</v>
      </c>
      <c r="N45" t="s">
        <v>191</v>
      </c>
    </row>
    <row r="46" spans="1:14" x14ac:dyDescent="0.2">
      <c r="A46" t="s">
        <v>1383</v>
      </c>
      <c r="B46" t="s">
        <v>1382</v>
      </c>
      <c r="C46" s="91">
        <v>24</v>
      </c>
      <c r="D46" t="s">
        <v>2127</v>
      </c>
      <c r="E46" t="s">
        <v>2279</v>
      </c>
      <c r="F46" s="91">
        <v>0.28999999999999998</v>
      </c>
      <c r="G46" t="s">
        <v>80</v>
      </c>
      <c r="H46" t="s">
        <v>2296</v>
      </c>
      <c r="I46" s="91">
        <v>2013</v>
      </c>
      <c r="J46" t="s">
        <v>84</v>
      </c>
      <c r="K46" t="s">
        <v>181</v>
      </c>
      <c r="L46" t="s">
        <v>2303</v>
      </c>
      <c r="M46" t="s">
        <v>2338</v>
      </c>
      <c r="N46" t="s">
        <v>191</v>
      </c>
    </row>
    <row r="47" spans="1:14" x14ac:dyDescent="0.2">
      <c r="A47" t="s">
        <v>1383</v>
      </c>
      <c r="B47" t="s">
        <v>1382</v>
      </c>
      <c r="C47" s="91">
        <v>24</v>
      </c>
      <c r="D47" t="s">
        <v>2127</v>
      </c>
      <c r="E47" t="s">
        <v>2279</v>
      </c>
      <c r="F47" s="91">
        <v>0.28000000000000003</v>
      </c>
      <c r="G47" t="s">
        <v>80</v>
      </c>
      <c r="H47" t="s">
        <v>2296</v>
      </c>
      <c r="I47" s="91">
        <v>2014</v>
      </c>
      <c r="J47" t="s">
        <v>84</v>
      </c>
      <c r="K47" t="s">
        <v>181</v>
      </c>
      <c r="L47" t="s">
        <v>2303</v>
      </c>
      <c r="M47" t="s">
        <v>2339</v>
      </c>
      <c r="N47" t="s">
        <v>191</v>
      </c>
    </row>
    <row r="48" spans="1:14" x14ac:dyDescent="0.2">
      <c r="A48" t="s">
        <v>1383</v>
      </c>
      <c r="B48" t="s">
        <v>1382</v>
      </c>
      <c r="C48" s="91">
        <v>24</v>
      </c>
      <c r="D48" t="s">
        <v>2127</v>
      </c>
      <c r="E48" t="s">
        <v>2279</v>
      </c>
      <c r="F48" s="91">
        <v>0.24693324749671319</v>
      </c>
      <c r="G48" t="s">
        <v>80</v>
      </c>
      <c r="H48" t="s">
        <v>2296</v>
      </c>
      <c r="I48" s="91">
        <v>2015</v>
      </c>
      <c r="J48" t="s">
        <v>84</v>
      </c>
      <c r="K48" t="s">
        <v>181</v>
      </c>
      <c r="L48" t="s">
        <v>2303</v>
      </c>
      <c r="M48" t="s">
        <v>2340</v>
      </c>
      <c r="N48" t="s">
        <v>191</v>
      </c>
    </row>
    <row r="49" spans="1:14" x14ac:dyDescent="0.2">
      <c r="A49" t="s">
        <v>1383</v>
      </c>
      <c r="B49" t="s">
        <v>1382</v>
      </c>
      <c r="C49" s="91">
        <v>24</v>
      </c>
      <c r="D49" t="s">
        <v>2127</v>
      </c>
      <c r="E49" t="s">
        <v>2279</v>
      </c>
      <c r="F49" s="91">
        <v>0.29077734236864222</v>
      </c>
      <c r="G49" t="s">
        <v>80</v>
      </c>
      <c r="H49" t="s">
        <v>2296</v>
      </c>
      <c r="I49" s="91">
        <v>2016</v>
      </c>
      <c r="J49" t="s">
        <v>84</v>
      </c>
      <c r="K49" t="s">
        <v>181</v>
      </c>
      <c r="L49" t="s">
        <v>2303</v>
      </c>
      <c r="M49" t="s">
        <v>2341</v>
      </c>
      <c r="N49" t="s">
        <v>191</v>
      </c>
    </row>
    <row r="50" spans="1:14" x14ac:dyDescent="0.2">
      <c r="A50" t="s">
        <v>1383</v>
      </c>
      <c r="B50" t="s">
        <v>1382</v>
      </c>
      <c r="C50" s="91">
        <v>24</v>
      </c>
      <c r="D50" t="s">
        <v>2127</v>
      </c>
      <c r="E50" t="s">
        <v>2279</v>
      </c>
      <c r="F50" s="91">
        <v>0.29077734236864372</v>
      </c>
      <c r="G50" t="s">
        <v>80</v>
      </c>
      <c r="H50" t="s">
        <v>2296</v>
      </c>
      <c r="I50" s="91">
        <v>2017</v>
      </c>
      <c r="J50" t="s">
        <v>84</v>
      </c>
      <c r="K50" t="s">
        <v>181</v>
      </c>
      <c r="L50" t="s">
        <v>2303</v>
      </c>
      <c r="M50" t="s">
        <v>2342</v>
      </c>
      <c r="N50" t="s">
        <v>191</v>
      </c>
    </row>
    <row r="51" spans="1:14" x14ac:dyDescent="0.2">
      <c r="A51" t="s">
        <v>1383</v>
      </c>
      <c r="B51" t="s">
        <v>1382</v>
      </c>
      <c r="C51" s="91">
        <v>24</v>
      </c>
      <c r="D51" t="s">
        <v>2127</v>
      </c>
      <c r="E51" t="s">
        <v>2279</v>
      </c>
      <c r="F51" s="91">
        <v>0.32738844416633578</v>
      </c>
      <c r="G51" t="s">
        <v>80</v>
      </c>
      <c r="H51" t="s">
        <v>2296</v>
      </c>
      <c r="I51" s="91">
        <v>2018</v>
      </c>
      <c r="J51" t="s">
        <v>84</v>
      </c>
      <c r="K51" t="s">
        <v>181</v>
      </c>
      <c r="L51" t="s">
        <v>2303</v>
      </c>
      <c r="M51" t="s">
        <v>2343</v>
      </c>
      <c r="N51" t="s">
        <v>191</v>
      </c>
    </row>
    <row r="52" spans="1:14" x14ac:dyDescent="0.2">
      <c r="A52" t="s">
        <v>1383</v>
      </c>
      <c r="B52" t="s">
        <v>1382</v>
      </c>
      <c r="C52" s="91">
        <v>24</v>
      </c>
      <c r="D52" t="s">
        <v>2127</v>
      </c>
      <c r="E52" t="s">
        <v>2279</v>
      </c>
      <c r="F52" s="91">
        <v>0.39181767220477831</v>
      </c>
      <c r="G52" t="s">
        <v>80</v>
      </c>
      <c r="H52" t="s">
        <v>2296</v>
      </c>
      <c r="I52" s="91">
        <v>2019</v>
      </c>
      <c r="J52" t="s">
        <v>84</v>
      </c>
      <c r="K52" t="s">
        <v>181</v>
      </c>
      <c r="L52" t="s">
        <v>2303</v>
      </c>
      <c r="M52" t="s">
        <v>2344</v>
      </c>
      <c r="N52" t="s">
        <v>191</v>
      </c>
    </row>
    <row r="53" spans="1:14" x14ac:dyDescent="0.2">
      <c r="A53" t="s">
        <v>1383</v>
      </c>
      <c r="B53" t="s">
        <v>1382</v>
      </c>
      <c r="C53" s="91">
        <v>24</v>
      </c>
      <c r="D53" t="s">
        <v>2127</v>
      </c>
      <c r="E53" t="s">
        <v>2279</v>
      </c>
      <c r="F53" s="91">
        <v>0.39424503435847708</v>
      </c>
      <c r="G53" t="s">
        <v>80</v>
      </c>
      <c r="H53" t="s">
        <v>2296</v>
      </c>
      <c r="I53" s="91">
        <v>2020</v>
      </c>
      <c r="J53" t="s">
        <v>84</v>
      </c>
      <c r="K53" t="s">
        <v>181</v>
      </c>
      <c r="L53" t="s">
        <v>2303</v>
      </c>
      <c r="M53" t="s">
        <v>2345</v>
      </c>
      <c r="N53" t="s">
        <v>191</v>
      </c>
    </row>
    <row r="54" spans="1:14" x14ac:dyDescent="0.2">
      <c r="A54" t="s">
        <v>1383</v>
      </c>
      <c r="B54" t="s">
        <v>1382</v>
      </c>
      <c r="C54" s="91">
        <v>25</v>
      </c>
      <c r="D54" t="s">
        <v>179</v>
      </c>
      <c r="E54" t="s">
        <v>2280</v>
      </c>
      <c r="F54" s="91">
        <v>99.4140708042749</v>
      </c>
      <c r="G54" t="s">
        <v>80</v>
      </c>
      <c r="H54" t="s">
        <v>2296</v>
      </c>
      <c r="I54" s="91">
        <v>2012</v>
      </c>
      <c r="J54" t="s">
        <v>84</v>
      </c>
      <c r="K54" t="s">
        <v>181</v>
      </c>
      <c r="L54" t="s">
        <v>2303</v>
      </c>
      <c r="M54" t="s">
        <v>2337</v>
      </c>
      <c r="N54" t="s">
        <v>191</v>
      </c>
    </row>
    <row r="55" spans="1:14" x14ac:dyDescent="0.2">
      <c r="A55" t="s">
        <v>1383</v>
      </c>
      <c r="B55" t="s">
        <v>1382</v>
      </c>
      <c r="C55" s="91">
        <v>25</v>
      </c>
      <c r="D55" t="s">
        <v>179</v>
      </c>
      <c r="E55" t="s">
        <v>2280</v>
      </c>
      <c r="F55" s="91">
        <v>99.604715660105683</v>
      </c>
      <c r="G55" t="s">
        <v>80</v>
      </c>
      <c r="H55" t="s">
        <v>2296</v>
      </c>
      <c r="I55" s="91">
        <v>2013</v>
      </c>
      <c r="J55" t="s">
        <v>84</v>
      </c>
      <c r="K55" t="s">
        <v>181</v>
      </c>
      <c r="L55" t="s">
        <v>2303</v>
      </c>
      <c r="M55" t="s">
        <v>2338</v>
      </c>
      <c r="N55" t="s">
        <v>191</v>
      </c>
    </row>
    <row r="56" spans="1:14" x14ac:dyDescent="0.2">
      <c r="A56" t="s">
        <v>1383</v>
      </c>
      <c r="B56" t="s">
        <v>1382</v>
      </c>
      <c r="C56" s="91">
        <v>25</v>
      </c>
      <c r="D56" t="s">
        <v>179</v>
      </c>
      <c r="E56" t="s">
        <v>2280</v>
      </c>
      <c r="F56" s="91">
        <v>99.463422349450326</v>
      </c>
      <c r="G56" t="s">
        <v>80</v>
      </c>
      <c r="H56" t="s">
        <v>2296</v>
      </c>
      <c r="I56" s="91">
        <v>2014</v>
      </c>
      <c r="J56" t="s">
        <v>84</v>
      </c>
      <c r="K56" t="s">
        <v>181</v>
      </c>
      <c r="L56" t="s">
        <v>2303</v>
      </c>
      <c r="M56" t="s">
        <v>2339</v>
      </c>
      <c r="N56" t="s">
        <v>191</v>
      </c>
    </row>
    <row r="57" spans="1:14" x14ac:dyDescent="0.2">
      <c r="A57" t="s">
        <v>1383</v>
      </c>
      <c r="B57" t="s">
        <v>1382</v>
      </c>
      <c r="C57" s="91">
        <v>25</v>
      </c>
      <c r="D57" t="s">
        <v>179</v>
      </c>
      <c r="E57" t="s">
        <v>2280</v>
      </c>
      <c r="F57" s="91">
        <v>99.637014860598001</v>
      </c>
      <c r="G57" t="s">
        <v>80</v>
      </c>
      <c r="H57" t="s">
        <v>2296</v>
      </c>
      <c r="I57" s="91">
        <v>2015</v>
      </c>
      <c r="J57" t="s">
        <v>84</v>
      </c>
      <c r="K57" t="s">
        <v>181</v>
      </c>
      <c r="L57" t="s">
        <v>2303</v>
      </c>
      <c r="M57" t="s">
        <v>2340</v>
      </c>
      <c r="N57" t="s">
        <v>191</v>
      </c>
    </row>
    <row r="58" spans="1:14" x14ac:dyDescent="0.2">
      <c r="A58" t="s">
        <v>1383</v>
      </c>
      <c r="B58" t="s">
        <v>1382</v>
      </c>
      <c r="C58" s="91">
        <v>25</v>
      </c>
      <c r="D58" t="s">
        <v>179</v>
      </c>
      <c r="E58" t="s">
        <v>2280</v>
      </c>
      <c r="F58" s="91">
        <v>99.598336599393434</v>
      </c>
      <c r="G58" t="s">
        <v>80</v>
      </c>
      <c r="H58" t="s">
        <v>2296</v>
      </c>
      <c r="I58" s="91">
        <v>2016</v>
      </c>
      <c r="J58" t="s">
        <v>84</v>
      </c>
      <c r="K58" t="s">
        <v>181</v>
      </c>
      <c r="L58" t="s">
        <v>2303</v>
      </c>
      <c r="M58" t="s">
        <v>2341</v>
      </c>
      <c r="N58" t="s">
        <v>191</v>
      </c>
    </row>
    <row r="59" spans="1:14" x14ac:dyDescent="0.2">
      <c r="A59" t="s">
        <v>1383</v>
      </c>
      <c r="B59" t="s">
        <v>1382</v>
      </c>
      <c r="C59" s="91">
        <v>25</v>
      </c>
      <c r="D59" t="s">
        <v>179</v>
      </c>
      <c r="E59" t="s">
        <v>2280</v>
      </c>
      <c r="F59" s="91">
        <v>99.598336599393434</v>
      </c>
      <c r="G59" t="s">
        <v>80</v>
      </c>
      <c r="H59" t="s">
        <v>2296</v>
      </c>
      <c r="I59" s="91">
        <v>2017</v>
      </c>
      <c r="J59" t="s">
        <v>84</v>
      </c>
      <c r="K59" t="s">
        <v>181</v>
      </c>
      <c r="L59" t="s">
        <v>2303</v>
      </c>
      <c r="M59" t="s">
        <v>2342</v>
      </c>
      <c r="N59" t="s">
        <v>191</v>
      </c>
    </row>
    <row r="60" spans="1:14" x14ac:dyDescent="0.2">
      <c r="A60" t="s">
        <v>1383</v>
      </c>
      <c r="B60" t="s">
        <v>1382</v>
      </c>
      <c r="C60" s="91">
        <v>25</v>
      </c>
      <c r="D60" t="s">
        <v>179</v>
      </c>
      <c r="E60" t="s">
        <v>2280</v>
      </c>
      <c r="F60" s="91">
        <v>99.542815770828625</v>
      </c>
      <c r="G60" t="s">
        <v>80</v>
      </c>
      <c r="H60" t="s">
        <v>2296</v>
      </c>
      <c r="I60" s="91">
        <v>2018</v>
      </c>
      <c r="J60" t="s">
        <v>84</v>
      </c>
      <c r="K60" t="s">
        <v>181</v>
      </c>
      <c r="L60" t="s">
        <v>2303</v>
      </c>
      <c r="M60" t="s">
        <v>2343</v>
      </c>
      <c r="N60" t="s">
        <v>191</v>
      </c>
    </row>
    <row r="61" spans="1:14" x14ac:dyDescent="0.2">
      <c r="A61" t="s">
        <v>1383</v>
      </c>
      <c r="B61" t="s">
        <v>1382</v>
      </c>
      <c r="C61" s="91">
        <v>25</v>
      </c>
      <c r="D61" t="s">
        <v>179</v>
      </c>
      <c r="E61" t="s">
        <v>2280</v>
      </c>
      <c r="F61" s="91">
        <v>99.471574045733263</v>
      </c>
      <c r="G61" t="s">
        <v>80</v>
      </c>
      <c r="H61" t="s">
        <v>2296</v>
      </c>
      <c r="I61" s="91">
        <v>2019</v>
      </c>
      <c r="J61" t="s">
        <v>84</v>
      </c>
      <c r="K61" t="s">
        <v>181</v>
      </c>
      <c r="L61" t="s">
        <v>2303</v>
      </c>
      <c r="M61" t="s">
        <v>2344</v>
      </c>
      <c r="N61" t="s">
        <v>191</v>
      </c>
    </row>
    <row r="62" spans="1:14" x14ac:dyDescent="0.2">
      <c r="A62" t="s">
        <v>1383</v>
      </c>
      <c r="B62" t="s">
        <v>1382</v>
      </c>
      <c r="C62" s="91">
        <v>25</v>
      </c>
      <c r="D62" t="s">
        <v>179</v>
      </c>
      <c r="E62" t="s">
        <v>2280</v>
      </c>
      <c r="F62" s="91">
        <v>99.265515630059141</v>
      </c>
      <c r="G62" t="s">
        <v>80</v>
      </c>
      <c r="H62" t="s">
        <v>2296</v>
      </c>
      <c r="I62" s="91">
        <v>2020</v>
      </c>
      <c r="J62" t="s">
        <v>84</v>
      </c>
      <c r="K62" t="s">
        <v>181</v>
      </c>
      <c r="L62" t="s">
        <v>2303</v>
      </c>
      <c r="M62" t="s">
        <v>2345</v>
      </c>
      <c r="N62" t="s">
        <v>191</v>
      </c>
    </row>
    <row r="63" spans="1:14" x14ac:dyDescent="0.2">
      <c r="A63" t="s">
        <v>1383</v>
      </c>
      <c r="B63" t="s">
        <v>1382</v>
      </c>
      <c r="C63" s="91">
        <v>26</v>
      </c>
      <c r="D63" t="s">
        <v>186</v>
      </c>
      <c r="E63" t="s">
        <v>2281</v>
      </c>
      <c r="F63" s="91">
        <v>0</v>
      </c>
      <c r="G63" t="s">
        <v>80</v>
      </c>
      <c r="H63" t="s">
        <v>2296</v>
      </c>
      <c r="I63" s="91">
        <v>2012</v>
      </c>
      <c r="J63" t="s">
        <v>84</v>
      </c>
      <c r="K63" t="s">
        <v>181</v>
      </c>
      <c r="L63" t="s">
        <v>2303</v>
      </c>
      <c r="M63" t="s">
        <v>2337</v>
      </c>
      <c r="N63" t="s">
        <v>191</v>
      </c>
    </row>
    <row r="64" spans="1:14" x14ac:dyDescent="0.2">
      <c r="A64" t="s">
        <v>1383</v>
      </c>
      <c r="B64" t="s">
        <v>1382</v>
      </c>
      <c r="C64" s="91">
        <v>26</v>
      </c>
      <c r="D64" t="s">
        <v>186</v>
      </c>
      <c r="E64" t="s">
        <v>2281</v>
      </c>
      <c r="F64" s="91">
        <v>0</v>
      </c>
      <c r="G64" t="s">
        <v>80</v>
      </c>
      <c r="H64" t="s">
        <v>2296</v>
      </c>
      <c r="I64" s="91">
        <v>2013</v>
      </c>
      <c r="J64" t="s">
        <v>84</v>
      </c>
      <c r="K64" t="s">
        <v>181</v>
      </c>
      <c r="L64" t="s">
        <v>2303</v>
      </c>
      <c r="M64" t="s">
        <v>2338</v>
      </c>
      <c r="N64" t="s">
        <v>191</v>
      </c>
    </row>
    <row r="65" spans="1:14" x14ac:dyDescent="0.2">
      <c r="A65" t="s">
        <v>1383</v>
      </c>
      <c r="B65" t="s">
        <v>1382</v>
      </c>
      <c r="C65" s="91">
        <v>26</v>
      </c>
      <c r="D65" t="s">
        <v>186</v>
      </c>
      <c r="E65" t="s">
        <v>2281</v>
      </c>
      <c r="F65" s="91">
        <v>0</v>
      </c>
      <c r="G65" t="s">
        <v>80</v>
      </c>
      <c r="H65" t="s">
        <v>2296</v>
      </c>
      <c r="I65" s="91">
        <v>2014</v>
      </c>
      <c r="J65" t="s">
        <v>84</v>
      </c>
      <c r="K65" t="s">
        <v>181</v>
      </c>
      <c r="L65" t="s">
        <v>2303</v>
      </c>
      <c r="M65" t="s">
        <v>2339</v>
      </c>
      <c r="N65" t="s">
        <v>191</v>
      </c>
    </row>
    <row r="66" spans="1:14" x14ac:dyDescent="0.2">
      <c r="A66" t="s">
        <v>1383</v>
      </c>
      <c r="B66" t="s">
        <v>1382</v>
      </c>
      <c r="C66" s="91">
        <v>26</v>
      </c>
      <c r="D66" t="s">
        <v>186</v>
      </c>
      <c r="E66" t="s">
        <v>2281</v>
      </c>
      <c r="F66" s="91">
        <v>0</v>
      </c>
      <c r="G66" t="s">
        <v>80</v>
      </c>
      <c r="H66" t="s">
        <v>2296</v>
      </c>
      <c r="I66" s="91">
        <v>2015</v>
      </c>
      <c r="J66" t="s">
        <v>84</v>
      </c>
      <c r="K66" t="s">
        <v>181</v>
      </c>
      <c r="L66" t="s">
        <v>2303</v>
      </c>
      <c r="M66" t="s">
        <v>2340</v>
      </c>
      <c r="N66" t="s">
        <v>191</v>
      </c>
    </row>
    <row r="67" spans="1:14" x14ac:dyDescent="0.2">
      <c r="A67" t="s">
        <v>1383</v>
      </c>
      <c r="B67" t="s">
        <v>1382</v>
      </c>
      <c r="C67" s="91">
        <v>26</v>
      </c>
      <c r="D67" t="s">
        <v>186</v>
      </c>
      <c r="E67" t="s">
        <v>2281</v>
      </c>
      <c r="F67" s="91">
        <v>0</v>
      </c>
      <c r="G67" t="s">
        <v>80</v>
      </c>
      <c r="H67" t="s">
        <v>2296</v>
      </c>
      <c r="I67" s="91">
        <v>2016</v>
      </c>
      <c r="J67" t="s">
        <v>84</v>
      </c>
      <c r="K67" t="s">
        <v>181</v>
      </c>
      <c r="L67" t="s">
        <v>2303</v>
      </c>
      <c r="M67" t="s">
        <v>2341</v>
      </c>
      <c r="N67" t="s">
        <v>191</v>
      </c>
    </row>
    <row r="68" spans="1:14" x14ac:dyDescent="0.2">
      <c r="A68" t="s">
        <v>1383</v>
      </c>
      <c r="B68" t="s">
        <v>1382</v>
      </c>
      <c r="C68" s="91">
        <v>26</v>
      </c>
      <c r="D68" t="s">
        <v>186</v>
      </c>
      <c r="E68" t="s">
        <v>2281</v>
      </c>
      <c r="F68" s="91">
        <v>0</v>
      </c>
      <c r="G68" t="s">
        <v>80</v>
      </c>
      <c r="H68" t="s">
        <v>2296</v>
      </c>
      <c r="I68" s="91">
        <v>2017</v>
      </c>
      <c r="J68" t="s">
        <v>84</v>
      </c>
      <c r="K68" t="s">
        <v>181</v>
      </c>
      <c r="L68" t="s">
        <v>2303</v>
      </c>
      <c r="M68" t="s">
        <v>2342</v>
      </c>
      <c r="N68" t="s">
        <v>191</v>
      </c>
    </row>
    <row r="69" spans="1:14" x14ac:dyDescent="0.2">
      <c r="A69" t="s">
        <v>1383</v>
      </c>
      <c r="B69" t="s">
        <v>1382</v>
      </c>
      <c r="C69" s="91">
        <v>26</v>
      </c>
      <c r="D69" t="s">
        <v>186</v>
      </c>
      <c r="E69" t="s">
        <v>2281</v>
      </c>
      <c r="F69" s="91">
        <v>0</v>
      </c>
      <c r="G69" t="s">
        <v>80</v>
      </c>
      <c r="H69" t="s">
        <v>2296</v>
      </c>
      <c r="I69" s="91">
        <v>2018</v>
      </c>
      <c r="J69" t="s">
        <v>84</v>
      </c>
      <c r="K69" t="s">
        <v>181</v>
      </c>
      <c r="L69" t="s">
        <v>2303</v>
      </c>
      <c r="M69" t="s">
        <v>2343</v>
      </c>
      <c r="N69" t="s">
        <v>191</v>
      </c>
    </row>
    <row r="70" spans="1:14" x14ac:dyDescent="0.2">
      <c r="A70" t="s">
        <v>1383</v>
      </c>
      <c r="B70" t="s">
        <v>1382</v>
      </c>
      <c r="C70" s="91">
        <v>28</v>
      </c>
      <c r="D70" t="s">
        <v>2107</v>
      </c>
      <c r="E70" t="s">
        <v>2283</v>
      </c>
      <c r="F70" s="91">
        <v>100</v>
      </c>
      <c r="G70" t="s">
        <v>80</v>
      </c>
      <c r="H70" t="s">
        <v>2296</v>
      </c>
      <c r="I70" s="91">
        <v>2012</v>
      </c>
      <c r="J70" t="s">
        <v>84</v>
      </c>
      <c r="K70" t="s">
        <v>181</v>
      </c>
      <c r="L70" t="s">
        <v>2304</v>
      </c>
      <c r="M70" t="s">
        <v>2321</v>
      </c>
      <c r="N70" t="s">
        <v>191</v>
      </c>
    </row>
    <row r="71" spans="1:14" x14ac:dyDescent="0.2">
      <c r="A71" t="s">
        <v>1383</v>
      </c>
      <c r="B71" t="s">
        <v>1382</v>
      </c>
      <c r="C71" s="91">
        <v>28</v>
      </c>
      <c r="D71" t="s">
        <v>2107</v>
      </c>
      <c r="E71" t="s">
        <v>2283</v>
      </c>
      <c r="F71" s="91">
        <v>100</v>
      </c>
      <c r="G71" t="s">
        <v>80</v>
      </c>
      <c r="H71" t="s">
        <v>2296</v>
      </c>
      <c r="I71" s="91">
        <v>2013</v>
      </c>
      <c r="J71" t="s">
        <v>84</v>
      </c>
      <c r="K71" t="s">
        <v>181</v>
      </c>
      <c r="L71" t="s">
        <v>2304</v>
      </c>
      <c r="M71" t="s">
        <v>2322</v>
      </c>
      <c r="N71" t="s">
        <v>191</v>
      </c>
    </row>
    <row r="72" spans="1:14" x14ac:dyDescent="0.2">
      <c r="A72" t="s">
        <v>1383</v>
      </c>
      <c r="B72" t="s">
        <v>1382</v>
      </c>
      <c r="C72" s="91">
        <v>28</v>
      </c>
      <c r="D72" t="s">
        <v>2107</v>
      </c>
      <c r="E72" t="s">
        <v>2283</v>
      </c>
      <c r="F72" s="91">
        <v>100</v>
      </c>
      <c r="G72" t="s">
        <v>80</v>
      </c>
      <c r="H72" t="s">
        <v>2296</v>
      </c>
      <c r="I72" s="91">
        <v>2014</v>
      </c>
      <c r="J72" t="s">
        <v>84</v>
      </c>
      <c r="K72" t="s">
        <v>181</v>
      </c>
      <c r="L72" t="s">
        <v>2304</v>
      </c>
      <c r="M72" t="s">
        <v>2323</v>
      </c>
      <c r="N72" t="s">
        <v>191</v>
      </c>
    </row>
    <row r="73" spans="1:14" x14ac:dyDescent="0.2">
      <c r="A73" t="s">
        <v>1383</v>
      </c>
      <c r="B73" t="s">
        <v>1382</v>
      </c>
      <c r="C73" s="91">
        <v>28</v>
      </c>
      <c r="D73" t="s">
        <v>2107</v>
      </c>
      <c r="E73" t="s">
        <v>2283</v>
      </c>
      <c r="F73" s="91">
        <v>100</v>
      </c>
      <c r="G73" t="s">
        <v>80</v>
      </c>
      <c r="H73" t="s">
        <v>2296</v>
      </c>
      <c r="I73" s="91">
        <v>2015</v>
      </c>
      <c r="J73" t="s">
        <v>84</v>
      </c>
      <c r="K73" t="s">
        <v>181</v>
      </c>
      <c r="L73" t="s">
        <v>2304</v>
      </c>
      <c r="M73" t="s">
        <v>2324</v>
      </c>
      <c r="N73" t="s">
        <v>191</v>
      </c>
    </row>
    <row r="74" spans="1:14" x14ac:dyDescent="0.2">
      <c r="A74" t="s">
        <v>1383</v>
      </c>
      <c r="B74" t="s">
        <v>1382</v>
      </c>
      <c r="C74" s="91">
        <v>28</v>
      </c>
      <c r="D74" t="s">
        <v>2107</v>
      </c>
      <c r="E74" t="s">
        <v>2283</v>
      </c>
      <c r="F74" s="91">
        <v>100</v>
      </c>
      <c r="G74" t="s">
        <v>80</v>
      </c>
      <c r="H74" t="s">
        <v>2296</v>
      </c>
      <c r="I74" s="91">
        <v>2016</v>
      </c>
      <c r="J74" t="s">
        <v>84</v>
      </c>
      <c r="K74" t="s">
        <v>181</v>
      </c>
      <c r="L74" t="s">
        <v>2304</v>
      </c>
      <c r="M74" t="s">
        <v>2325</v>
      </c>
      <c r="N74" t="s">
        <v>191</v>
      </c>
    </row>
    <row r="75" spans="1:14" x14ac:dyDescent="0.2">
      <c r="A75" t="s">
        <v>1383</v>
      </c>
      <c r="B75" t="s">
        <v>1382</v>
      </c>
      <c r="C75" s="91">
        <v>28</v>
      </c>
      <c r="D75" t="s">
        <v>2107</v>
      </c>
      <c r="E75" t="s">
        <v>2283</v>
      </c>
      <c r="F75" s="91">
        <v>100</v>
      </c>
      <c r="G75" t="s">
        <v>80</v>
      </c>
      <c r="H75" t="s">
        <v>2296</v>
      </c>
      <c r="I75" s="91">
        <v>2017</v>
      </c>
      <c r="J75" t="s">
        <v>84</v>
      </c>
      <c r="K75" t="s">
        <v>181</v>
      </c>
      <c r="L75" t="s">
        <v>2304</v>
      </c>
      <c r="M75" t="s">
        <v>2326</v>
      </c>
      <c r="N75" t="s">
        <v>191</v>
      </c>
    </row>
    <row r="76" spans="1:14" x14ac:dyDescent="0.2">
      <c r="A76" t="s">
        <v>1383</v>
      </c>
      <c r="B76" t="s">
        <v>1382</v>
      </c>
      <c r="C76" s="91">
        <v>28</v>
      </c>
      <c r="D76" t="s">
        <v>2107</v>
      </c>
      <c r="E76" t="s">
        <v>2283</v>
      </c>
      <c r="F76" s="91">
        <v>100</v>
      </c>
      <c r="G76" t="s">
        <v>80</v>
      </c>
      <c r="H76" t="s">
        <v>2296</v>
      </c>
      <c r="I76" s="91">
        <v>2018</v>
      </c>
      <c r="J76" t="s">
        <v>84</v>
      </c>
      <c r="K76" t="s">
        <v>181</v>
      </c>
      <c r="L76" t="s">
        <v>2304</v>
      </c>
      <c r="M76" t="s">
        <v>2327</v>
      </c>
      <c r="N76" t="s">
        <v>191</v>
      </c>
    </row>
    <row r="77" spans="1:14" x14ac:dyDescent="0.2">
      <c r="A77" t="s">
        <v>1383</v>
      </c>
      <c r="B77" t="s">
        <v>1382</v>
      </c>
      <c r="C77" s="91">
        <v>28</v>
      </c>
      <c r="D77" t="s">
        <v>2107</v>
      </c>
      <c r="E77" t="s">
        <v>2283</v>
      </c>
      <c r="F77" s="91">
        <v>100</v>
      </c>
      <c r="G77" t="s">
        <v>80</v>
      </c>
      <c r="H77" t="s">
        <v>2296</v>
      </c>
      <c r="I77" s="91">
        <v>2019</v>
      </c>
      <c r="J77" t="s">
        <v>84</v>
      </c>
      <c r="K77" t="s">
        <v>181</v>
      </c>
      <c r="L77" t="s">
        <v>2304</v>
      </c>
      <c r="M77" t="s">
        <v>2328</v>
      </c>
      <c r="N77" t="s">
        <v>191</v>
      </c>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12822.691145834069</v>
      </c>
      <c r="D2" s="173">
        <f>'A- Generated'!D12</f>
        <v>12822.691145834069</v>
      </c>
      <c r="E2" s="173">
        <f>'_Data inputs (all)'!F7</f>
        <v>12822.69140625</v>
      </c>
      <c r="F2" s="182">
        <f>IF(E2=0,1,ROUND(D2/E2,10))</f>
        <v>0.99999997969999999</v>
      </c>
      <c r="G2" s="182">
        <f>IF(D2=0,1,ROUND(C2/D2,10))</f>
        <v>1</v>
      </c>
    </row>
    <row r="3" spans="1:7" x14ac:dyDescent="0.2">
      <c r="A3" s="6" t="s">
        <v>81</v>
      </c>
      <c r="B3" s="6" t="s">
        <v>87</v>
      </c>
      <c r="C3" s="173">
        <f>v8_</f>
        <v>10258.152916667255</v>
      </c>
      <c r="D3" s="173">
        <f>'A- Generated'!D15</f>
        <v>10258.152916667255</v>
      </c>
      <c r="E3" s="173">
        <f>'_Data inputs (all)'!F9</f>
        <v>10258.1533203125</v>
      </c>
      <c r="F3" s="182">
        <f t="shared" ref="F3:F17" si="0">IF(E3=0,1,ROUND(D3/E3,10))</f>
        <v>0.99999996069999997</v>
      </c>
      <c r="G3" s="182">
        <f t="shared" ref="G3:G17" si="1">IF(D3=0,1,ROUND(C3/D3,10))</f>
        <v>1</v>
      </c>
    </row>
    <row r="4" spans="1:7" x14ac:dyDescent="0.2">
      <c r="A4" s="6" t="s">
        <v>115</v>
      </c>
      <c r="B4" s="6" t="s">
        <v>2227</v>
      </c>
      <c r="C4" s="173">
        <f>v8_</f>
        <v>10258.152916667255</v>
      </c>
      <c r="D4" s="173">
        <f>'B- Generated by facility type'!F10</f>
        <v>10258.080528880293</v>
      </c>
      <c r="E4" s="173"/>
      <c r="F4" s="182">
        <f t="shared" si="0"/>
        <v>1</v>
      </c>
      <c r="G4" s="182">
        <f t="shared" si="1"/>
        <v>1.0000070566999999</v>
      </c>
    </row>
    <row r="5" spans="1:7" x14ac:dyDescent="0.2">
      <c r="A5" s="6" t="s">
        <v>115</v>
      </c>
      <c r="B5" t="s">
        <v>112</v>
      </c>
      <c r="C5" s="173">
        <f>v14_</f>
        <v>8284.1488244360989</v>
      </c>
      <c r="D5" s="173">
        <f>'B- Generated by facility type'!F5</f>
        <v>8284.1488244360989</v>
      </c>
      <c r="E5" s="173">
        <f>'_Data inputs (all)'!F15</f>
        <v>8284.1484375</v>
      </c>
      <c r="F5" s="182">
        <f t="shared" si="0"/>
        <v>1.0000000467000001</v>
      </c>
      <c r="G5" s="182">
        <f t="shared" si="1"/>
        <v>1</v>
      </c>
    </row>
    <row r="6" spans="1:7" x14ac:dyDescent="0.2">
      <c r="A6" s="6" t="s">
        <v>115</v>
      </c>
      <c r="B6" t="s">
        <v>113</v>
      </c>
      <c r="C6" s="173">
        <f>v15_</f>
        <v>1851.0787718050321</v>
      </c>
      <c r="D6" s="173">
        <f>'B- Generated by facility type'!F6</f>
        <v>1851.0787718050321</v>
      </c>
      <c r="E6" s="173">
        <f>'_Data inputs (all)'!F16</f>
        <v>1851.0787353515625</v>
      </c>
      <c r="F6" s="182">
        <f t="shared" si="0"/>
        <v>1.0000000197000001</v>
      </c>
      <c r="G6" s="182">
        <f t="shared" si="1"/>
        <v>1</v>
      </c>
    </row>
    <row r="7" spans="1:7" x14ac:dyDescent="0.2">
      <c r="A7" s="6" t="s">
        <v>115</v>
      </c>
      <c r="B7" t="s">
        <v>1</v>
      </c>
      <c r="C7" s="173">
        <f>v16_</f>
        <v>122.41860591740338</v>
      </c>
      <c r="D7" s="173">
        <f>'B- Generated by facility type'!F7</f>
        <v>122.41860591740338</v>
      </c>
      <c r="E7" s="173">
        <f>'_Data inputs (all)'!F17</f>
        <v>122.41860961914063</v>
      </c>
      <c r="F7" s="182">
        <f t="shared" si="0"/>
        <v>0.99999996980000005</v>
      </c>
      <c r="G7" s="182">
        <f t="shared" si="1"/>
        <v>1</v>
      </c>
    </row>
    <row r="8" spans="1:7" x14ac:dyDescent="0.2">
      <c r="A8" s="6" t="s">
        <v>115</v>
      </c>
      <c r="B8" t="s">
        <v>2</v>
      </c>
      <c r="C8" s="173">
        <f>v17_</f>
        <v>0.43432672176000003</v>
      </c>
      <c r="D8" s="173">
        <f>'B- Generated by facility type'!F8</f>
        <v>0.43432672176000003</v>
      </c>
      <c r="E8" s="173">
        <f>'_Data inputs (all)'!F18</f>
        <v>0.43432670831680298</v>
      </c>
      <c r="F8" s="182">
        <f t="shared" si="0"/>
        <v>1.0000000309999999</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8284.1488244360989</v>
      </c>
      <c r="D10" s="173">
        <f>'D- Delivered'!B4</f>
        <v>8284.1488244360989</v>
      </c>
      <c r="E10" s="173">
        <f>'_Data inputs (all)'!F30</f>
        <v>8284.1484375</v>
      </c>
      <c r="F10" s="182">
        <f t="shared" si="0"/>
        <v>1.0000000467000001</v>
      </c>
      <c r="G10" s="182">
        <f t="shared" si="1"/>
        <v>1</v>
      </c>
    </row>
    <row r="11" spans="1:7" x14ac:dyDescent="0.2">
      <c r="A11" s="6" t="s">
        <v>116</v>
      </c>
      <c r="B11" s="6" t="s">
        <v>2136</v>
      </c>
      <c r="C11" s="173">
        <f>v30_</f>
        <v>1119.1151419076295</v>
      </c>
      <c r="D11" s="173">
        <f>'D- Delivered'!B5</f>
        <v>1119.1151419076295</v>
      </c>
      <c r="E11" s="173">
        <f>'_Data inputs (all)'!F31</f>
        <v>1119.1151123046875</v>
      </c>
      <c r="F11" s="182">
        <f t="shared" si="0"/>
        <v>1.0000000265</v>
      </c>
      <c r="G11" s="182">
        <f t="shared" si="1"/>
        <v>1</v>
      </c>
    </row>
    <row r="12" spans="1:7" x14ac:dyDescent="0.2">
      <c r="A12" s="6" t="s">
        <v>116</v>
      </c>
      <c r="B12" s="6" t="s">
        <v>2137</v>
      </c>
      <c r="C12" s="173">
        <f>v31_</f>
        <v>0.27435397816475166</v>
      </c>
      <c r="D12" s="173">
        <f>'D- Delivered'!B6</f>
        <v>0.27435397816475166</v>
      </c>
      <c r="E12" s="173">
        <f>'_Data inputs (all)'!F32</f>
        <v>0.27435398101806641</v>
      </c>
      <c r="F12" s="182">
        <f t="shared" si="0"/>
        <v>0.99999998960000003</v>
      </c>
      <c r="G12" s="182">
        <f t="shared" si="1"/>
        <v>1</v>
      </c>
    </row>
    <row r="13" spans="1:7" x14ac:dyDescent="0.2">
      <c r="A13" s="6" t="s">
        <v>116</v>
      </c>
      <c r="B13" s="6" t="s">
        <v>2138</v>
      </c>
      <c r="C13" s="173">
        <f>v32_</f>
        <v>9403.5383203218935</v>
      </c>
      <c r="D13" s="173">
        <f>'D- Delivered'!B7</f>
        <v>9403.5383203218935</v>
      </c>
      <c r="E13" s="173">
        <f>'_Data inputs (all)'!F33</f>
        <v>9403.5380859375</v>
      </c>
      <c r="F13" s="182">
        <f t="shared" si="0"/>
        <v>1.0000000249000001</v>
      </c>
      <c r="G13" s="182">
        <f t="shared" si="1"/>
        <v>1</v>
      </c>
    </row>
    <row r="14" spans="1:7" x14ac:dyDescent="0.2">
      <c r="A14" s="6" t="s">
        <v>194</v>
      </c>
      <c r="B14" s="6" t="s">
        <v>117</v>
      </c>
      <c r="C14" s="173">
        <f>v33_</f>
        <v>8284.1488244360989</v>
      </c>
      <c r="D14" s="173">
        <f>'E- Safely treated'!B4</f>
        <v>8284.1488244360989</v>
      </c>
      <c r="E14" s="173">
        <f>'_Data inputs (all)'!F34</f>
        <v>8284.1484375</v>
      </c>
      <c r="F14" s="182">
        <f t="shared" si="0"/>
        <v>1.0000000467000001</v>
      </c>
      <c r="G14" s="182">
        <f t="shared" si="1"/>
        <v>1</v>
      </c>
    </row>
    <row r="15" spans="1:7" x14ac:dyDescent="0.2">
      <c r="A15" s="6" t="s">
        <v>194</v>
      </c>
      <c r="B15" s="6" t="s">
        <v>717</v>
      </c>
      <c r="C15" s="173">
        <f>v34_</f>
        <v>1119.1151419076295</v>
      </c>
      <c r="D15" s="173">
        <f>'E- Safely treated'!B5</f>
        <v>1119.1151419076295</v>
      </c>
      <c r="E15" s="173">
        <f>'_Data inputs (all)'!F35</f>
        <v>1119.1151123046875</v>
      </c>
      <c r="F15" s="182">
        <f t="shared" si="0"/>
        <v>1.0000000265</v>
      </c>
      <c r="G15" s="182">
        <f t="shared" si="1"/>
        <v>1</v>
      </c>
    </row>
    <row r="16" spans="1:7" x14ac:dyDescent="0.2">
      <c r="A16" s="6" t="s">
        <v>194</v>
      </c>
      <c r="B16" s="6" t="s">
        <v>721</v>
      </c>
      <c r="C16" s="173">
        <f>v35_</f>
        <v>0.27435397816475166</v>
      </c>
      <c r="D16" s="173">
        <f>'E- Safely treated'!B6</f>
        <v>0.27435397816475166</v>
      </c>
      <c r="E16" s="173">
        <f>'_Data inputs (all)'!F36</f>
        <v>0.27435398101806641</v>
      </c>
      <c r="F16" s="182">
        <f t="shared" si="0"/>
        <v>0.99999998960000003</v>
      </c>
      <c r="G16" s="182">
        <f t="shared" si="1"/>
        <v>1</v>
      </c>
    </row>
    <row r="17" spans="1:7" x14ac:dyDescent="0.2">
      <c r="A17" s="6" t="s">
        <v>194</v>
      </c>
      <c r="B17" t="s">
        <v>55</v>
      </c>
      <c r="C17" s="173">
        <f>v36_</f>
        <v>9403.5383203218935</v>
      </c>
      <c r="D17" s="173">
        <f>'E- Safely treated'!B7</f>
        <v>9403.5383203218935</v>
      </c>
      <c r="E17" s="173">
        <f>'_Data inputs (all)'!F37</f>
        <v>9403.5380859375</v>
      </c>
      <c r="F17" s="182">
        <f t="shared" si="0"/>
        <v>1.0000000249000001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2023-11-09T10:32:02Z</dcterms:modified>
</cp:coreProperties>
</file>