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E9" i="9"/>
  <c r="A1" i="9"/>
  <c r="E7" i="9"/>
  <c r="A1" i="3"/>
  <c r="V4" i="3"/>
  <c r="A1" i="5"/>
</calcChain>
</file>

<file path=xl/sharedStrings.xml><?xml version="1.0" encoding="utf-8"?>
<sst xmlns="http://schemas.openxmlformats.org/spreadsheetml/2006/main" count="556" uniqueCount="233">
  <si>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</si>
  <si>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</si>
  <si>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</si>
  <si>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</si>
  <si>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</si>
  <si>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</si>
  <si>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</si>
  <si>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</si>
  <si>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</si>
  <si>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</si>
  <si>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</si>
  <si>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</si>
  <si>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</si>
  <si>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</si>
  <si>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</si>
  <si>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</si>
  <si>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</si>
  <si>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</si>
  <si>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</si>
  <si>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</si>
  <si>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</si>
  <si>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</si>
  <si>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</si>
  <si>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</si>
  <si>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</si>
  <si>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</si>
  <si>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</si>
  <si>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</si>
  <si>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</si>
  <si>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</si>
  <si>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</si>
  <si>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</si>
  <si>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</si>
  <si>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</si>
  <si>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</si>
  <si>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</si>
  <si>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</si>
  <si>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</si>
  <si>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</si>
  <si>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</si>
  <si>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</si>
  <si>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</si>
  <si>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</si>
  <si>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</si>
  <si>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</si>
  <si>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</si>
  <si>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</si>
  <si>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</si>
  <si>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</si>
  <si>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</si>
  <si>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</si>
  <si>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</si>
  <si>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</si>
  <si>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</si>
  <si>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</si>
  <si>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</si>
  <si>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</si>
  <si>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</si>
  <si>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</si>
  <si>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</si>
  <si>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</si>
  <si>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</si>
  <si>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</si>
  <si>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</si>
  <si>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</si>
  <si>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</si>
  <si>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</si>
  <si>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</si>
  <si>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</si>
  <si>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</si>
  <si>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</si>
  <si>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</si>
  <si>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</si>
  <si>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</si>
  <si>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</si>
  <si>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</si>
  <si>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</si>
  <si>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</si>
  <si>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</si>
  <si>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</si>
  <si>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</si>
  <si>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</si>
  <si>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</si>
  <si>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</si>
  <si>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</si>
  <si>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</si>
  <si>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</si>
  <si>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</si>
  <si>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</si>
  <si>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</si>
  <si>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</si>
  <si>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</si>
  <si>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</si>
  <si>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</si>
  <si>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</si>
  <si>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</si>
  <si>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</si>
  <si>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</si>
  <si>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</si>
  <si>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</si>
  <si>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</si>
  <si>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</si>
  <si>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</si>
  <si>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</si>
  <si>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</si>
  <si>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</si>
  <si>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</si>
  <si>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</si>
  <si>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</si>
  <si>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</si>
  <si>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</si>
  <si>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</si>
  <si>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</si>
  <si>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</si>
  <si>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</si>
  <si>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</si>
  <si>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</si>
  <si>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</si>
  <si>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</si>
  <si>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</si>
  <si>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</si>
  <si>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</si>
  <si>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</si>
  <si>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</si>
  <si>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</si>
  <si>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</si>
  <si>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</si>
  <si>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</si>
  <si>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</si>
  <si>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</si>
  <si>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</si>
  <si>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</si>
  <si>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</si>
  <si>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</si>
  <si>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</si>
  <si>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</si>
  <si>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</si>
  <si>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</si>
  <si>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</si>
  <si>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</si>
  <si>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</si>
  <si>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</si>
  <si>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</si>
  <si>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</si>
  <si>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</si>
  <si>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</si>
  <si>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</si>
  <si>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</si>
  <si>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</si>
  <si>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</si>
  <si>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</si>
  <si>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</si>
  <si>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</si>
  <si>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</si>
  <si>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</si>
  <si>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ARE</t>
  </si>
  <si>
    <t>United Arab Emirates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</si>
  <si>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</si>
  <si>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</si>
  <si>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</si>
  <si>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</si>
  <si>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</si>
  <si>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</si>
  <si>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</si>
  <si>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</si>
  <si>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</si>
  <si>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</si>
  <si>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</si>
  <si>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</si>
  <si>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</si>
  <si>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</si>
  <si>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</si>
  <si>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</si>
  <si>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</si>
  <si>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</si>
  <si>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</si>
  <si>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</si>
  <si>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</si>
  <si>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</si>
  <si>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</si>
  <si>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</si>
  <si>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</si>
  <si>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</si>
  <si>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</si>
  <si>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</si>
  <si>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</si>
  <si>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</si>
  <si>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</si>
  <si>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</si>
  <si>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</si>
  <si>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</si>
  <si>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</si>
  <si>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</si>
  <si>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</si>
  <si>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</si>
  <si>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</si>
  <si>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</si>
  <si>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</si>
  <si>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</si>
  <si>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</si>
  <si>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</si>
  <si>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</si>
  <si>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</si>
  <si>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</si>
  <si>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</si>
  <si>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jmp_2021_are_united_arab_emirates_v3.xlsx</t>
  </si>
  <si>
    <t>Default assumption</t>
  </si>
  <si>
    <t/>
  </si>
  <si>
    <t>Federal Competitiveness and Statistics Authority-Statistical Book 2018 / https://fcsa.gov.ae</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</si>
  <si>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</si>
  <si>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</si>
  <si>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</si>
  <si>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</si>
  <si>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</si>
  <si>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</si>
  <si>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</si>
  <si>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</si>
  <si>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</si>
  <si>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</si>
  <si>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</si>
  <si>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</si>
  <si>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</si>
  <si>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20</t>
  </si>
  <si>
    <t>Not used</t>
  </si>
  <si>
    <t>%</t>
  </si>
  <si>
    <t>m3/year</t>
  </si>
  <si>
    <t>UAE Household Survey 2018-(National bureau of Statistics-Survey)</t>
  </si>
  <si>
    <t>Table 13.2.13; Calculated based on treatment volumes by technology given (non-treated: 16,659,200 pri: 39,400; sec: 12,324,000; tert: 723,189,000 m3/year)</t>
  </si>
  <si>
    <t>National</t>
  </si>
  <si>
    <t>Table 13.2.9; Does not include private sector plants in Dubai</t>
  </si>
  <si>
    <t>Table 13.2.13; Does not include private sector plants in Dubai</t>
  </si>
  <si>
    <t>Calculated; including primary (39,400 m3/year) and non-treated inflows (752,211,500 - 735,552,300)</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</si>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</sst>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United Arab Emirates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(United Arab Emirates,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9890.400390625</v>
      </c>
      <c r="B4" s="32" t="str">
        <f>'Data summary'!G2</f>
        <v>E</v>
      </c>
      <c r="C4" s="33" t="s">
        <v>137</v>
      </c>
      <c r="D4" s="56">
        <f>v2_</f>
        <v>0.98678209065033184</v>
      </c>
      <c r="E4" s="32" t="str">
        <f>'Data summary'!G3</f>
        <v>E</v>
      </c>
      <c r="F4" s="34" t="s">
        <v>138</v>
      </c>
      <c r="G4" s="57">
        <f>v3_</f>
        <v>1.3217909336090088E-2</v>
      </c>
      <c r="H4" s="32" t="str">
        <f>'Data summary'!G4</f>
        <v>E</v>
      </c>
      <c r="I4" s="34" t="s">
        <v>139</v>
      </c>
      <c r="J4" s="35">
        <f>v4_</f>
        <v>120</v>
      </c>
      <c r="K4" s="32" t="str">
        <f>'Data summary'!G5</f>
        <v>A</v>
      </c>
      <c r="L4" s="34" t="s">
        <v>140</v>
      </c>
      <c r="M4" s="35">
        <f>v5_</f>
        <v>20</v>
      </c>
      <c r="N4" s="36" t="str">
        <f>'Data summary'!G6</f>
        <v>A</v>
      </c>
      <c r="O4" s="34" t="s">
        <v>141</v>
      </c>
      <c r="P4" s="72">
        <f>A4*D4*J4*365/1000000 + A4*G4*M4*365/1000000</f>
        <v>428.42787693186966</v>
      </c>
      <c r="Q4" s="36" t="str">
        <f>'Data summary'!G7</f>
        <v>C</v>
      </c>
      <c r="R4" s="34" t="s">
        <v>142</v>
      </c>
      <c r="S4" s="55">
        <f>v7_</f>
        <v>0.8</v>
      </c>
      <c r="T4" s="36" t="str">
        <f>'Data summary'!G8</f>
        <v>A</v>
      </c>
      <c r="U4" s="54" t="s">
        <v>143</v>
      </c>
      <c r="V4" s="73">
        <f>IF('B- Generated by san facility'!F4="R", 'B- Generated by san facility'!E9,IF(W4="R",v8_,P4*S4))</f>
        <v>342.74230154549576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(United Arab Emirates,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0.97085292000000212</v>
      </c>
      <c r="C4" s="29" t="str">
        <f>'Data summary'!G10</f>
        <v>E</v>
      </c>
      <c r="D4" s="152" t="s">
        <v>145</v>
      </c>
      <c r="E4" s="76">
        <f>IF($F$4="R",v14_,IF('A- Total generated'!W4="R",'A- Total generated'!$V$4*'B- Generated by san facility'!B4,IF(B4&lt;=v2_,v1_*v4_*B4*v7_,IF(B4&gt;v2_,v1_*v4_*v2_*v7_+v1_*v5_*(B4-v2_)*v7_))/1000000*365))</f>
        <v>336.45842843622881</v>
      </c>
      <c r="F4" s="77" t="str">
        <f>'Data summary'!G15</f>
        <v>C</v>
      </c>
      <c r="G4" s="156" t="s">
        <v>60</v>
      </c>
      <c r="H4" s="78">
        <f>v14_ / v8_</f>
        <v>0.98166593894006271</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2.914707999999791E-2</v>
      </c>
      <c r="C6" s="29" t="str">
        <f>'Data summary'!G12</f>
        <v>E</v>
      </c>
      <c r="D6" s="152" t="s">
        <v>147</v>
      </c>
      <c r="E6" s="76">
        <f>IF($F$4="R",E4*B6/B4,IF('A- Total generated'!W4="R",'A- Total generated'!$V$4*'B- Generated by san facility'!B6,IF(SUM(B4:B6)&lt;=v2_,v1_*v4_*B6*v7_,IF(SUM(B4:B5)&gt;v2_,v1_*v5_*B6*v7_,v1_*v4_*SUM(v2_-B4-B5)*v7_+v1_*v5_*(B6+B5+B4-v2_)*v7_))/1000000*365))</f>
        <v>6.2838731100512533</v>
      </c>
      <c r="F6" s="77" t="str">
        <f>'Data summary'!G17</f>
        <v>C</v>
      </c>
      <c r="G6" s="156" t="s">
        <v>150</v>
      </c>
      <c r="H6" s="78">
        <f>v16_ / v8_</f>
        <v>1.8334105039703924E-2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342.74230154628009</v>
      </c>
      <c r="F9" s="83" t="str">
        <f>'Data summary'!G9</f>
        <v>C</v>
      </c>
      <c r="G9" s="157" t="s">
        <v>144</v>
      </c>
      <c r="H9" s="84">
        <f>SUM(H4:H8)</f>
        <v>1.0000000439797667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(United Arab Emirates,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336.45842843622881</v>
      </c>
      <c r="C4" s="77" t="str">
        <f>v99_</f>
        <v>C</v>
      </c>
      <c r="D4" s="109" t="s">
        <v>60</v>
      </c>
      <c r="E4" s="78">
        <f>v14_ / v8_</f>
        <v>0.98166593894006271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0.97699999999999998</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0.97699996948242185</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(United Arab Emirates,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336.45842843622881</v>
      </c>
      <c r="D3" s="89" t="str">
        <f>'Data summary'!G15</f>
        <v>C</v>
      </c>
      <c r="E3" s="140" t="s">
        <v>60</v>
      </c>
      <c r="F3" s="90">
        <f>C3/$C$6</f>
        <v>0.98166593894006271</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6.2838730812072754</v>
      </c>
      <c r="D5" s="77" t="str">
        <f>'Data summary'!G17</f>
        <v>C</v>
      </c>
      <c r="E5" s="139" t="s">
        <v>48</v>
      </c>
      <c r="F5" s="91">
        <f>C5/$C$6</f>
        <v>1.8334105039703924E-2</v>
      </c>
      <c r="G5" s="126" t="s">
        <v>5</v>
      </c>
      <c r="H5" s="97" t="s">
        <v>92</v>
      </c>
      <c r="I5" s="91">
        <f>C5/C5</f>
        <v>1</v>
      </c>
      <c r="J5" s="126" t="s">
        <v>5</v>
      </c>
      <c r="K5" s="97" t="s">
        <v>110</v>
      </c>
    </row>
    <row r="6" spans="1:12" ht="74.25" customHeight="1" thickBot="1" x14ac:dyDescent="0.4">
      <c r="A6" s="198"/>
      <c r="B6" s="134" t="s">
        <v>112</v>
      </c>
      <c r="C6" s="137">
        <f>v8_</f>
        <v>342.74228644371033</v>
      </c>
      <c r="D6" s="108" t="str">
        <f>'Data summary'!G9</f>
        <v>C</v>
      </c>
      <c r="E6" s="131" t="s">
        <v>107</v>
      </c>
      <c r="F6" s="98">
        <f>SUM(F3:F5)</f>
        <v>1.0000000439797667</v>
      </c>
      <c r="G6" s="127" t="s">
        <v>5</v>
      </c>
      <c r="H6" s="96" t="s">
        <v>111</v>
      </c>
      <c r="I6" s="98" t="s">
        <v>16</v>
      </c>
      <c r="J6" s="127"/>
      <c r="K6" s="96" t="s">
        <v>16</v>
      </c>
    </row>
    <row r="7" spans="1:12" ht="74.25" customHeight="1" x14ac:dyDescent="0.35">
      <c r="A7" s="187" t="s">
        <v>46</v>
      </c>
      <c r="B7" s="132" t="s">
        <v>128</v>
      </c>
      <c r="C7" s="135">
        <f>v14_*v19_</f>
        <v>336.45842843622881</v>
      </c>
      <c r="D7" s="89" t="str">
        <f>'Data summary'!G30</f>
        <v>C</v>
      </c>
      <c r="E7" s="140" t="s">
        <v>113</v>
      </c>
      <c r="F7" s="90">
        <f>C7/C6</f>
        <v>0.98166593894006271</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336.45843505859375</v>
      </c>
      <c r="D10" s="108" t="str">
        <f>'Data summary'!G33</f>
        <v>C</v>
      </c>
      <c r="E10" s="131" t="s">
        <v>118</v>
      </c>
      <c r="F10" s="98">
        <f>C10/C6</f>
        <v>0.9816659582617665</v>
      </c>
      <c r="G10" s="127" t="s">
        <v>5</v>
      </c>
      <c r="H10" s="96" t="s">
        <v>49</v>
      </c>
      <c r="I10" s="130" t="s">
        <v>16</v>
      </c>
      <c r="J10" s="127"/>
      <c r="K10" s="96" t="s">
        <v>16</v>
      </c>
    </row>
    <row r="11" spans="1:12" ht="50.25" customHeight="1" x14ac:dyDescent="0.35">
      <c r="A11" s="179" t="s">
        <v>47</v>
      </c>
      <c r="B11" s="132" t="s">
        <v>125</v>
      </c>
      <c r="C11" s="146">
        <f>v29_*v20_</f>
        <v>328.71989105224611</v>
      </c>
      <c r="D11" s="59" t="str">
        <f>'Data summary'!G34</f>
        <v>C</v>
      </c>
      <c r="E11" s="150" t="s">
        <v>119</v>
      </c>
      <c r="F11" s="61">
        <f>v33_/v8_</f>
        <v>0.95908760649636782</v>
      </c>
      <c r="G11" s="59" t="str">
        <f>'Data summary'!G38</f>
        <v>C</v>
      </c>
      <c r="H11" s="41" t="s">
        <v>103</v>
      </c>
      <c r="I11" s="128">
        <f>C11/C3</f>
        <v>0.97700001922986623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328.71987915039063</v>
      </c>
      <c r="D14" s="145" t="str">
        <f>'Data summary'!G37</f>
        <v>C</v>
      </c>
      <c r="E14" s="151" t="s">
        <v>123</v>
      </c>
      <c r="F14" s="155" t="str">
        <f>IF(LEFT(C15,2)="No","Insufficient data","COUNTRY ESTIMATE (SDG 6.3.1): "&amp;TEXT(SUM(F11:F13),"0.0%"))</f>
        <v>COUNTRY ESTIMATE (SDG 6.3.1): 95.9%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9890.400390625</v>
      </c>
      <c r="F2" s="104" t="s">
        <v>197</v>
      </c>
      <c r="G2" s="105" t="s">
        <v>201</v>
      </c>
      <c r="H2" s="5">
        <v>2020</v>
      </c>
      <c r="I2" s="104" t="s">
        <v>204</v>
      </c>
      <c r="J2" s="104"/>
    </row>
    <row r="3" spans="1:10" x14ac:dyDescent="0.35">
      <c r="A3" s="104" t="s">
        <v>155</v>
      </c>
      <c r="B3" s="104" t="s">
        <v>156</v>
      </c>
      <c r="C3" s="5">
        <v>2</v>
      </c>
      <c r="D3" s="16" t="s">
        <v>158</v>
      </c>
      <c r="E3" s="159">
        <v>0.98678209065033184</v>
      </c>
      <c r="F3" s="16" t="s">
        <v>198</v>
      </c>
      <c r="G3" s="105" t="s">
        <v>201</v>
      </c>
      <c r="H3" s="5">
        <v>2020</v>
      </c>
      <c r="I3" s="104" t="s">
        <v>205</v>
      </c>
      <c r="J3" s="104"/>
    </row>
    <row r="4" spans="1:10" x14ac:dyDescent="0.35">
      <c r="A4" s="104" t="s">
        <v>155</v>
      </c>
      <c r="B4" s="104" t="s">
        <v>156</v>
      </c>
      <c r="C4" s="5">
        <v>3</v>
      </c>
      <c r="D4" s="16" t="s">
        <v>159</v>
      </c>
      <c r="E4" s="159">
        <v>1.3217909336090088E-2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428.42788696289063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342.74228644371033</v>
      </c>
      <c r="F9" s="104" t="s">
        <v>200</v>
      </c>
      <c r="G9" s="106" t="s">
        <v>5</v>
      </c>
      <c r="I9" s="104" t="s">
        <v>207</v>
      </c>
      <c r="J9" s="104"/>
    </row>
    <row r="10" spans="1:10" x14ac:dyDescent="0.35">
      <c r="A10" s="104" t="s">
        <v>155</v>
      </c>
      <c r="B10" s="104" t="s">
        <v>156</v>
      </c>
      <c r="C10" s="5">
        <v>9</v>
      </c>
      <c r="D10" s="16" t="s">
        <v>165</v>
      </c>
      <c r="E10" s="159">
        <v>0.97085292000000212</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2.914707999999791E-2</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336.45842843622881</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6.2838730812072754</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0.97699999999999998</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0.97699996948242185</v>
      </c>
      <c r="F29" s="16" t="s">
        <v>198</v>
      </c>
      <c r="G29" s="105" t="s">
        <v>202</v>
      </c>
      <c r="I29" s="104" t="s">
        <v>209</v>
      </c>
      <c r="J29" s="104"/>
    </row>
    <row r="30" spans="1:10" x14ac:dyDescent="0.35">
      <c r="A30" s="104" t="s">
        <v>155</v>
      </c>
      <c r="B30" s="104" t="s">
        <v>156</v>
      </c>
      <c r="C30" s="5">
        <v>29</v>
      </c>
      <c r="D30" s="16" t="s">
        <v>185</v>
      </c>
      <c r="E30" s="161">
        <v>336.45843505859375</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336.45843505859375</v>
      </c>
      <c r="F33" s="104" t="s">
        <v>200</v>
      </c>
      <c r="G33" s="107" t="s">
        <v>5</v>
      </c>
      <c r="I33" s="104" t="s">
        <v>207</v>
      </c>
      <c r="J33" s="104"/>
    </row>
    <row r="34" spans="1:10" x14ac:dyDescent="0.35">
      <c r="A34" s="104" t="s">
        <v>155</v>
      </c>
      <c r="B34" s="104" t="s">
        <v>156</v>
      </c>
      <c r="C34" s="5">
        <v>33</v>
      </c>
      <c r="D34" s="16" t="s">
        <v>189</v>
      </c>
      <c r="E34" s="161">
        <v>328.71987915039063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328.71987915039063</v>
      </c>
      <c r="F37" s="104" t="s">
        <v>200</v>
      </c>
      <c r="G37" s="107" t="s">
        <v>5</v>
      </c>
      <c r="I37" s="104" t="s">
        <v>207</v>
      </c>
      <c r="J37" s="104"/>
    </row>
    <row r="38" spans="1:10" x14ac:dyDescent="0.35">
      <c r="A38" s="104" t="s">
        <v>155</v>
      </c>
      <c r="B38" s="104" t="s">
        <v>156</v>
      </c>
      <c r="C38" s="5">
        <v>37</v>
      </c>
      <c r="D38" s="16" t="s">
        <v>193</v>
      </c>
      <c r="E38" s="159">
        <v>0.9590876007080078</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0.9590876007080078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222</v>
      </c>
      <c r="E2">
        <v>97.7</v>
      </c>
      <c r="F2" s="8" t="s">
        <v>224</v>
      </c>
      <c r="G2" s="44" t="s">
        <v>203</v>
      </c>
      <c r="H2" s="15">
        <v>2017</v>
      </c>
      <c r="I2" s="8" t="s">
        <v>208</v>
      </c>
      <c r="J2" s="8" t="s">
        <v>227</v>
      </c>
      <c r="K2" s="8"/>
      <c r="L2" s="8"/>
      <c r="M2" s="5"/>
    </row>
    <row r="3" spans="1:13" x14ac:dyDescent="0.35">
      <c r="A3" s="8" t="s">
        <v>155</v>
      </c>
      <c r="B3" s="8" t="s">
        <v>156</v>
      </c>
      <c r="C3" s="141" t="s">
        <v>212</v>
      </c>
      <c r="D3" s="8" t="s">
        <v>223</v>
      </c>
      <c r="E3">
        <v>93.865470000000002</v>
      </c>
      <c r="F3" s="8" t="s">
        <v>224</v>
      </c>
      <c r="G3" s="44" t="s">
        <v>207</v>
      </c>
      <c r="H3" s="15">
        <v>2018</v>
      </c>
      <c r="I3" s="8" t="s">
        <v>226</v>
      </c>
      <c r="J3" s="8" t="s">
        <v>228</v>
      </c>
      <c r="K3" s="8"/>
      <c r="L3" s="8"/>
      <c r="M3" s="5"/>
    </row>
    <row r="4" spans="1:13" x14ac:dyDescent="0.35">
      <c r="A4" s="8" t="s">
        <v>155</v>
      </c>
      <c r="B4" s="8" t="s">
        <v>156</v>
      </c>
      <c r="C4" s="141" t="s">
        <v>213</v>
      </c>
      <c r="D4" s="8" t="s">
        <v>223</v>
      </c>
      <c r="E4">
        <v>1.1141000000000001</v>
      </c>
      <c r="F4" s="8" t="s">
        <v>224</v>
      </c>
      <c r="G4" s="44" t="s">
        <v>207</v>
      </c>
      <c r="H4" s="15">
        <v>2018</v>
      </c>
      <c r="I4" s="8" t="s">
        <v>226</v>
      </c>
      <c r="J4" s="8" t="s">
        <v>228</v>
      </c>
      <c r="K4" s="8"/>
      <c r="L4" s="8"/>
      <c r="M4" s="5"/>
    </row>
    <row r="5" spans="1:13" x14ac:dyDescent="0.35">
      <c r="A5" s="8" t="s">
        <v>155</v>
      </c>
      <c r="B5" s="8" t="s">
        <v>156</v>
      </c>
      <c r="C5" s="141" t="s">
        <v>214</v>
      </c>
      <c r="D5" s="8" t="s">
        <v>223</v>
      </c>
      <c r="E5">
        <v>752211500</v>
      </c>
      <c r="F5" s="8" t="s">
        <v>225</v>
      </c>
      <c r="G5" s="44" t="s">
        <v>207</v>
      </c>
      <c r="H5" s="15">
        <v>2017</v>
      </c>
      <c r="I5" s="8" t="s">
        <v>208</v>
      </c>
      <c r="J5" s="8" t="s">
        <v>229</v>
      </c>
      <c r="K5" s="8"/>
      <c r="L5" s="8"/>
      <c r="M5" s="5"/>
    </row>
    <row r="6" spans="1:13" x14ac:dyDescent="0.35">
      <c r="A6" s="8" t="s">
        <v>155</v>
      </c>
      <c r="B6" s="8" t="s">
        <v>156</v>
      </c>
      <c r="C6" s="141" t="s">
        <v>215</v>
      </c>
      <c r="D6" s="8" t="s">
        <v>223</v>
      </c>
      <c r="E6">
        <v>16698400.20000005</v>
      </c>
      <c r="F6" s="8" t="s">
        <v>225</v>
      </c>
      <c r="G6" s="44" t="s">
        <v>207</v>
      </c>
      <c r="H6" s="15">
        <v>2017</v>
      </c>
      <c r="I6" s="8" t="s">
        <v>208</v>
      </c>
      <c r="J6" s="8" t="s">
        <v>230</v>
      </c>
      <c r="K6" s="8"/>
      <c r="L6" s="8"/>
      <c r="M6" s="5"/>
    </row>
    <row r="7" spans="1:13" x14ac:dyDescent="0.35">
      <c r="A7" s="8" t="s">
        <v>155</v>
      </c>
      <c r="B7" s="8" t="s">
        <v>156</v>
      </c>
      <c r="C7" s="141" t="s">
        <v>216</v>
      </c>
      <c r="D7" s="8" t="s">
        <v>223</v>
      </c>
      <c r="E7">
        <v>2.2000000000000002</v>
      </c>
      <c r="F7" s="8" t="s">
        <v>224</v>
      </c>
      <c r="G7" s="44" t="s">
        <v>207</v>
      </c>
      <c r="H7" s="15">
        <v>2017</v>
      </c>
      <c r="I7" s="8" t="s">
        <v>208</v>
      </c>
      <c r="J7" s="8" t="s">
        <v>231</v>
      </c>
      <c r="K7" s="8"/>
      <c r="L7" s="8"/>
      <c r="M7" s="5"/>
    </row>
    <row r="8" spans="1:13" x14ac:dyDescent="0.35">
      <c r="A8" s="8" t="s">
        <v>155</v>
      </c>
      <c r="B8" s="8" t="s">
        <v>156</v>
      </c>
      <c r="C8" s="141" t="s">
        <v>217</v>
      </c>
      <c r="D8" s="8" t="s">
        <v>223</v>
      </c>
      <c r="E8">
        <v>12324000</v>
      </c>
      <c r="F8" s="8" t="s">
        <v>225</v>
      </c>
      <c r="G8" s="44" t="s">
        <v>207</v>
      </c>
      <c r="H8" s="15">
        <v>2017</v>
      </c>
      <c r="I8" s="8" t="s">
        <v>208</v>
      </c>
      <c r="J8" s="8" t="s">
        <v>230</v>
      </c>
      <c r="K8" s="8"/>
      <c r="L8" s="8"/>
      <c r="M8" s="5"/>
    </row>
    <row r="9" spans="1:13" x14ac:dyDescent="0.35">
      <c r="A9" s="8" t="s">
        <v>155</v>
      </c>
      <c r="B9" s="8" t="s">
        <v>156</v>
      </c>
      <c r="C9" s="141" t="s">
        <v>218</v>
      </c>
      <c r="D9" s="8" t="s">
        <v>223</v>
      </c>
      <c r="E9">
        <v>1.6</v>
      </c>
      <c r="F9" s="8" t="s">
        <v>224</v>
      </c>
      <c r="G9" s="44" t="s">
        <v>207</v>
      </c>
      <c r="H9" s="15">
        <v>2017</v>
      </c>
      <c r="I9" s="8" t="s">
        <v>208</v>
      </c>
      <c r="J9" s="8" t="s">
        <v>232</v>
      </c>
      <c r="K9" s="8"/>
      <c r="L9" s="8"/>
      <c r="M9" s="5"/>
    </row>
    <row r="10" spans="1:13" x14ac:dyDescent="0.35">
      <c r="A10" s="8" t="s">
        <v>155</v>
      </c>
      <c r="B10" s="8" t="s">
        <v>156</v>
      </c>
      <c r="C10" s="141" t="s">
        <v>219</v>
      </c>
      <c r="D10" s="8" t="s">
        <v>223</v>
      </c>
      <c r="E10">
        <v>735513000</v>
      </c>
      <c r="F10" s="8" t="s">
        <v>225</v>
      </c>
      <c r="G10" s="44" t="s">
        <v>207</v>
      </c>
      <c r="H10" s="15">
        <v>2017</v>
      </c>
      <c r="I10" s="8" t="s">
        <v>208</v>
      </c>
      <c r="J10" s="8" t="s">
        <v>232</v>
      </c>
      <c r="K10" s="8"/>
      <c r="L10" s="8"/>
      <c r="M10" s="5"/>
    </row>
    <row r="11" spans="1:13" x14ac:dyDescent="0.35">
      <c r="A11" s="8" t="s">
        <v>155</v>
      </c>
      <c r="B11" s="8" t="s">
        <v>156</v>
      </c>
      <c r="C11" s="141" t="s">
        <v>220</v>
      </c>
      <c r="D11" s="8" t="s">
        <v>223</v>
      </c>
      <c r="E11">
        <v>723189000</v>
      </c>
      <c r="F11" s="8" t="s">
        <v>225</v>
      </c>
      <c r="G11" s="44" t="s">
        <v>207</v>
      </c>
      <c r="H11" s="15">
        <v>2017</v>
      </c>
      <c r="I11" s="8" t="s">
        <v>208</v>
      </c>
      <c r="J11" s="8" t="s">
        <v>230</v>
      </c>
      <c r="K11" s="8"/>
      <c r="L11" s="8"/>
      <c r="M11" s="5"/>
    </row>
    <row r="12" spans="1:13" x14ac:dyDescent="0.35">
      <c r="A12" s="8" t="s">
        <v>155</v>
      </c>
      <c r="B12" s="8" t="s">
        <v>156</v>
      </c>
      <c r="C12" s="141" t="s">
        <v>221</v>
      </c>
      <c r="D12" s="8" t="s">
        <v>223</v>
      </c>
      <c r="E12">
        <v>96.1</v>
      </c>
      <c r="F12" s="8" t="s">
        <v>224</v>
      </c>
      <c r="G12" s="44" t="s">
        <v>207</v>
      </c>
      <c r="H12" s="15">
        <v>2017</v>
      </c>
      <c r="I12" s="8" t="s">
        <v>208</v>
      </c>
      <c r="J12" s="8" t="s">
        <v>232</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2021-08-06T08:44:12Z</dcterms:modified>
</cp:coreProperties>
</file>