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E8" i="9" s="1"/>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9" i="9"/>
  <c r="E7" i="9"/>
  <c r="F8" i="6"/>
</calcChain>
</file>

<file path=xl/sharedStrings.xml><?xml version="1.0" encoding="utf-8"?>
<sst xmlns="http://schemas.openxmlformats.org/spreadsheetml/2006/main" count="476" uniqueCount="212">
  <si>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</si>
  <si>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</si>
  <si>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</si>
  <si>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</si>
  <si>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</si>
  <si>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</si>
  <si>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</si>
  <si>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</si>
  <si>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</si>
  <si>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</si>
  <si>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</si>
  <si>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</si>
  <si>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</si>
  <si>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</si>
  <si>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</si>
  <si>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</si>
  <si>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</si>
  <si>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</si>
  <si>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</si>
  <si>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</si>
  <si>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</si>
  <si>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</si>
  <si>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</si>
  <si>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</si>
  <si>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</si>
  <si>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</si>
  <si>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</si>
  <si>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</si>
  <si>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</si>
  <si>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</si>
  <si>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</si>
  <si>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</si>
  <si>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</si>
  <si>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</si>
  <si>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</si>
  <si>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</si>
  <si>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</si>
  <si>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</si>
  <si>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</si>
  <si>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</si>
  <si>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</si>
  <si>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</si>
  <si>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</si>
  <si>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</si>
  <si>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</si>
  <si>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</si>
  <si>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</si>
  <si>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</si>
  <si>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</si>
  <si>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</si>
  <si>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</si>
  <si>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</si>
  <si>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</si>
  <si>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</si>
  <si>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</si>
  <si>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</si>
  <si>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</si>
  <si>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</si>
  <si>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</si>
  <si>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</si>
  <si>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</si>
  <si>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</si>
  <si>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</si>
  <si>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</si>
  <si>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</si>
  <si>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</si>
  <si>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</si>
  <si>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</si>
  <si>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</si>
  <si>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</si>
  <si>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</si>
  <si>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</si>
  <si>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</si>
  <si>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</si>
  <si>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</si>
  <si>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</si>
  <si>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</si>
  <si>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</si>
  <si>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</si>
  <si>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</si>
  <si>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</si>
  <si>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</si>
  <si>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</si>
  <si>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</si>
  <si>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</si>
  <si>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</si>
  <si>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</si>
  <si>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</si>
  <si>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</si>
  <si>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</si>
  <si>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</si>
  <si>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</si>
  <si>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</si>
  <si>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</si>
  <si>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</si>
  <si>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</si>
  <si>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</si>
  <si>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</si>
  <si>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</si>
  <si>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</si>
  <si>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</si>
  <si>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</si>
  <si>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</si>
  <si>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</si>
  <si>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</si>
  <si>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</si>
  <si>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</si>
  <si>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</si>
  <si>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</si>
  <si>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</si>
  <si>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</si>
  <si>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</si>
  <si>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</si>
  <si>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</si>
  <si>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</si>
  <si>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</si>
  <si>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</si>
  <si>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</si>
  <si>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</si>
  <si>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</si>
  <si>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</si>
  <si>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</si>
  <si>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</si>
  <si>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</si>
  <si>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</si>
  <si>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</si>
  <si>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</si>
  <si>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</si>
  <si>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</si>
  <si>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</si>
  <si>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</si>
  <si>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</si>
  <si>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</si>
  <si>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</si>
  <si>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</si>
  <si>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</si>
  <si>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</si>
  <si>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</si>
  <si>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</si>
  <si>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</si>
  <si>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</si>
  <si>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</si>
  <si>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</si>
  <si>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</si>
  <si>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</si>
  <si>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</si>
  <si>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</si>
  <si>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</si>
  <si>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</si>
  <si>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</si>
  <si>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</si>
  <si>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</si>
  <si>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</si>
  <si>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</si>
  <si>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</si>
  <si>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FLK</t>
  </si>
  <si>
    <t>Falkland Islands (Malvinas)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</si>
  <si>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</si>
  <si>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</si>
  <si>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</si>
  <si>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</si>
  <si>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</si>
  <si>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</si>
  <si>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</si>
  <si>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</si>
  <si>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</si>
  <si>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</si>
  <si>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</si>
  <si>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</si>
  <si>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</si>
  <si>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</si>
  <si>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</si>
  <si>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</si>
  <si>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</si>
  <si>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</si>
  <si>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</si>
  <si>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</si>
  <si>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</si>
  <si>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</si>
  <si>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</si>
  <si>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</si>
  <si>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</si>
  <si>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</si>
  <si>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</si>
  <si>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</si>
  <si>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</si>
  <si>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</si>
  <si>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</si>
  <si>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</si>
  <si>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</si>
  <si>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</si>
  <si>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</si>
  <si>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</si>
  <si>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</si>
  <si>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</si>
  <si>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</si>
  <si>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</si>
  <si>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</si>
  <si>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</si>
  <si>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</si>
  <si>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</si>
  <si>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</si>
  <si>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</si>
  <si>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</si>
  <si>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</si>
  <si>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jmp_2021_flk_falkland_islands.xlsx</t>
  </si>
  <si>
    <t>Default assumption</t>
  </si>
  <si>
    <t/>
  </si>
  <si>
    <t>Proportion of population with sewer connections</t>
  </si>
  <si>
    <t>Not used</t>
  </si>
  <si>
    <t>%</t>
  </si>
  <si>
    <t>Falkland Islands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</si>
</sst>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Falkland Islands (Malvinas)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(Falkland Islands (Malvinas),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3.4830000400543213</v>
      </c>
      <c r="B4" s="32" t="str">
        <f>'Data summary'!G2</f>
        <v>E</v>
      </c>
      <c r="C4" s="33" t="s">
        <v>137</v>
      </c>
      <c r="D4" s="56">
        <f>v2_</f>
        <v>0.92963391961956821</v>
      </c>
      <c r="E4" s="32" t="str">
        <f>'Data summary'!G3</f>
        <v>E</v>
      </c>
      <c r="F4" s="34" t="s">
        <v>138</v>
      </c>
      <c r="G4" s="57">
        <f>v3_</f>
        <v>7.0366082191467283E-2</v>
      </c>
      <c r="H4" s="32" t="str">
        <f>'Data summary'!G4</f>
        <v>E</v>
      </c>
      <c r="I4" s="34" t="s">
        <v>139</v>
      </c>
      <c r="J4" s="35">
        <f>v4_</f>
        <v>120</v>
      </c>
      <c r="K4" s="32" t="str">
        <f>'Data summary'!G5</f>
        <v>A</v>
      </c>
      <c r="L4" s="34" t="s">
        <v>140</v>
      </c>
      <c r="M4" s="35">
        <f>v5_</f>
        <v>20</v>
      </c>
      <c r="N4" s="36" t="str">
        <f>'Data summary'!G6</f>
        <v>A</v>
      </c>
      <c r="O4" s="34" t="s">
        <v>141</v>
      </c>
      <c r="P4" s="72">
        <f>A4*D4*J4*365/1000000 + A4*G4*M4*365/1000000</f>
        <v>0.14360979708182839</v>
      </c>
      <c r="Q4" s="36" t="str">
        <f>'Data summary'!G7</f>
        <v>C</v>
      </c>
      <c r="R4" s="34" t="s">
        <v>142</v>
      </c>
      <c r="S4" s="55">
        <f>v7_</f>
        <v>0.8</v>
      </c>
      <c r="T4" s="36" t="str">
        <f>'Data summary'!G8</f>
        <v>A</v>
      </c>
      <c r="U4" s="54" t="s">
        <v>143</v>
      </c>
      <c r="V4" s="73">
        <f>IF('B- Generated by san facility'!F4="R", 'B- Generated by san facility'!E9,IF(W4="R",v8_,P4*S4))</f>
        <v>0.11488783766546272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(Falkland Islands (Malvinas),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0.99999998288698133</v>
      </c>
      <c r="C4" s="29" t="str">
        <f>'Data summary'!G10</f>
        <v>E</v>
      </c>
      <c r="D4" s="152" t="s">
        <v>145</v>
      </c>
      <c r="E4" s="76">
        <f>IF($F$4="R",v14_,IF('A- Total generated'!W4="R",'A- Total generated'!$V$4*'B- Generated by san facility'!B4,IF(B4&lt;=v2_,v1_*v4_*B4*v7_,IF(B4&gt;v2_,v1_*v4_*v2_*v7_+v1_*v5_*(B4-v2_)*v7_))/1000000*365))</f>
        <v>0.11488783728053382</v>
      </c>
      <c r="F4" s="77" t="str">
        <f>'Data summary'!G15</f>
        <v>C</v>
      </c>
      <c r="G4" s="156" t="s">
        <v>60</v>
      </c>
      <c r="H4" s="78">
        <f>v14_ / v8_</f>
        <v>1.0000000705822385</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1.7113018628799999E-8</v>
      </c>
      <c r="C7" s="29" t="str">
        <f>'Data summary'!G13</f>
        <v>E</v>
      </c>
      <c r="D7" s="152" t="s">
        <v>148</v>
      </c>
      <c r="E7" s="76">
        <f>IF($F$4="R",E4*B7/B4,IF('A- Total generated'!W4="R",'A- Total generated'!$V$4*'B- Generated by san facility'!B7,IF(SUM(B4:B7)&lt;=v2_,v1_*v4_*B7*v7_,IF(SUM(B4:B6)&gt;v2_,v1_*v5_*B7*v7_,v1_*v4_*SUM(v2_-B4-B5-B6)*v7_+v1_*v5_*(B7+B6+B5+B4-v2_)*v7_))/1000000*365))</f>
        <v>3.4809112428623477E-10</v>
      </c>
      <c r="F7" s="77" t="str">
        <f>'Data summary'!G18</f>
        <v>C</v>
      </c>
      <c r="G7" s="156" t="s">
        <v>151</v>
      </c>
      <c r="H7" s="78">
        <f>v17_ / v8_</f>
        <v>3.0298345264317945E-9</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0.11488783762862495</v>
      </c>
      <c r="F9" s="83" t="str">
        <f>'Data summary'!G9</f>
        <v>C</v>
      </c>
      <c r="G9" s="157" t="s">
        <v>144</v>
      </c>
      <c r="H9" s="84">
        <f>SUM(H4:H8)</f>
        <v>1.0000000736120731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(Falkland Islands (Malvinas),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0.11488783728053381</v>
      </c>
      <c r="C4" s="77" t="str">
        <f>v99_</f>
        <v>C</v>
      </c>
      <c r="D4" s="109" t="s">
        <v>60</v>
      </c>
      <c r="E4" s="78">
        <f>v14_ / v8_</f>
        <v>1.0000000705822385</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(Falkland Islands (Malvinas),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0.11488783728053381</v>
      </c>
      <c r="D3" s="89" t="str">
        <f>'Data summary'!G15</f>
        <v>C</v>
      </c>
      <c r="E3" s="140" t="s">
        <v>60</v>
      </c>
      <c r="F3" s="90">
        <f>C3/$C$6</f>
        <v>1.0000000705822385</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3.4809111149058936E-10</v>
      </c>
      <c r="D5" s="77" t="str">
        <f>'Data summary'!G17</f>
        <v>C</v>
      </c>
      <c r="E5" s="139" t="s">
        <v>48</v>
      </c>
      <c r="F5" s="91">
        <f>C5/$C$6</f>
        <v>3.0298345264317945E-9</v>
      </c>
      <c r="G5" s="126" t="s">
        <v>5</v>
      </c>
      <c r="H5" s="97" t="s">
        <v>92</v>
      </c>
      <c r="I5" s="91">
        <f>C5/C5</f>
        <v>1</v>
      </c>
      <c r="J5" s="126" t="s">
        <v>5</v>
      </c>
      <c r="K5" s="97" t="s">
        <v>110</v>
      </c>
    </row>
    <row r="6" spans="1:12" ht="74.25" customHeight="1" thickBot="1" x14ac:dyDescent="0.4">
      <c r="A6" s="198"/>
      <c r="B6" s="134" t="s">
        <v>112</v>
      </c>
      <c r="C6" s="137">
        <f>v8_</f>
        <v>0.11488782917149365</v>
      </c>
      <c r="D6" s="108" t="str">
        <f>'Data summary'!G9</f>
        <v>C</v>
      </c>
      <c r="E6" s="131" t="s">
        <v>107</v>
      </c>
      <c r="F6" s="98">
        <f>SUM(F3:F5)</f>
        <v>1.0000000736120731</v>
      </c>
      <c r="G6" s="127" t="s">
        <v>5</v>
      </c>
      <c r="H6" s="96" t="s">
        <v>111</v>
      </c>
      <c r="I6" s="98" t="s">
        <v>16</v>
      </c>
      <c r="J6" s="127"/>
      <c r="K6" s="96" t="s">
        <v>16</v>
      </c>
    </row>
    <row r="7" spans="1:12" ht="74.25" customHeight="1" x14ac:dyDescent="0.35">
      <c r="A7" s="187" t="s">
        <v>46</v>
      </c>
      <c r="B7" s="132" t="s">
        <v>128</v>
      </c>
      <c r="C7" s="135">
        <f>v14_*v19_</f>
        <v>0.11488783728053381</v>
      </c>
      <c r="D7" s="89" t="str">
        <f>'Data summary'!G30</f>
        <v>C</v>
      </c>
      <c r="E7" s="140" t="s">
        <v>113</v>
      </c>
      <c r="F7" s="90">
        <f>C7/C6</f>
        <v>1.0000000705822385</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0.11488783359527588</v>
      </c>
      <c r="D10" s="108" t="str">
        <f>'Data summary'!G33</f>
        <v>C</v>
      </c>
      <c r="E10" s="131" t="s">
        <v>118</v>
      </c>
      <c r="F10" s="98">
        <f>C10/C6</f>
        <v>1.0000000385052294</v>
      </c>
      <c r="G10" s="127" t="s">
        <v>5</v>
      </c>
      <c r="H10" s="96" t="s">
        <v>49</v>
      </c>
      <c r="I10" s="130" t="s">
        <v>16</v>
      </c>
      <c r="J10" s="127"/>
      <c r="K10" s="96" t="s">
        <v>16</v>
      </c>
    </row>
    <row r="11" spans="1:12" ht="50.25" customHeight="1" x14ac:dyDescent="0.35">
      <c r="A11" s="179" t="s">
        <v>47</v>
      </c>
      <c r="B11" s="132" t="s">
        <v>125</v>
      </c>
      <c r="C11" s="146">
        <f>v29_*v20_</f>
        <v>5.7443916797637939E-2</v>
      </c>
      <c r="D11" s="59" t="str">
        <f>'Data summary'!G34</f>
        <v>C</v>
      </c>
      <c r="E11" s="150" t="s">
        <v>119</v>
      </c>
      <c r="F11" s="61">
        <f>v33_/v8_</f>
        <v>0.50000001925261472</v>
      </c>
      <c r="G11" s="59" t="str">
        <f>'Data summary'!G38</f>
        <v>C</v>
      </c>
      <c r="H11" s="41" t="s">
        <v>103</v>
      </c>
      <c r="I11" s="128">
        <f>C11/C3</f>
        <v>0.49999998396149664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5.7443916797637939E-2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3.4830000400543213</v>
      </c>
      <c r="F2" s="104" t="s">
        <v>197</v>
      </c>
      <c r="G2" s="105" t="s">
        <v>201</v>
      </c>
      <c r="H2" s="5">
        <v>2020</v>
      </c>
      <c r="I2" s="104" t="s">
        <v>204</v>
      </c>
      <c r="J2" s="104"/>
    </row>
    <row r="3" spans="1:10" x14ac:dyDescent="0.35">
      <c r="A3" s="104" t="s">
        <v>155</v>
      </c>
      <c r="B3" s="104" t="s">
        <v>156</v>
      </c>
      <c r="C3" s="5">
        <v>2</v>
      </c>
      <c r="D3" s="16" t="s">
        <v>158</v>
      </c>
      <c r="E3" s="159">
        <v>0.92963391961956821</v>
      </c>
      <c r="F3" s="16" t="s">
        <v>198</v>
      </c>
      <c r="G3" s="105" t="s">
        <v>201</v>
      </c>
      <c r="H3" s="5">
        <v>2020</v>
      </c>
      <c r="I3" s="104" t="s">
        <v>205</v>
      </c>
      <c r="J3" s="104"/>
    </row>
    <row r="4" spans="1:10" x14ac:dyDescent="0.35">
      <c r="A4" s="104" t="s">
        <v>155</v>
      </c>
      <c r="B4" s="104" t="s">
        <v>156</v>
      </c>
      <c r="C4" s="5">
        <v>3</v>
      </c>
      <c r="D4" s="16" t="s">
        <v>159</v>
      </c>
      <c r="E4" s="159">
        <v>7.0366082191467283E-2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0.14360979199409485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0.11488782917149365</v>
      </c>
      <c r="F9" s="104" t="s">
        <v>200</v>
      </c>
      <c r="G9" s="106" t="s">
        <v>5</v>
      </c>
      <c r="I9" s="104" t="s">
        <v>207</v>
      </c>
      <c r="J9" s="104"/>
    </row>
    <row r="10" spans="1:10" x14ac:dyDescent="0.35">
      <c r="A10" s="104" t="s">
        <v>155</v>
      </c>
      <c r="B10" s="104" t="s">
        <v>156</v>
      </c>
      <c r="C10" s="5">
        <v>9</v>
      </c>
      <c r="D10" s="16" t="s">
        <v>165</v>
      </c>
      <c r="E10" s="159">
        <v>0.99999998288698133</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1.7113018628799999E-8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0.11488783728053381</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3.4809111149058936E-10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0.11488783359527588</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0.11488783359527588</v>
      </c>
      <c r="F33" s="104" t="s">
        <v>200</v>
      </c>
      <c r="G33" s="107" t="s">
        <v>5</v>
      </c>
      <c r="I33" s="104" t="s">
        <v>207</v>
      </c>
      <c r="J33" s="104"/>
    </row>
    <row r="34" spans="1:10" x14ac:dyDescent="0.35">
      <c r="A34" s="104" t="s">
        <v>155</v>
      </c>
      <c r="B34" s="104" t="s">
        <v>156</v>
      </c>
      <c r="C34" s="5">
        <v>33</v>
      </c>
      <c r="D34" s="16" t="s">
        <v>189</v>
      </c>
      <c r="E34" s="161">
        <v>5.7443916797637939E-2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5.7443916797637939E-2</v>
      </c>
      <c r="F37" s="104" t="s">
        <v>200</v>
      </c>
      <c r="G37" s="107" t="s">
        <v>5</v>
      </c>
      <c r="I37" s="104" t="s">
        <v>207</v>
      </c>
      <c r="J37" s="104"/>
    </row>
    <row r="38" spans="1:10" x14ac:dyDescent="0.35">
      <c r="A38" s="104" t="s">
        <v>155</v>
      </c>
      <c r="B38" s="104" t="s">
        <v>156</v>
      </c>
      <c r="C38" s="5">
        <v>37</v>
      </c>
      <c r="D38" s="16" t="s">
        <v>193</v>
      </c>
      <c r="E38" s="159">
        <v>0.50000003814697269</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0.50000003814697269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209</v>
      </c>
      <c r="E2">
        <v>100</v>
      </c>
      <c r="F2" s="8" t="s">
        <v>210</v>
      </c>
      <c r="G2" s="44" t="s">
        <v>207</v>
      </c>
      <c r="H2" s="15">
        <v>2016</v>
      </c>
      <c r="I2" s="8" t="s">
        <v>211</v>
      </c>
      <c r="J2" s="8" t="s">
        <v>207</v>
      </c>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2021-08-06T08:40:58Z</dcterms:modified>
</cp:coreProperties>
</file>