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D9" i="6"/>
  <c r="C9" i="6"/>
  <c r="F9" i="6" s="1"/>
  <c r="D8" i="6"/>
  <c r="C8" i="6"/>
  <c r="F8" i="6" s="1"/>
  <c r="I7" i="6"/>
  <c r="D7" i="6"/>
  <c r="C7" i="6"/>
  <c r="F7" i="6" s="1"/>
  <c r="D6" i="6"/>
  <c r="C6" i="6"/>
  <c r="F10" i="6" s="1"/>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E7" i="9" s="1"/>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A1" i="3"/>
  <c r="C3" i="1"/>
  <c r="A1" i="6" s="1"/>
  <c r="C15" i="6" l="1"/>
  <c r="F14" i="6" s="1"/>
  <c r="C5" i="1"/>
  <c r="I9" i="6"/>
  <c r="I13" i="6"/>
  <c r="E4" i="9"/>
  <c r="E9" i="9" s="1"/>
  <c r="F4" i="6"/>
  <c r="F6" i="6" s="1"/>
  <c r="I8" i="6"/>
  <c r="E6" i="9"/>
  <c r="V3" i="3"/>
</calcChain>
</file>

<file path=xl/sharedStrings.xml><?xml version="1.0" encoding="utf-8"?>
<sst xmlns="http://schemas.openxmlformats.org/spreadsheetml/2006/main" count="1356" uniqueCount="270">
  <si>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</si>
  <si>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</si>
  <si>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</si>
  <si>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</si>
  <si>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</si>
  <si>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</si>
  <si>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</si>
  <si>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</si>
  <si>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</si>
  <si>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</si>
  <si>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</si>
  <si>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</si>
  <si>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</si>
  <si>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</si>
  <si>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</si>
  <si>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</si>
  <si>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</si>
  <si>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</si>
  <si>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</si>
  <si>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</si>
  <si>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</si>
  <si>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</si>
  <si>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</si>
  <si>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</si>
  <si>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</si>
  <si>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</si>
  <si>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</si>
  <si>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</si>
  <si>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</si>
  <si>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</si>
  <si>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</si>
  <si>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</si>
  <si>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</si>
  <si>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</si>
  <si>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</si>
  <si>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</si>
  <si>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</si>
  <si>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</si>
  <si>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</si>
  <si>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</si>
  <si>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</si>
  <si>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</si>
  <si>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</si>
  <si>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</si>
  <si>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</si>
  <si>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</si>
  <si>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</si>
  <si>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</si>
  <si>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</si>
  <si>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</si>
  <si>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</si>
  <si>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</si>
  <si>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</si>
  <si>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</si>
  <si>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</si>
  <si>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</si>
  <si>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</si>
  <si>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</si>
  <si>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</si>
  <si>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</si>
  <si>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</si>
  <si>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</si>
  <si>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</si>
  <si>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</si>
  <si>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</si>
  <si>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</si>
  <si>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</si>
  <si>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</si>
  <si>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</si>
  <si>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</si>
  <si>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</si>
  <si>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</si>
  <si>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</si>
  <si>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</si>
  <si>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</si>
  <si>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</si>
  <si>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</si>
  <si>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</si>
  <si>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</si>
  <si>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</si>
  <si>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</si>
  <si>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</si>
  <si>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</si>
  <si>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</si>
  <si>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</si>
  <si>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</si>
  <si>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</si>
  <si>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</si>
  <si>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</si>
  <si>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</si>
  <si>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</si>
  <si>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</si>
  <si>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</si>
  <si>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</si>
  <si>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</si>
  <si>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</si>
  <si>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</si>
  <si>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</si>
  <si>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</si>
  <si>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</si>
  <si>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</si>
  <si>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</si>
  <si>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</si>
  <si>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</si>
  <si>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</si>
  <si>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</si>
  <si>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</si>
  <si>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</si>
  <si>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</si>
  <si>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</si>
  <si>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</si>
  <si>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</si>
  <si>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</si>
  <si>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</si>
  <si>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</si>
  <si>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</si>
  <si>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</si>
  <si>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</si>
  <si>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</si>
  <si>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</si>
  <si>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</si>
  <si>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</si>
  <si>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</si>
  <si>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</si>
  <si>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</si>
  <si>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</si>
  <si>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</si>
  <si>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</si>
  <si>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</si>
  <si>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</si>
  <si>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</si>
  <si>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</si>
  <si>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</si>
  <si>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</si>
  <si>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</si>
  <si>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</si>
  <si>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</si>
  <si>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</si>
  <si>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</si>
  <si>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</si>
  <si>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</si>
  <si>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</si>
  <si>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</si>
  <si>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</si>
  <si>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</si>
  <si>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</si>
  <si>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</si>
  <si>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</si>
  <si>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</si>
  <si>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</si>
  <si>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</si>
  <si>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</si>
  <si>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</si>
  <si>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</si>
  <si>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</si>
  <si>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CHL</t>
  </si>
  <si>
    <t>Chile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</si>
  <si>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</si>
  <si>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</si>
  <si>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</si>
  <si>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</si>
  <si>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</si>
  <si>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</si>
  <si>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</si>
  <si>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</si>
  <si>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</si>
  <si>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</si>
  <si>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</si>
  <si>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</si>
  <si>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</si>
  <si>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</si>
  <si>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</si>
  <si>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</si>
  <si>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</si>
  <si>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</si>
  <si>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</si>
  <si>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</si>
  <si>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</si>
  <si>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</si>
  <si>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</si>
  <si>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</si>
  <si>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</si>
  <si>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</si>
  <si>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</si>
  <si>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</si>
  <si>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</si>
  <si>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</si>
  <si>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</si>
  <si>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</si>
  <si>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</si>
  <si>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</si>
  <si>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</si>
  <si>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</si>
  <si>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</si>
  <si>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</si>
  <si>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</si>
  <si>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</si>
  <si>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</si>
  <si>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</si>
  <si>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</si>
  <si>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</si>
  <si>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</si>
  <si>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</si>
  <si>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</si>
  <si>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</si>
  <si>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jmp_2021_chl_chile.xlsx</t>
  </si>
  <si>
    <t>Informe de Gestion del Sector Sanitarios 2014</t>
  </si>
  <si>
    <t>Default assumption</t>
  </si>
  <si>
    <t/>
  </si>
  <si>
    <t>Informe de Gestion del Sector Sanitario 2014</t>
  </si>
  <si>
    <t>Informe de Gestion del Sector Sanitario 2016</t>
  </si>
  <si>
    <t>Assuming that performance of septic tank wastewater treatment is the same as that for sewer wastewater treatment</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</si>
  <si>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</si>
  <si>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</si>
  <si>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</si>
  <si>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</si>
  <si>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</si>
  <si>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</si>
  <si>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</si>
  <si>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</si>
  <si>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</si>
  <si>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</si>
  <si>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wastewater (by volume) delivered to treatment systems with primary treatment with long ocean outfall</t>
  </si>
  <si>
    <t>Proportion of wastewater (by volume) delivered to treatment systems with secondary treatment</t>
  </si>
  <si>
    <t xml:space="preserve">Volume of wastewater delivered to treatment systems with at least secondary treatment </t>
  </si>
  <si>
    <t>Proportion of wastewater (by volume) delivered to treatment systems with at least secondary treatment</t>
  </si>
  <si>
    <t>Proportion of population connected to treatment systems with secondary or higher treatment</t>
  </si>
  <si>
    <t>Proportion of wastewater (by volume) delivered to treatment systems with tertiary treatment</t>
  </si>
  <si>
    <t>Volume of collected wastewater that is treated</t>
  </si>
  <si>
    <t>4</t>
  </si>
  <si>
    <t>19</t>
  </si>
  <si>
    <t>20</t>
  </si>
  <si>
    <t>Not used</t>
  </si>
  <si>
    <t>%</t>
  </si>
  <si>
    <t>1000m3/d</t>
  </si>
  <si>
    <t>m3/year</t>
  </si>
  <si>
    <t>Informe de Gestion del Sector Sanitarios 2012. Cuadro 8. Dotacion residencial (litros por habitante al dia). Page 36.</t>
  </si>
  <si>
    <t xml:space="preserve">Informe de Gestion del Sector Sanitarios 2013, Figure Comparacion International de consumo residencial. Page 30 </t>
  </si>
  <si>
    <t>Ministerio de Desarrollo Social.Caraterizacion Socioeconomica Nacional. Survey</t>
  </si>
  <si>
    <t>Informe de Gestion del Sector Sanitario 2011, Table;Cobertura de alcantarillo on Page 13</t>
  </si>
  <si>
    <t>Informe de Gestion del Sector Sanitario 2012, Table; Cobertura de alcantarillo on Page 13</t>
  </si>
  <si>
    <t>Informe de Gestion del Sector Sanitario 2013, Table; Cobertura de alcantarillo. Page 8</t>
  </si>
  <si>
    <t>Informe de Gestion del Sector Sanitario 2014, Table; Cobertura de alcantarillo, total pais. Page 14</t>
  </si>
  <si>
    <t>UNICEF/WHO Joint Monitoring Program / https://www.who.int/water_sanitation_health/monitoring/coverage/wastewater-country-files/en/</t>
  </si>
  <si>
    <t>Ministerio de Desarrollo Social. Caraterization Socioeconomica Nacional. Survey</t>
  </si>
  <si>
    <t>UNICEF/WHO Joint Monitoring Program</t>
  </si>
  <si>
    <t>Informe de Gestion del Sector Sanitario 2011.Grafico 17. Cobertura de Tratamiento de Aguas Servidas sobre la poblacion total. Page Sixty-one</t>
  </si>
  <si>
    <t>Informe de Gestion del Sector Sanitario 2012.Table; cobertura de aguas servidas sobre poblacion que cuenta con alcantarillo. at Page 13</t>
  </si>
  <si>
    <t>Informe de Gestion del Sector Sanitario 2013.Table; cobertura de aguas servidas sobre poblacion que cuenta con alcantarillo. at Page 8</t>
  </si>
  <si>
    <t>Wastewater treatment data set; OECD</t>
  </si>
  <si>
    <t>Informe de Gestion del Sector Sanitario 2014. Cuadro 59. Volumenes de aguas servidas tratados segun region(milliones de m3/ano). Page 131</t>
  </si>
  <si>
    <t>UNSD</t>
  </si>
  <si>
    <t>OECD</t>
  </si>
  <si>
    <t>SSS</t>
  </si>
  <si>
    <t>Informe de Gestion del Sector Sanitario 2013. Tratamiento de Aguas Servidas .Page 36</t>
  </si>
  <si>
    <t>Informe de Gestion del Sector Sanitario 2012.Cuadro 11. Plantas nuevas en operacion en el ano 2012.Page 41</t>
  </si>
  <si>
    <t>Informe de Gestion del Sector Sanitario 2013. Tratamiento de Aguas Servidas .Page 39</t>
  </si>
  <si>
    <t>Informe de Gestion del Sector Sanitarion 2013. Tratamiento de Aguas Servidas, Page 36 / 2013</t>
  </si>
  <si>
    <t>Informe de Gestion del Sector Sanitario 2010. Calidad de Tratamiento de aguas servidas. Page sixteen</t>
  </si>
  <si>
    <t>Informe de Gestion del Sector Sanitario 2011. Calidad de Tratamiento de aguas servidas. Page 16</t>
  </si>
  <si>
    <t>Informe de Gestion del Sector Sanitario 2012. Calidad de Tratamiento de aguas servidas. Page 16</t>
  </si>
  <si>
    <t>Informe de Gestion del Sector Sanitario 2013. Calidad de Tratamiento de aguas servidas. Page 10</t>
  </si>
  <si>
    <t>Informe de Gestion del Sector Sanitario 2014. Resultados del indicadores de calidad de los plantas de tratamiento de agua servicios. Page 113.</t>
  </si>
  <si>
    <t>Informe de Gestion del Sector Sanitario 2014. Resultados del indicadores de calidad de los plantas de tratamiento de agua servicios and Table: indicator de calidad de tratamiento de aguas servicias 2014. Page 113.</t>
  </si>
  <si>
    <t xml:space="preserve">Source of data; Red International de Comparacion para Empresas de Agua y Saneamiento. International Water Association; Figure Comparacion International de consumo residencial. Page 40 </t>
  </si>
  <si>
    <t>Cuado A; cobertura de aguas servidas sobre poblacion que cuenta con alcantarillo, total pais. at Page 14</t>
  </si>
  <si>
    <t>GRÁFICO 43 EVOLUCIÓN DEL INDICADOR DE CALIDAD DE TRATAMIENTO DE AGUAS SERVIDAS. Page 156.</t>
  </si>
  <si>
    <t>Source of data; Red International de Comparacion para Empresas de Agua y Saneamiento. International Water Association</t>
  </si>
  <si>
    <t>No indication of any treatment before outfall</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</si>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</sst>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Chile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(Chile,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19116.208984375</v>
      </c>
      <c r="B4" s="32" t="str">
        <f>'Data summary'!G2</f>
        <v>E</v>
      </c>
      <c r="C4" s="33" t="s">
        <v>137</v>
      </c>
      <c r="D4" s="56">
        <f>v2_</f>
        <v>0.99750871940839447</v>
      </c>
      <c r="E4" s="32" t="str">
        <f>'Data summary'!G3</f>
        <v>E</v>
      </c>
      <c r="F4" s="34" t="s">
        <v>138</v>
      </c>
      <c r="G4" s="57">
        <f>v3_</f>
        <v>2.4912805855274202E-3</v>
      </c>
      <c r="H4" s="32" t="str">
        <f>'Data summary'!G4</f>
        <v>E</v>
      </c>
      <c r="I4" s="34" t="s">
        <v>139</v>
      </c>
      <c r="J4" s="35">
        <f>v4_</f>
        <v>138</v>
      </c>
      <c r="K4" s="32" t="str">
        <f>'Data summary'!G5</f>
        <v>R</v>
      </c>
      <c r="L4" s="34" t="s">
        <v>140</v>
      </c>
      <c r="M4" s="35">
        <f>v5_</f>
        <v>20</v>
      </c>
      <c r="N4" s="36" t="str">
        <f>'Data summary'!G6</f>
        <v>A</v>
      </c>
      <c r="O4" s="34" t="s">
        <v>141</v>
      </c>
      <c r="P4" s="72">
        <f>A4*D4*J4*365/1000000 + A4*G4*M4*365/1000000</f>
        <v>960.83228773489316</v>
      </c>
      <c r="Q4" s="36" t="str">
        <f>'Data summary'!G7</f>
        <v>C</v>
      </c>
      <c r="R4" s="34" t="s">
        <v>142</v>
      </c>
      <c r="S4" s="55">
        <f>v7_</f>
        <v>0.8</v>
      </c>
      <c r="T4" s="36" t="str">
        <f>'Data summary'!G8</f>
        <v>A</v>
      </c>
      <c r="U4" s="54" t="s">
        <v>143</v>
      </c>
      <c r="V4" s="73">
        <f>IF('B- Generated by san facility'!F4="R", 'B- Generated by san facility'!E9,IF(W4="R",v8_,P4*S4))</f>
        <v>768.66583018791459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(Chile,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0.88865058134064723</v>
      </c>
      <c r="C4" s="29" t="str">
        <f>'Data summary'!G10</f>
        <v>E</v>
      </c>
      <c r="D4" s="152" t="s">
        <v>145</v>
      </c>
      <c r="E4" s="76">
        <f>IF($F$4="R",v14_,IF('A- Total generated'!W4="R",'A- Total generated'!$V$4*'B- Generated by san facility'!B4,IF(B4&lt;=v2_,v1_*v4_*B4*v7_,IF(B4&gt;v2_,v1_*v4_*v2_*v7_+v1_*v5_*(B4-v2_)*v7_))/1000000*365))</f>
        <v>684.53354762695619</v>
      </c>
      <c r="F4" s="77" t="str">
        <f>'Data summary'!G15</f>
        <v>C</v>
      </c>
      <c r="G4" s="156" t="s">
        <v>60</v>
      </c>
      <c r="H4" s="78">
        <f>v14_ / v8_</f>
        <v>0.89054766208436209</v>
      </c>
      <c r="I4" s="77" t="s">
        <v>5</v>
      </c>
      <c r="J4" s="79" t="s">
        <v>37</v>
      </c>
    </row>
    <row r="5" spans="1:12" x14ac:dyDescent="0.35">
      <c r="A5" s="51" t="s">
        <v>54</v>
      </c>
      <c r="B5" s="63">
        <f>v10_</f>
        <v>9.4743193938503903E-2</v>
      </c>
      <c r="C5" s="29" t="str">
        <f>'Data summary'!G11</f>
        <v>E</v>
      </c>
      <c r="D5" s="152" t="s">
        <v>146</v>
      </c>
      <c r="E5" s="76">
        <f>IF($F$4="R",E4*B5/B4,IF('A- Total generated'!W4="R",'A- Total generated'!$V$4*'B- Generated by san facility'!B5,IF(SUM(B4:B5)&lt;=v2_,v1_*v4_*B5*v7_,IF(B4&gt;v2_,v1_*v5_*B5*v7_,v1_*v4_*SUM(v2_-B4)*v7_+v1_*v5_*(B5+B4-v2_)*v7_))/1000000*365))</f>
        <v>72.981322492796437</v>
      </c>
      <c r="F5" s="77" t="str">
        <f>'Data summary'!G16</f>
        <v>C</v>
      </c>
      <c r="G5" s="156" t="s">
        <v>61</v>
      </c>
      <c r="H5" s="78">
        <f>v15_ / v8_</f>
        <v>9.4945451562546371E-2</v>
      </c>
      <c r="I5" s="77" t="s">
        <v>5</v>
      </c>
      <c r="J5" s="79" t="s">
        <v>38</v>
      </c>
    </row>
    <row r="6" spans="1:12" x14ac:dyDescent="0.35">
      <c r="A6" s="48" t="s">
        <v>1</v>
      </c>
      <c r="B6" s="63">
        <f>v11_</f>
        <v>1.660621194945552E-2</v>
      </c>
      <c r="C6" s="29" t="str">
        <f>'Data summary'!G12</f>
        <v>E</v>
      </c>
      <c r="D6" s="152" t="s">
        <v>147</v>
      </c>
      <c r="E6" s="76">
        <f>IF($F$4="R",E4*B6/B4,IF('A- Total generated'!W4="R",'A- Total generated'!$V$4*'B- Generated by san facility'!B6,IF(SUM(B4:B6)&lt;=v2_,v1_*v4_*B6*v7_,IF(SUM(B4:B5)&gt;v2_,v1_*v5_*B6*v7_,v1_*v4_*SUM(v2_-B4-B5)*v7_+v1_*v5_*(B6+B5+B4-v2_)*v7_))/1000000*365))</f>
        <v>11.150958643059203</v>
      </c>
      <c r="F6" s="77" t="str">
        <f>'Data summary'!G17</f>
        <v>C</v>
      </c>
      <c r="G6" s="156" t="s">
        <v>150</v>
      </c>
      <c r="H6" s="78">
        <f>v16_ / v8_</f>
        <v>1.4506901108260712E-2</v>
      </c>
      <c r="I6" s="77" t="s">
        <v>5</v>
      </c>
      <c r="J6" s="79" t="s">
        <v>39</v>
      </c>
    </row>
    <row r="7" spans="1:12" x14ac:dyDescent="0.35">
      <c r="A7" s="48" t="s">
        <v>2</v>
      </c>
      <c r="B7" s="63">
        <f>v12_</f>
        <v>1.27713933296E-8</v>
      </c>
      <c r="C7" s="29" t="str">
        <f>'Data summary'!G13</f>
        <v>E</v>
      </c>
      <c r="D7" s="152" t="s">
        <v>148</v>
      </c>
      <c r="E7" s="76">
        <f>IF($F$4="R",E4*B7/B4,IF('A- Total generated'!W4="R",'A- Total generated'!$V$4*'B- Generated by san facility'!B7,IF(SUM(B4:B7)&lt;=v2_,v1_*v4_*B7*v7_,IF(SUM(B4:B6)&gt;v2_,v1_*v5_*B7*v7_,v1_*v4_*SUM(v2_-B4-B5-B6)*v7_+v1_*v5_*(B7+B6+B5+B4-v2_)*v7_))/1000000*365))</f>
        <v>1.4257812436360733E-6</v>
      </c>
      <c r="F7" s="77" t="str">
        <f>'Data summary'!G18</f>
        <v>C</v>
      </c>
      <c r="G7" s="156" t="s">
        <v>151</v>
      </c>
      <c r="H7" s="78">
        <f>v17_ / v8_</f>
        <v>1.8548778393312933E-9</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768.66583018859308</v>
      </c>
      <c r="F9" s="83" t="str">
        <f>'Data summary'!G9</f>
        <v>C</v>
      </c>
      <c r="G9" s="157" t="s">
        <v>144</v>
      </c>
      <c r="H9" s="84">
        <f>SUM(H4:H8)</f>
        <v>1.0000000166100471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(Chile,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684.53354762695619</v>
      </c>
      <c r="C4" s="77" t="str">
        <f>v99_</f>
        <v>C</v>
      </c>
      <c r="D4" s="109" t="s">
        <v>60</v>
      </c>
      <c r="E4" s="78">
        <f>v14_ / v8_</f>
        <v>0.89054766208436209</v>
      </c>
      <c r="F4" s="77" t="s">
        <v>5</v>
      </c>
      <c r="G4" s="79" t="s">
        <v>37</v>
      </c>
      <c r="H4" s="18"/>
      <c r="I4" s="19"/>
      <c r="J4" s="20"/>
      <c r="K4" s="18"/>
      <c r="L4" s="19"/>
      <c r="M4" s="19"/>
      <c r="N4" s="18"/>
      <c r="O4" s="19"/>
      <c r="P4" s="20"/>
      <c r="Q4" s="18"/>
      <c r="R4" s="19"/>
      <c r="S4" s="20"/>
      <c r="T4" s="19"/>
      <c r="U4" s="19"/>
      <c r="V4" s="19"/>
      <c r="W4" s="68">
        <f>v19_</f>
        <v>0.99930000000000008</v>
      </c>
      <c r="X4" s="40" t="str">
        <f>'Data summary'!G20</f>
        <v>R</v>
      </c>
      <c r="Y4" s="158" t="s">
        <v>153</v>
      </c>
      <c r="Z4" s="65">
        <f>v20_</f>
        <v>0.96489999999999998</v>
      </c>
      <c r="AA4" s="40" t="str">
        <f>'Data summary'!G21</f>
        <v>R</v>
      </c>
      <c r="AB4" s="158" t="s">
        <v>154</v>
      </c>
    </row>
    <row r="5" spans="1:28" x14ac:dyDescent="0.35">
      <c r="A5" s="111" t="s">
        <v>72</v>
      </c>
      <c r="B5" s="112">
        <f>v15_</f>
        <v>72.9813232421875</v>
      </c>
      <c r="C5" s="108" t="str">
        <f>'Data summary'!G16</f>
        <v>C</v>
      </c>
      <c r="D5" s="113" t="s">
        <v>61</v>
      </c>
      <c r="E5" s="80">
        <f>v15_ / v8_</f>
        <v>9.4945451562546371E-2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0.96489997863769528</v>
      </c>
      <c r="AA5" s="119" t="str">
        <f>'Data summary'!G29</f>
        <v>A</v>
      </c>
      <c r="AB5" s="120" t="s">
        <v>69</v>
      </c>
    </row>
    <row r="6" spans="1:28" ht="16" thickBot="1" x14ac:dyDescent="0.4">
      <c r="A6" s="103" t="s">
        <v>73</v>
      </c>
      <c r="B6" s="100">
        <f>v15_</f>
        <v>72.9813232421875</v>
      </c>
      <c r="C6" s="92" t="str">
        <f>'Data summary'!G16</f>
        <v>C</v>
      </c>
      <c r="D6" s="110" t="s">
        <v>61</v>
      </c>
      <c r="E6" s="101">
        <f>v15_ / v8_</f>
        <v>9.4945451562546371E-2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(Chile,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684.53354762695619</v>
      </c>
      <c r="D3" s="89" t="str">
        <f>'Data summary'!G15</f>
        <v>C</v>
      </c>
      <c r="E3" s="140" t="s">
        <v>60</v>
      </c>
      <c r="F3" s="90">
        <f>C3/$C$6</f>
        <v>0.89054766208436209</v>
      </c>
      <c r="G3" s="125" t="s">
        <v>5</v>
      </c>
      <c r="H3" s="94" t="s">
        <v>37</v>
      </c>
      <c r="I3" s="90">
        <f>C3/C3</f>
        <v>1</v>
      </c>
      <c r="J3" s="125" t="s">
        <v>5</v>
      </c>
      <c r="K3" s="94" t="s">
        <v>108</v>
      </c>
    </row>
    <row r="4" spans="1:12" ht="31" x14ac:dyDescent="0.35">
      <c r="A4" s="190"/>
      <c r="B4" s="133" t="s">
        <v>59</v>
      </c>
      <c r="C4" s="136">
        <f>v15_</f>
        <v>72.9813232421875</v>
      </c>
      <c r="D4" s="77" t="str">
        <f>'Data summary'!G16</f>
        <v>C</v>
      </c>
      <c r="E4" s="139" t="s">
        <v>61</v>
      </c>
      <c r="F4" s="91">
        <f>C4/$C$6</f>
        <v>9.4945451562546371E-2</v>
      </c>
      <c r="G4" s="126" t="s">
        <v>5</v>
      </c>
      <c r="H4" s="95" t="s">
        <v>38</v>
      </c>
      <c r="I4" s="91">
        <f>C4/C4</f>
        <v>1</v>
      </c>
      <c r="J4" s="126" t="s">
        <v>5</v>
      </c>
      <c r="K4" s="95" t="s">
        <v>109</v>
      </c>
    </row>
    <row r="5" spans="1:12" ht="46.5" x14ac:dyDescent="0.35">
      <c r="A5" s="190"/>
      <c r="B5" s="133" t="s">
        <v>57</v>
      </c>
      <c r="C5" s="136">
        <f>SUM(v16_,v17_,v18_)</f>
        <v>11.150960440673771</v>
      </c>
      <c r="D5" s="77" t="str">
        <f>'Data summary'!G17</f>
        <v>C</v>
      </c>
      <c r="E5" s="139" t="s">
        <v>48</v>
      </c>
      <c r="F5" s="91">
        <f>C5/$C$6</f>
        <v>1.450690296313855E-2</v>
      </c>
      <c r="G5" s="126" t="s">
        <v>5</v>
      </c>
      <c r="H5" s="97" t="s">
        <v>92</v>
      </c>
      <c r="I5" s="91">
        <f>C5/C5</f>
        <v>1</v>
      </c>
      <c r="J5" s="126" t="s">
        <v>5</v>
      </c>
      <c r="K5" s="97" t="s">
        <v>110</v>
      </c>
    </row>
    <row r="6" spans="1:12" ht="74.25" customHeight="1" thickBot="1" x14ac:dyDescent="0.4">
      <c r="A6" s="198"/>
      <c r="B6" s="134" t="s">
        <v>112</v>
      </c>
      <c r="C6" s="137">
        <f>v8_</f>
        <v>768.66581854224205</v>
      </c>
      <c r="D6" s="108" t="str">
        <f>'Data summary'!G9</f>
        <v>C</v>
      </c>
      <c r="E6" s="131" t="s">
        <v>107</v>
      </c>
      <c r="F6" s="98">
        <f>SUM(F3:F5)</f>
        <v>1.0000000166100471</v>
      </c>
      <c r="G6" s="127" t="s">
        <v>5</v>
      </c>
      <c r="H6" s="96" t="s">
        <v>111</v>
      </c>
      <c r="I6" s="98" t="s">
        <v>16</v>
      </c>
      <c r="J6" s="127"/>
      <c r="K6" s="96" t="s">
        <v>16</v>
      </c>
    </row>
    <row r="7" spans="1:12" ht="74.25" customHeight="1" x14ac:dyDescent="0.35">
      <c r="A7" s="187" t="s">
        <v>46</v>
      </c>
      <c r="B7" s="132" t="s">
        <v>128</v>
      </c>
      <c r="C7" s="135">
        <f>v14_*v19_</f>
        <v>684.05437414361734</v>
      </c>
      <c r="D7" s="89" t="str">
        <f>'Data summary'!G30</f>
        <v>C</v>
      </c>
      <c r="E7" s="140" t="s">
        <v>113</v>
      </c>
      <c r="F7" s="90">
        <f>C7/C6</f>
        <v>0.88992427872090307</v>
      </c>
      <c r="G7" s="125" t="s">
        <v>5</v>
      </c>
      <c r="H7" s="94" t="s">
        <v>93</v>
      </c>
      <c r="I7" s="90">
        <f>C7/C3</f>
        <v>0.99929999999999997</v>
      </c>
      <c r="J7" s="125" t="s">
        <v>5</v>
      </c>
      <c r="K7" s="94" t="s">
        <v>96</v>
      </c>
    </row>
    <row r="8" spans="1:12" ht="74.25" customHeight="1" x14ac:dyDescent="0.35">
      <c r="A8" s="190"/>
      <c r="B8" s="133" t="s">
        <v>114</v>
      </c>
      <c r="C8" s="136">
        <f>v15_*v22_*v25_*v27_</f>
        <v>18.245330810546875</v>
      </c>
      <c r="D8" s="77" t="str">
        <f>'Data summary'!G31</f>
        <v>C</v>
      </c>
      <c r="E8" s="139" t="s">
        <v>115</v>
      </c>
      <c r="F8" s="91">
        <f>C8/C6</f>
        <v>2.3736362890636593E-2</v>
      </c>
      <c r="G8" s="126" t="s">
        <v>5</v>
      </c>
      <c r="H8" s="95" t="s">
        <v>94</v>
      </c>
      <c r="I8" s="91">
        <f>C8/C4</f>
        <v>0.25</v>
      </c>
      <c r="J8" s="126" t="s">
        <v>5</v>
      </c>
      <c r="K8" s="95" t="s">
        <v>97</v>
      </c>
    </row>
    <row r="9" spans="1:12" ht="74.25" customHeight="1" x14ac:dyDescent="0.35">
      <c r="A9" s="190"/>
      <c r="B9" s="133" t="s">
        <v>124</v>
      </c>
      <c r="C9" s="136">
        <f>v15_*v22_*(v23_+v26_)</f>
        <v>18.245330810546875</v>
      </c>
      <c r="D9" s="77" t="str">
        <f>'Data summary'!G32</f>
        <v>C</v>
      </c>
      <c r="E9" s="139" t="s">
        <v>116</v>
      </c>
      <c r="F9" s="91">
        <f>C9/C6</f>
        <v>2.3736362890636593E-2</v>
      </c>
      <c r="G9" s="126" t="s">
        <v>5</v>
      </c>
      <c r="H9" s="97" t="s">
        <v>95</v>
      </c>
      <c r="I9" s="91">
        <f>C9/C4</f>
        <v>0.25</v>
      </c>
      <c r="J9" s="126" t="s">
        <v>5</v>
      </c>
      <c r="K9" s="97" t="s">
        <v>98</v>
      </c>
    </row>
    <row r="10" spans="1:12" ht="40" customHeight="1" thickBot="1" x14ac:dyDescent="0.4">
      <c r="A10" s="191"/>
      <c r="B10" s="134" t="s">
        <v>117</v>
      </c>
      <c r="C10" s="137">
        <f>v32_</f>
        <v>720.5450439453125</v>
      </c>
      <c r="D10" s="108" t="str">
        <f>'Data summary'!G33</f>
        <v>C</v>
      </c>
      <c r="E10" s="131" t="s">
        <v>118</v>
      </c>
      <c r="F10" s="98">
        <f>C10/C6</f>
        <v>0.93739701514477447</v>
      </c>
      <c r="G10" s="127" t="s">
        <v>5</v>
      </c>
      <c r="H10" s="96" t="s">
        <v>49</v>
      </c>
      <c r="I10" s="130" t="s">
        <v>16</v>
      </c>
      <c r="J10" s="127"/>
      <c r="K10" s="96" t="s">
        <v>16</v>
      </c>
    </row>
    <row r="11" spans="1:12" ht="50.25" customHeight="1" x14ac:dyDescent="0.35">
      <c r="A11" s="179" t="s">
        <v>47</v>
      </c>
      <c r="B11" s="132" t="s">
        <v>125</v>
      </c>
      <c r="C11" s="146">
        <f>v29_*v20_</f>
        <v>660.04407350463862</v>
      </c>
      <c r="D11" s="59" t="str">
        <f>'Data summary'!G34</f>
        <v>C</v>
      </c>
      <c r="E11" s="150" t="s">
        <v>119</v>
      </c>
      <c r="F11" s="61">
        <f>v33_/v8_</f>
        <v>0.85868793884261907</v>
      </c>
      <c r="G11" s="59" t="str">
        <f>'Data summary'!G38</f>
        <v>C</v>
      </c>
      <c r="H11" s="41" t="s">
        <v>103</v>
      </c>
      <c r="I11" s="128">
        <f>C11/C3</f>
        <v>0.96422458153115476</v>
      </c>
      <c r="J11" s="147" t="s">
        <v>5</v>
      </c>
      <c r="K11" s="93" t="s">
        <v>99</v>
      </c>
    </row>
    <row r="12" spans="1:12" ht="46.5" x14ac:dyDescent="0.35">
      <c r="A12" s="192"/>
      <c r="B12" s="133" t="s">
        <v>126</v>
      </c>
      <c r="C12" s="138">
        <f>v30_*v28_</f>
        <v>17.604919309334363</v>
      </c>
      <c r="D12" s="143" t="str">
        <f>'Data summary'!G35</f>
        <v>C</v>
      </c>
      <c r="E12" s="151" t="s">
        <v>120</v>
      </c>
      <c r="F12" s="62">
        <f>v34_/v8_</f>
        <v>2.2903216207767758E-2</v>
      </c>
      <c r="G12" s="143" t="str">
        <f>'Data summary'!G39</f>
        <v>C</v>
      </c>
      <c r="H12" s="152" t="s">
        <v>104</v>
      </c>
      <c r="I12" s="129">
        <f>C12/C4</f>
        <v>0.24122499465942382</v>
      </c>
      <c r="J12" s="144" t="s">
        <v>5</v>
      </c>
      <c r="K12" s="148" t="s">
        <v>100</v>
      </c>
    </row>
    <row r="13" spans="1:12" ht="46.5" x14ac:dyDescent="0.35">
      <c r="A13" s="192"/>
      <c r="B13" s="133" t="s">
        <v>127</v>
      </c>
      <c r="C13" s="138">
        <f>v31_*100%</f>
        <v>18.245330810546875</v>
      </c>
      <c r="D13" s="143" t="str">
        <f>'Data summary'!G36</f>
        <v>C</v>
      </c>
      <c r="E13" s="151" t="s">
        <v>121</v>
      </c>
      <c r="F13" s="62">
        <f>v35_/v8_</f>
        <v>2.3736362890636593E-2</v>
      </c>
      <c r="G13" s="143" t="str">
        <f>'Data summary'!G40</f>
        <v>C</v>
      </c>
      <c r="H13" s="152" t="s">
        <v>105</v>
      </c>
      <c r="I13" s="129">
        <f>C13/C4</f>
        <v>0.25</v>
      </c>
      <c r="J13" s="144" t="s">
        <v>5</v>
      </c>
      <c r="K13" s="97" t="s">
        <v>91</v>
      </c>
    </row>
    <row r="14" spans="1:12" ht="105" customHeight="1" x14ac:dyDescent="0.35">
      <c r="A14" s="192"/>
      <c r="B14" s="153" t="s">
        <v>122</v>
      </c>
      <c r="C14" s="149">
        <f>v36_</f>
        <v>695.894287109375</v>
      </c>
      <c r="D14" s="145" t="str">
        <f>'Data summary'!G37</f>
        <v>C</v>
      </c>
      <c r="E14" s="151" t="s">
        <v>123</v>
      </c>
      <c r="F14" s="155" t="str">
        <f>IF(LEFT(C15,2)="No","Insufficient data","COUNTRY ESTIMATE (SDG 6.3.1): "&amp;TEXT(SUM(F11:F13),"0.0%"))</f>
        <v>COUNTRY ESTIMATE (SDG 6.3.1): 90.5%</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19116.208984375</v>
      </c>
      <c r="F2" s="104" t="s">
        <v>197</v>
      </c>
      <c r="G2" s="105" t="s">
        <v>201</v>
      </c>
      <c r="H2" s="5">
        <v>2020</v>
      </c>
      <c r="I2" s="104" t="s">
        <v>204</v>
      </c>
      <c r="J2" s="104"/>
    </row>
    <row r="3" spans="1:10" x14ac:dyDescent="0.35">
      <c r="A3" s="104" t="s">
        <v>155</v>
      </c>
      <c r="B3" s="104" t="s">
        <v>156</v>
      </c>
      <c r="C3" s="5">
        <v>2</v>
      </c>
      <c r="D3" s="16" t="s">
        <v>158</v>
      </c>
      <c r="E3" s="159">
        <v>0.99750871940839447</v>
      </c>
      <c r="F3" s="16" t="s">
        <v>198</v>
      </c>
      <c r="G3" s="105" t="s">
        <v>201</v>
      </c>
      <c r="H3" s="5">
        <v>2020</v>
      </c>
      <c r="I3" s="104" t="s">
        <v>205</v>
      </c>
      <c r="J3" s="104"/>
    </row>
    <row r="4" spans="1:10" x14ac:dyDescent="0.35">
      <c r="A4" s="104" t="s">
        <v>155</v>
      </c>
      <c r="B4" s="104" t="s">
        <v>156</v>
      </c>
      <c r="C4" s="5">
        <v>3</v>
      </c>
      <c r="D4" s="16" t="s">
        <v>159</v>
      </c>
      <c r="E4" s="159">
        <v>2.4912805855274202E-3</v>
      </c>
      <c r="F4" s="16" t="s">
        <v>198</v>
      </c>
      <c r="G4" s="105" t="s">
        <v>201</v>
      </c>
      <c r="H4" s="5">
        <v>2020</v>
      </c>
      <c r="I4" s="104" t="s">
        <v>205</v>
      </c>
      <c r="J4" s="104"/>
    </row>
    <row r="5" spans="1:10" x14ac:dyDescent="0.35">
      <c r="A5" s="104" t="s">
        <v>155</v>
      </c>
      <c r="B5" s="104" t="s">
        <v>156</v>
      </c>
      <c r="C5" s="5">
        <v>4</v>
      </c>
      <c r="D5" s="16" t="s">
        <v>160</v>
      </c>
      <c r="E5" s="5">
        <v>138</v>
      </c>
      <c r="F5" s="104" t="s">
        <v>199</v>
      </c>
      <c r="G5" s="105" t="s">
        <v>202</v>
      </c>
      <c r="H5" s="5">
        <v>2014</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960.832275390625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768.66581854224205</v>
      </c>
      <c r="F9" s="104" t="s">
        <v>200</v>
      </c>
      <c r="G9" s="106" t="s">
        <v>5</v>
      </c>
      <c r="I9" s="104" t="s">
        <v>208</v>
      </c>
      <c r="J9" s="104"/>
    </row>
    <row r="10" spans="1:10" x14ac:dyDescent="0.35">
      <c r="A10" s="104" t="s">
        <v>155</v>
      </c>
      <c r="B10" s="104" t="s">
        <v>156</v>
      </c>
      <c r="C10" s="5">
        <v>9</v>
      </c>
      <c r="D10" s="16" t="s">
        <v>165</v>
      </c>
      <c r="E10" s="159">
        <v>0.88865058134064723</v>
      </c>
      <c r="F10" s="16" t="s">
        <v>198</v>
      </c>
      <c r="G10" s="105" t="s">
        <v>201</v>
      </c>
      <c r="H10" s="5">
        <v>2020</v>
      </c>
      <c r="I10" s="104" t="s">
        <v>205</v>
      </c>
      <c r="J10" s="104"/>
    </row>
    <row r="11" spans="1:10" x14ac:dyDescent="0.35">
      <c r="A11" s="104" t="s">
        <v>155</v>
      </c>
      <c r="B11" s="104" t="s">
        <v>156</v>
      </c>
      <c r="C11" s="5">
        <v>10</v>
      </c>
      <c r="D11" s="16" t="s">
        <v>166</v>
      </c>
      <c r="E11" s="159">
        <v>9.4743193938503903E-2</v>
      </c>
      <c r="F11" s="16" t="s">
        <v>198</v>
      </c>
      <c r="G11" s="105" t="s">
        <v>201</v>
      </c>
      <c r="H11" s="5">
        <v>2020</v>
      </c>
      <c r="I11" s="104" t="s">
        <v>205</v>
      </c>
      <c r="J11" s="104"/>
    </row>
    <row r="12" spans="1:10" x14ac:dyDescent="0.35">
      <c r="A12" s="104" t="s">
        <v>155</v>
      </c>
      <c r="B12" s="104" t="s">
        <v>156</v>
      </c>
      <c r="C12" s="5">
        <v>11</v>
      </c>
      <c r="D12" s="16" t="s">
        <v>167</v>
      </c>
      <c r="E12" s="159">
        <v>1.660621194945552E-2</v>
      </c>
      <c r="F12" s="16" t="s">
        <v>198</v>
      </c>
      <c r="G12" s="105" t="s">
        <v>201</v>
      </c>
      <c r="H12" s="5">
        <v>2020</v>
      </c>
      <c r="I12" s="104" t="s">
        <v>205</v>
      </c>
      <c r="J12" s="104"/>
    </row>
    <row r="13" spans="1:10" x14ac:dyDescent="0.35">
      <c r="A13" s="104" t="s">
        <v>155</v>
      </c>
      <c r="B13" s="104" t="s">
        <v>156</v>
      </c>
      <c r="C13" s="5">
        <v>12</v>
      </c>
      <c r="D13" s="16" t="s">
        <v>168</v>
      </c>
      <c r="E13" s="159">
        <v>1.27713933296E-8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684.53354762695619</v>
      </c>
      <c r="F15" s="104" t="s">
        <v>200</v>
      </c>
      <c r="G15" s="107" t="s">
        <v>5</v>
      </c>
      <c r="I15" s="104" t="s">
        <v>208</v>
      </c>
      <c r="J15" s="104"/>
    </row>
    <row r="16" spans="1:10" x14ac:dyDescent="0.35">
      <c r="A16" s="104" t="s">
        <v>155</v>
      </c>
      <c r="B16" s="104" t="s">
        <v>156</v>
      </c>
      <c r="C16" s="5">
        <v>15</v>
      </c>
      <c r="D16" s="16" t="s">
        <v>171</v>
      </c>
      <c r="E16" s="161">
        <v>72.9813232421875</v>
      </c>
      <c r="F16" s="104" t="s">
        <v>200</v>
      </c>
      <c r="G16" s="107" t="s">
        <v>5</v>
      </c>
      <c r="I16" s="104" t="s">
        <v>208</v>
      </c>
      <c r="J16" s="104"/>
    </row>
    <row r="17" spans="1:10" x14ac:dyDescent="0.35">
      <c r="A17" s="104" t="s">
        <v>155</v>
      </c>
      <c r="B17" s="104" t="s">
        <v>156</v>
      </c>
      <c r="C17" s="5">
        <v>16</v>
      </c>
      <c r="D17" s="16" t="s">
        <v>172</v>
      </c>
      <c r="E17" s="161">
        <v>11.150959014892578</v>
      </c>
      <c r="F17" s="104" t="s">
        <v>200</v>
      </c>
      <c r="G17" s="107" t="s">
        <v>5</v>
      </c>
      <c r="I17" s="104" t="s">
        <v>208</v>
      </c>
      <c r="J17" s="104"/>
    </row>
    <row r="18" spans="1:10" x14ac:dyDescent="0.35">
      <c r="A18" s="104" t="s">
        <v>155</v>
      </c>
      <c r="B18" s="104" t="s">
        <v>156</v>
      </c>
      <c r="C18" s="5">
        <v>17</v>
      </c>
      <c r="D18" s="16" t="s">
        <v>173</v>
      </c>
      <c r="E18" s="161">
        <v>1.425781192665454E-6</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0.99930000000000008</v>
      </c>
      <c r="F20" s="16" t="s">
        <v>198</v>
      </c>
      <c r="G20" s="105" t="s">
        <v>202</v>
      </c>
      <c r="H20" s="5">
        <v>2014</v>
      </c>
      <c r="I20" s="104" t="s">
        <v>209</v>
      </c>
      <c r="J20" s="104"/>
    </row>
    <row r="21" spans="1:10" x14ac:dyDescent="0.35">
      <c r="A21" s="104" t="s">
        <v>155</v>
      </c>
      <c r="B21" s="104" t="s">
        <v>156</v>
      </c>
      <c r="C21" s="5">
        <v>20</v>
      </c>
      <c r="D21" s="16" t="s">
        <v>176</v>
      </c>
      <c r="E21" s="159">
        <v>0.96489999999999998</v>
      </c>
      <c r="F21" s="16" t="s">
        <v>198</v>
      </c>
      <c r="G21" s="106" t="s">
        <v>202</v>
      </c>
      <c r="H21" s="5">
        <v>2016</v>
      </c>
      <c r="I21" s="104" t="s">
        <v>210</v>
      </c>
      <c r="J21" s="104"/>
    </row>
    <row r="22" spans="1:10" x14ac:dyDescent="0.35">
      <c r="A22" s="104" t="s">
        <v>155</v>
      </c>
      <c r="B22" s="104" t="s">
        <v>156</v>
      </c>
      <c r="C22" s="5">
        <v>21</v>
      </c>
      <c r="D22" s="16" t="s">
        <v>177</v>
      </c>
      <c r="E22" s="5" t="s">
        <v>212</v>
      </c>
      <c r="F22" s="104" t="s">
        <v>16</v>
      </c>
      <c r="G22" s="106" t="s">
        <v>202</v>
      </c>
      <c r="H22" s="5">
        <v>2016</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0.96489997863769528</v>
      </c>
      <c r="F29" s="16" t="s">
        <v>198</v>
      </c>
      <c r="G29" s="105" t="s">
        <v>203</v>
      </c>
      <c r="I29" s="104" t="s">
        <v>211</v>
      </c>
      <c r="J29" s="104"/>
    </row>
    <row r="30" spans="1:10" x14ac:dyDescent="0.35">
      <c r="A30" s="104" t="s">
        <v>155</v>
      </c>
      <c r="B30" s="104" t="s">
        <v>156</v>
      </c>
      <c r="C30" s="5">
        <v>29</v>
      </c>
      <c r="D30" s="16" t="s">
        <v>185</v>
      </c>
      <c r="E30" s="161">
        <v>684.05438232421875</v>
      </c>
      <c r="F30" s="104" t="s">
        <v>200</v>
      </c>
      <c r="G30" s="107" t="s">
        <v>5</v>
      </c>
      <c r="I30" s="104" t="s">
        <v>208</v>
      </c>
      <c r="J30" s="104"/>
    </row>
    <row r="31" spans="1:10" x14ac:dyDescent="0.35">
      <c r="A31" s="104" t="s">
        <v>155</v>
      </c>
      <c r="B31" s="104" t="s">
        <v>156</v>
      </c>
      <c r="C31" s="5">
        <v>30</v>
      </c>
      <c r="D31" s="16" t="s">
        <v>186</v>
      </c>
      <c r="E31" s="161">
        <v>18.245330810546875</v>
      </c>
      <c r="F31" s="104" t="s">
        <v>200</v>
      </c>
      <c r="G31" s="107" t="s">
        <v>5</v>
      </c>
      <c r="I31" s="104" t="s">
        <v>208</v>
      </c>
      <c r="J31" s="104"/>
    </row>
    <row r="32" spans="1:10" x14ac:dyDescent="0.35">
      <c r="A32" s="104" t="s">
        <v>155</v>
      </c>
      <c r="B32" s="104" t="s">
        <v>156</v>
      </c>
      <c r="C32" s="5">
        <v>31</v>
      </c>
      <c r="D32" s="16" t="s">
        <v>187</v>
      </c>
      <c r="E32" s="161">
        <v>18.245330810546875</v>
      </c>
      <c r="F32" s="104" t="s">
        <v>200</v>
      </c>
      <c r="G32" s="107" t="s">
        <v>5</v>
      </c>
      <c r="I32" s="104" t="s">
        <v>208</v>
      </c>
      <c r="J32" s="104"/>
    </row>
    <row r="33" spans="1:10" x14ac:dyDescent="0.35">
      <c r="A33" s="104" t="s">
        <v>155</v>
      </c>
      <c r="B33" s="104" t="s">
        <v>156</v>
      </c>
      <c r="C33" s="5">
        <v>32</v>
      </c>
      <c r="D33" s="16" t="s">
        <v>188</v>
      </c>
      <c r="E33" s="161">
        <v>720.5450439453125</v>
      </c>
      <c r="F33" s="104" t="s">
        <v>200</v>
      </c>
      <c r="G33" s="107" t="s">
        <v>5</v>
      </c>
      <c r="I33" s="104" t="s">
        <v>208</v>
      </c>
      <c r="J33" s="104"/>
    </row>
    <row r="34" spans="1:10" x14ac:dyDescent="0.35">
      <c r="A34" s="104" t="s">
        <v>155</v>
      </c>
      <c r="B34" s="104" t="s">
        <v>156</v>
      </c>
      <c r="C34" s="5">
        <v>33</v>
      </c>
      <c r="D34" s="16" t="s">
        <v>189</v>
      </c>
      <c r="E34" s="161">
        <v>660.0440673828125</v>
      </c>
      <c r="F34" s="104" t="s">
        <v>200</v>
      </c>
      <c r="G34" s="107" t="s">
        <v>5</v>
      </c>
      <c r="I34" s="104" t="s">
        <v>208</v>
      </c>
      <c r="J34" s="104"/>
    </row>
    <row r="35" spans="1:10" x14ac:dyDescent="0.35">
      <c r="A35" s="104" t="s">
        <v>155</v>
      </c>
      <c r="B35" s="104" t="s">
        <v>156</v>
      </c>
      <c r="C35" s="5">
        <v>34</v>
      </c>
      <c r="D35" s="16" t="s">
        <v>190</v>
      </c>
      <c r="E35" s="161">
        <v>17.60491943359375</v>
      </c>
      <c r="F35" s="104" t="s">
        <v>200</v>
      </c>
      <c r="G35" s="107" t="s">
        <v>5</v>
      </c>
      <c r="I35" s="104" t="s">
        <v>208</v>
      </c>
      <c r="J35" s="104"/>
    </row>
    <row r="36" spans="1:10" x14ac:dyDescent="0.35">
      <c r="A36" s="104" t="s">
        <v>155</v>
      </c>
      <c r="B36" s="104" t="s">
        <v>156</v>
      </c>
      <c r="C36" s="5">
        <v>35</v>
      </c>
      <c r="D36" s="16" t="s">
        <v>191</v>
      </c>
      <c r="E36" s="161">
        <v>18.245330810546875</v>
      </c>
      <c r="F36" s="104" t="s">
        <v>200</v>
      </c>
      <c r="G36" s="107" t="s">
        <v>5</v>
      </c>
      <c r="I36" s="104" t="s">
        <v>208</v>
      </c>
      <c r="J36" s="104"/>
    </row>
    <row r="37" spans="1:10" x14ac:dyDescent="0.35">
      <c r="A37" s="104" t="s">
        <v>155</v>
      </c>
      <c r="B37" s="104" t="s">
        <v>156</v>
      </c>
      <c r="C37" s="5">
        <v>36</v>
      </c>
      <c r="D37" s="16" t="s">
        <v>192</v>
      </c>
      <c r="E37" s="161">
        <v>695.894287109375</v>
      </c>
      <c r="F37" s="104" t="s">
        <v>200</v>
      </c>
      <c r="G37" s="107" t="s">
        <v>5</v>
      </c>
      <c r="I37" s="104" t="s">
        <v>208</v>
      </c>
      <c r="J37" s="104"/>
    </row>
    <row r="38" spans="1:10" x14ac:dyDescent="0.35">
      <c r="A38" s="104" t="s">
        <v>155</v>
      </c>
      <c r="B38" s="104" t="s">
        <v>156</v>
      </c>
      <c r="C38" s="5">
        <v>37</v>
      </c>
      <c r="D38" s="16" t="s">
        <v>193</v>
      </c>
      <c r="E38" s="159">
        <v>0.85868797302246092</v>
      </c>
      <c r="F38" s="16" t="s">
        <v>198</v>
      </c>
      <c r="G38" s="107" t="s">
        <v>5</v>
      </c>
      <c r="I38" s="104" t="s">
        <v>208</v>
      </c>
      <c r="J38" s="104"/>
    </row>
    <row r="39" spans="1:10" x14ac:dyDescent="0.35">
      <c r="A39" s="104" t="s">
        <v>155</v>
      </c>
      <c r="B39" s="104" t="s">
        <v>156</v>
      </c>
      <c r="C39" s="5">
        <v>38</v>
      </c>
      <c r="D39" s="16" t="s">
        <v>194</v>
      </c>
      <c r="E39" s="159">
        <v>2.2903215885162354E-2</v>
      </c>
      <c r="F39" s="16" t="s">
        <v>198</v>
      </c>
      <c r="G39" s="107" t="s">
        <v>5</v>
      </c>
      <c r="I39" s="104" t="s">
        <v>208</v>
      </c>
      <c r="J39" s="104"/>
    </row>
    <row r="40" spans="1:10" x14ac:dyDescent="0.35">
      <c r="A40" s="104" t="s">
        <v>155</v>
      </c>
      <c r="B40" s="104" t="s">
        <v>156</v>
      </c>
      <c r="C40" s="5">
        <v>39</v>
      </c>
      <c r="D40" s="16" t="s">
        <v>195</v>
      </c>
      <c r="E40" s="159">
        <v>2.3736362457275392E-2</v>
      </c>
      <c r="F40" s="16" t="s">
        <v>198</v>
      </c>
      <c r="G40" s="107" t="s">
        <v>5</v>
      </c>
      <c r="I40" s="104" t="s">
        <v>208</v>
      </c>
      <c r="J40" s="104"/>
    </row>
    <row r="41" spans="1:10" x14ac:dyDescent="0.35">
      <c r="A41" s="104" t="s">
        <v>155</v>
      </c>
      <c r="B41" s="104" t="s">
        <v>156</v>
      </c>
      <c r="C41" s="5">
        <v>40</v>
      </c>
      <c r="D41" s="16" t="s">
        <v>196</v>
      </c>
      <c r="E41" s="159">
        <v>0.90532752990722654</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2"/>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229</v>
      </c>
      <c r="E2">
        <v>138</v>
      </c>
      <c r="F2" s="8" t="s">
        <v>199</v>
      </c>
      <c r="G2" s="44" t="s">
        <v>202</v>
      </c>
      <c r="H2" s="15">
        <v>2014</v>
      </c>
      <c r="I2" s="8" t="s">
        <v>206</v>
      </c>
      <c r="J2" s="8" t="s">
        <v>264</v>
      </c>
      <c r="K2" s="8"/>
      <c r="L2" s="8"/>
      <c r="M2" s="5"/>
    </row>
    <row r="3" spans="1:13" x14ac:dyDescent="0.35">
      <c r="A3" s="8" t="s">
        <v>155</v>
      </c>
      <c r="B3" s="8" t="s">
        <v>156</v>
      </c>
      <c r="C3" s="141" t="s">
        <v>214</v>
      </c>
      <c r="D3" s="8" t="s">
        <v>230</v>
      </c>
      <c r="E3">
        <v>99.93</v>
      </c>
      <c r="F3" s="8" t="s">
        <v>233</v>
      </c>
      <c r="G3" s="44" t="s">
        <v>202</v>
      </c>
      <c r="H3" s="15">
        <v>2014</v>
      </c>
      <c r="I3" s="8" t="s">
        <v>209</v>
      </c>
      <c r="J3" s="8" t="s">
        <v>265</v>
      </c>
      <c r="K3" s="8"/>
      <c r="L3" s="8"/>
      <c r="M3" s="5"/>
    </row>
    <row r="4" spans="1:13" x14ac:dyDescent="0.35">
      <c r="A4" s="8" t="s">
        <v>155</v>
      </c>
      <c r="B4" s="8" t="s">
        <v>156</v>
      </c>
      <c r="C4" s="141" t="s">
        <v>215</v>
      </c>
      <c r="D4" s="8" t="s">
        <v>231</v>
      </c>
      <c r="E4">
        <v>96.49</v>
      </c>
      <c r="F4" s="8" t="s">
        <v>233</v>
      </c>
      <c r="G4" s="44" t="s">
        <v>202</v>
      </c>
      <c r="H4" s="15">
        <v>2016</v>
      </c>
      <c r="I4" s="8" t="s">
        <v>210</v>
      </c>
      <c r="J4" s="8" t="s">
        <v>266</v>
      </c>
      <c r="K4" s="8"/>
      <c r="L4" s="8"/>
      <c r="M4" s="5"/>
    </row>
    <row r="5" spans="1:13" x14ac:dyDescent="0.35">
      <c r="A5" s="8" t="s">
        <v>155</v>
      </c>
      <c r="B5" s="8" t="s">
        <v>156</v>
      </c>
      <c r="C5" s="141" t="s">
        <v>213</v>
      </c>
      <c r="D5" s="8" t="s">
        <v>232</v>
      </c>
      <c r="E5">
        <v>140</v>
      </c>
      <c r="F5" s="8" t="s">
        <v>199</v>
      </c>
      <c r="G5" s="44" t="s">
        <v>208</v>
      </c>
      <c r="H5" s="15">
        <v>2011</v>
      </c>
      <c r="I5" s="8" t="s">
        <v>236</v>
      </c>
      <c r="J5" s="8" t="s">
        <v>208</v>
      </c>
      <c r="K5" s="8"/>
      <c r="L5" s="8"/>
      <c r="M5" s="5"/>
    </row>
    <row r="6" spans="1:13" x14ac:dyDescent="0.35">
      <c r="A6" s="8" t="s">
        <v>155</v>
      </c>
      <c r="B6" s="8" t="s">
        <v>156</v>
      </c>
      <c r="C6" s="141" t="s">
        <v>213</v>
      </c>
      <c r="D6" s="8" t="s">
        <v>232</v>
      </c>
      <c r="E6">
        <v>139.1</v>
      </c>
      <c r="F6" s="8" t="s">
        <v>199</v>
      </c>
      <c r="G6" s="44" t="s">
        <v>208</v>
      </c>
      <c r="H6" s="15">
        <v>2012</v>
      </c>
      <c r="I6" s="8" t="s">
        <v>237</v>
      </c>
      <c r="J6" s="8" t="s">
        <v>267</v>
      </c>
      <c r="K6" s="8"/>
      <c r="L6" s="8"/>
      <c r="M6" s="5"/>
    </row>
    <row r="7" spans="1:13" x14ac:dyDescent="0.35">
      <c r="A7" s="8" t="s">
        <v>155</v>
      </c>
      <c r="B7" s="8" t="s">
        <v>156</v>
      </c>
      <c r="C7" s="141" t="s">
        <v>213</v>
      </c>
      <c r="D7" s="8" t="s">
        <v>232</v>
      </c>
      <c r="E7">
        <v>138.9</v>
      </c>
      <c r="F7" s="8" t="s">
        <v>199</v>
      </c>
      <c r="G7" s="44" t="s">
        <v>208</v>
      </c>
      <c r="H7" s="15">
        <v>2013</v>
      </c>
      <c r="I7" s="8" t="s">
        <v>237</v>
      </c>
      <c r="J7" s="8" t="s">
        <v>267</v>
      </c>
      <c r="K7" s="8"/>
      <c r="L7" s="8"/>
      <c r="M7" s="5"/>
    </row>
    <row r="8" spans="1:13" x14ac:dyDescent="0.35">
      <c r="A8" s="8" t="s">
        <v>155</v>
      </c>
      <c r="B8" s="8" t="s">
        <v>156</v>
      </c>
      <c r="C8" s="141" t="s">
        <v>216</v>
      </c>
      <c r="D8" s="8" t="s">
        <v>232</v>
      </c>
      <c r="E8">
        <v>81</v>
      </c>
      <c r="F8" s="8" t="s">
        <v>233</v>
      </c>
      <c r="G8" s="44" t="s">
        <v>208</v>
      </c>
      <c r="H8" s="15">
        <v>2000</v>
      </c>
      <c r="I8" s="8" t="s">
        <v>238</v>
      </c>
      <c r="J8" s="8" t="s">
        <v>208</v>
      </c>
      <c r="K8" s="8"/>
      <c r="L8" s="8"/>
      <c r="M8" s="5"/>
    </row>
    <row r="9" spans="1:13" x14ac:dyDescent="0.35">
      <c r="A9" s="8" t="s">
        <v>155</v>
      </c>
      <c r="B9" s="8" t="s">
        <v>156</v>
      </c>
      <c r="C9" s="141" t="s">
        <v>216</v>
      </c>
      <c r="D9" s="8" t="s">
        <v>232</v>
      </c>
      <c r="E9">
        <v>84.2</v>
      </c>
      <c r="F9" s="8" t="s">
        <v>233</v>
      </c>
      <c r="G9" s="44" t="s">
        <v>208</v>
      </c>
      <c r="H9" s="15">
        <v>2006</v>
      </c>
      <c r="I9" s="8" t="s">
        <v>238</v>
      </c>
      <c r="J9" s="8" t="s">
        <v>208</v>
      </c>
      <c r="K9" s="8"/>
      <c r="L9" s="8"/>
      <c r="M9" s="5"/>
    </row>
    <row r="10" spans="1:13" x14ac:dyDescent="0.35">
      <c r="A10" s="8" t="s">
        <v>155</v>
      </c>
      <c r="B10" s="8" t="s">
        <v>156</v>
      </c>
      <c r="C10" s="141" t="s">
        <v>216</v>
      </c>
      <c r="D10" s="8" t="s">
        <v>232</v>
      </c>
      <c r="E10">
        <v>86</v>
      </c>
      <c r="F10" s="8" t="s">
        <v>233</v>
      </c>
      <c r="G10" s="44" t="s">
        <v>208</v>
      </c>
      <c r="H10" s="15">
        <v>2009</v>
      </c>
      <c r="I10" s="8" t="s">
        <v>238</v>
      </c>
      <c r="J10" s="8" t="s">
        <v>208</v>
      </c>
      <c r="K10" s="8"/>
      <c r="L10" s="8"/>
      <c r="M10" s="5"/>
    </row>
    <row r="11" spans="1:13" x14ac:dyDescent="0.35">
      <c r="A11" s="8" t="s">
        <v>155</v>
      </c>
      <c r="B11" s="8" t="s">
        <v>156</v>
      </c>
      <c r="C11" s="141" t="s">
        <v>216</v>
      </c>
      <c r="D11" s="8" t="s">
        <v>232</v>
      </c>
      <c r="E11">
        <v>96.1</v>
      </c>
      <c r="F11" s="8" t="s">
        <v>233</v>
      </c>
      <c r="G11" s="44" t="s">
        <v>208</v>
      </c>
      <c r="H11" s="15">
        <v>2011</v>
      </c>
      <c r="I11" s="8" t="s">
        <v>239</v>
      </c>
      <c r="J11" s="8" t="s">
        <v>208</v>
      </c>
      <c r="K11" s="8"/>
      <c r="L11" s="8"/>
      <c r="M11" s="5"/>
    </row>
    <row r="12" spans="1:13" x14ac:dyDescent="0.35">
      <c r="A12" s="8" t="s">
        <v>155</v>
      </c>
      <c r="B12" s="8" t="s">
        <v>156</v>
      </c>
      <c r="C12" s="141" t="s">
        <v>216</v>
      </c>
      <c r="D12" s="8" t="s">
        <v>232</v>
      </c>
      <c r="E12">
        <v>87.7</v>
      </c>
      <c r="F12" s="8" t="s">
        <v>233</v>
      </c>
      <c r="G12" s="44" t="s">
        <v>208</v>
      </c>
      <c r="H12" s="15">
        <v>2011</v>
      </c>
      <c r="I12" s="8" t="s">
        <v>238</v>
      </c>
      <c r="J12" s="8" t="s">
        <v>208</v>
      </c>
      <c r="K12" s="8"/>
      <c r="L12" s="8"/>
      <c r="M12" s="5"/>
    </row>
    <row r="13" spans="1:13" x14ac:dyDescent="0.35">
      <c r="A13" s="8" t="s">
        <v>155</v>
      </c>
      <c r="B13" s="8" t="s">
        <v>156</v>
      </c>
      <c r="C13" s="141" t="s">
        <v>216</v>
      </c>
      <c r="D13" s="8" t="s">
        <v>232</v>
      </c>
      <c r="E13">
        <v>96.3</v>
      </c>
      <c r="F13" s="8" t="s">
        <v>233</v>
      </c>
      <c r="G13" s="44" t="s">
        <v>208</v>
      </c>
      <c r="H13" s="15">
        <v>2012</v>
      </c>
      <c r="I13" s="8" t="s">
        <v>240</v>
      </c>
      <c r="J13" s="8" t="s">
        <v>208</v>
      </c>
      <c r="K13" s="8"/>
      <c r="L13" s="8"/>
      <c r="M13" s="5"/>
    </row>
    <row r="14" spans="1:13" x14ac:dyDescent="0.35">
      <c r="A14" s="8" t="s">
        <v>155</v>
      </c>
      <c r="B14" s="8" t="s">
        <v>156</v>
      </c>
      <c r="C14" s="141" t="s">
        <v>216</v>
      </c>
      <c r="D14" s="8" t="s">
        <v>232</v>
      </c>
      <c r="E14">
        <v>96.51</v>
      </c>
      <c r="F14" s="8" t="s">
        <v>233</v>
      </c>
      <c r="G14" s="44" t="s">
        <v>208</v>
      </c>
      <c r="H14" s="15">
        <v>2013</v>
      </c>
      <c r="I14" s="8" t="s">
        <v>241</v>
      </c>
      <c r="J14" s="8" t="s">
        <v>208</v>
      </c>
      <c r="K14" s="8"/>
      <c r="L14" s="8"/>
      <c r="M14" s="5"/>
    </row>
    <row r="15" spans="1:13" x14ac:dyDescent="0.35">
      <c r="A15" s="8" t="s">
        <v>155</v>
      </c>
      <c r="B15" s="8" t="s">
        <v>156</v>
      </c>
      <c r="C15" s="141" t="s">
        <v>216</v>
      </c>
      <c r="D15" s="8" t="s">
        <v>232</v>
      </c>
      <c r="E15">
        <v>79.400000000000006</v>
      </c>
      <c r="F15" s="8" t="s">
        <v>233</v>
      </c>
      <c r="G15" s="44" t="s">
        <v>208</v>
      </c>
      <c r="H15" s="15">
        <v>2013</v>
      </c>
      <c r="I15" s="8" t="s">
        <v>238</v>
      </c>
      <c r="J15" s="8" t="s">
        <v>208</v>
      </c>
      <c r="K15" s="8"/>
      <c r="L15" s="8"/>
      <c r="M15" s="5"/>
    </row>
    <row r="16" spans="1:13" x14ac:dyDescent="0.35">
      <c r="A16" s="8" t="s">
        <v>155</v>
      </c>
      <c r="B16" s="8" t="s">
        <v>156</v>
      </c>
      <c r="C16" s="141" t="s">
        <v>216</v>
      </c>
      <c r="D16" s="8" t="s">
        <v>232</v>
      </c>
      <c r="E16">
        <v>96.65</v>
      </c>
      <c r="F16" s="8" t="s">
        <v>233</v>
      </c>
      <c r="G16" s="44" t="s">
        <v>208</v>
      </c>
      <c r="H16" s="15">
        <v>2014</v>
      </c>
      <c r="I16" s="8" t="s">
        <v>242</v>
      </c>
      <c r="J16" s="8" t="s">
        <v>208</v>
      </c>
      <c r="K16" s="8"/>
      <c r="L16" s="8"/>
      <c r="M16" s="5"/>
    </row>
    <row r="17" spans="1:13" x14ac:dyDescent="0.35">
      <c r="A17" s="8" t="s">
        <v>155</v>
      </c>
      <c r="B17" s="8" t="s">
        <v>156</v>
      </c>
      <c r="C17" s="141" t="s">
        <v>216</v>
      </c>
      <c r="D17" s="8" t="s">
        <v>232</v>
      </c>
      <c r="E17">
        <v>89.8</v>
      </c>
      <c r="F17" s="8" t="s">
        <v>233</v>
      </c>
      <c r="G17" s="44" t="s">
        <v>208</v>
      </c>
      <c r="H17" s="15">
        <v>2015</v>
      </c>
      <c r="I17" s="8" t="s">
        <v>243</v>
      </c>
      <c r="J17" s="8" t="s">
        <v>208</v>
      </c>
      <c r="K17" s="8"/>
      <c r="L17" s="8"/>
      <c r="M17" s="5"/>
    </row>
    <row r="18" spans="1:13" x14ac:dyDescent="0.35">
      <c r="A18" s="8" t="s">
        <v>155</v>
      </c>
      <c r="B18" s="8" t="s">
        <v>156</v>
      </c>
      <c r="C18" s="141" t="s">
        <v>216</v>
      </c>
      <c r="D18" s="8" t="s">
        <v>232</v>
      </c>
      <c r="E18">
        <v>87</v>
      </c>
      <c r="F18" s="8" t="s">
        <v>233</v>
      </c>
      <c r="G18" s="44" t="s">
        <v>208</v>
      </c>
      <c r="H18" s="15">
        <v>2016</v>
      </c>
      <c r="I18" s="8" t="s">
        <v>238</v>
      </c>
      <c r="J18" s="8" t="s">
        <v>208</v>
      </c>
      <c r="K18" s="8"/>
      <c r="L18" s="8"/>
      <c r="M18" s="5"/>
    </row>
    <row r="19" spans="1:13" x14ac:dyDescent="0.35">
      <c r="A19" s="8" t="s">
        <v>155</v>
      </c>
      <c r="B19" s="8" t="s">
        <v>156</v>
      </c>
      <c r="C19" s="141" t="s">
        <v>216</v>
      </c>
      <c r="D19" s="8" t="s">
        <v>232</v>
      </c>
      <c r="E19">
        <v>86.9</v>
      </c>
      <c r="F19" s="8" t="s">
        <v>233</v>
      </c>
      <c r="G19" s="44" t="s">
        <v>208</v>
      </c>
      <c r="H19" s="15">
        <v>2017</v>
      </c>
      <c r="I19" s="8" t="s">
        <v>238</v>
      </c>
      <c r="J19" s="8" t="s">
        <v>208</v>
      </c>
      <c r="K19" s="8"/>
      <c r="L19" s="8"/>
      <c r="M19" s="5"/>
    </row>
    <row r="20" spans="1:13" x14ac:dyDescent="0.35">
      <c r="A20" s="8" t="s">
        <v>155</v>
      </c>
      <c r="B20" s="8" t="s">
        <v>156</v>
      </c>
      <c r="C20" s="141" t="s">
        <v>217</v>
      </c>
      <c r="D20" s="8" t="s">
        <v>232</v>
      </c>
      <c r="E20">
        <v>6.4</v>
      </c>
      <c r="F20" s="8" t="s">
        <v>233</v>
      </c>
      <c r="G20" s="44" t="s">
        <v>208</v>
      </c>
      <c r="H20" s="15">
        <v>2000</v>
      </c>
      <c r="I20" s="8" t="s">
        <v>244</v>
      </c>
      <c r="J20" s="8" t="s">
        <v>208</v>
      </c>
      <c r="K20" s="8"/>
      <c r="L20" s="8"/>
      <c r="M20" s="5"/>
    </row>
    <row r="21" spans="1:13" x14ac:dyDescent="0.35">
      <c r="A21" s="8" t="s">
        <v>155</v>
      </c>
      <c r="B21" s="8" t="s">
        <v>156</v>
      </c>
      <c r="C21" s="141" t="s">
        <v>217</v>
      </c>
      <c r="D21" s="8" t="s">
        <v>232</v>
      </c>
      <c r="E21">
        <v>8.8000000000000007</v>
      </c>
      <c r="F21" s="8" t="s">
        <v>233</v>
      </c>
      <c r="G21" s="44" t="s">
        <v>208</v>
      </c>
      <c r="H21" s="15">
        <v>2006</v>
      </c>
      <c r="I21" s="8" t="s">
        <v>244</v>
      </c>
      <c r="J21" s="8" t="s">
        <v>208</v>
      </c>
      <c r="K21" s="8"/>
      <c r="L21" s="8"/>
      <c r="M21" s="5"/>
    </row>
    <row r="22" spans="1:13" x14ac:dyDescent="0.35">
      <c r="A22" s="8" t="s">
        <v>155</v>
      </c>
      <c r="B22" s="8" t="s">
        <v>156</v>
      </c>
      <c r="C22" s="21" t="s">
        <v>217</v>
      </c>
      <c r="D22" s="8" t="s">
        <v>232</v>
      </c>
      <c r="E22">
        <v>9.3000000000000007</v>
      </c>
      <c r="F22" s="8" t="s">
        <v>233</v>
      </c>
      <c r="G22" s="44" t="s">
        <v>208</v>
      </c>
      <c r="H22" s="15">
        <v>2009</v>
      </c>
      <c r="I22" s="8" t="s">
        <v>244</v>
      </c>
      <c r="J22" s="8" t="s">
        <v>208</v>
      </c>
      <c r="K22" s="8"/>
      <c r="L22" s="8"/>
      <c r="M22" s="5"/>
    </row>
    <row r="23" spans="1:13" x14ac:dyDescent="0.35">
      <c r="A23" s="8" t="s">
        <v>155</v>
      </c>
      <c r="B23" s="8" t="s">
        <v>156</v>
      </c>
      <c r="C23" s="21" t="s">
        <v>217</v>
      </c>
      <c r="D23" s="8" t="s">
        <v>232</v>
      </c>
      <c r="E23">
        <v>9</v>
      </c>
      <c r="F23" s="8" t="s">
        <v>233</v>
      </c>
      <c r="G23" s="44" t="s">
        <v>208</v>
      </c>
      <c r="H23" s="15">
        <v>2011</v>
      </c>
      <c r="I23" s="8" t="s">
        <v>244</v>
      </c>
      <c r="J23" s="8" t="s">
        <v>208</v>
      </c>
      <c r="K23" s="8"/>
      <c r="L23" s="8"/>
      <c r="M23" s="5"/>
    </row>
    <row r="24" spans="1:13" x14ac:dyDescent="0.35">
      <c r="A24" s="8" t="s">
        <v>155</v>
      </c>
      <c r="B24" s="8" t="s">
        <v>156</v>
      </c>
      <c r="C24" s="21" t="s">
        <v>217</v>
      </c>
      <c r="D24" s="8" t="s">
        <v>232</v>
      </c>
      <c r="E24">
        <v>13.3</v>
      </c>
      <c r="F24" s="8" t="s">
        <v>233</v>
      </c>
      <c r="G24" s="44" t="s">
        <v>208</v>
      </c>
      <c r="H24" s="15">
        <v>2013</v>
      </c>
      <c r="I24" s="8" t="s">
        <v>244</v>
      </c>
      <c r="J24" s="8" t="s">
        <v>208</v>
      </c>
      <c r="K24" s="8"/>
      <c r="L24" s="8"/>
      <c r="M24" s="5"/>
    </row>
    <row r="25" spans="1:13" x14ac:dyDescent="0.35">
      <c r="A25" s="8" t="s">
        <v>155</v>
      </c>
      <c r="B25" s="8" t="s">
        <v>156</v>
      </c>
      <c r="C25" s="141" t="s">
        <v>217</v>
      </c>
      <c r="D25" s="8" t="s">
        <v>232</v>
      </c>
      <c r="E25">
        <v>8.6999999999999993</v>
      </c>
      <c r="F25" s="8" t="s">
        <v>233</v>
      </c>
      <c r="G25" s="43" t="s">
        <v>208</v>
      </c>
      <c r="H25" s="15">
        <v>2015</v>
      </c>
      <c r="I25" s="8" t="s">
        <v>245</v>
      </c>
      <c r="J25" s="8" t="s">
        <v>208</v>
      </c>
      <c r="K25" s="8"/>
      <c r="L25" s="8"/>
      <c r="M25" s="5"/>
    </row>
    <row r="26" spans="1:13" x14ac:dyDescent="0.35">
      <c r="A26" s="8" t="s">
        <v>155</v>
      </c>
      <c r="B26" s="8" t="s">
        <v>156</v>
      </c>
      <c r="C26" s="141" t="s">
        <v>217</v>
      </c>
      <c r="D26" s="8" t="s">
        <v>232</v>
      </c>
      <c r="E26">
        <v>9.6999999999999993</v>
      </c>
      <c r="F26" s="8" t="s">
        <v>233</v>
      </c>
      <c r="G26" s="43" t="s">
        <v>208</v>
      </c>
      <c r="H26" s="15">
        <v>2016</v>
      </c>
      <c r="I26" s="8" t="s">
        <v>244</v>
      </c>
      <c r="J26" s="8" t="s">
        <v>208</v>
      </c>
      <c r="K26" s="8"/>
      <c r="L26" s="8"/>
      <c r="M26" s="5"/>
    </row>
    <row r="27" spans="1:13" x14ac:dyDescent="0.35">
      <c r="A27" s="8" t="s">
        <v>155</v>
      </c>
      <c r="B27" s="8" t="s">
        <v>156</v>
      </c>
      <c r="C27" s="141" t="s">
        <v>217</v>
      </c>
      <c r="D27" s="8" t="s">
        <v>232</v>
      </c>
      <c r="E27">
        <v>8.5</v>
      </c>
      <c r="F27" s="8" t="s">
        <v>233</v>
      </c>
      <c r="G27" s="43" t="s">
        <v>208</v>
      </c>
      <c r="H27" s="15">
        <v>2017</v>
      </c>
      <c r="I27" s="8" t="s">
        <v>244</v>
      </c>
      <c r="J27" s="8" t="s">
        <v>208</v>
      </c>
      <c r="K27" s="8"/>
      <c r="L27" s="8"/>
      <c r="M27" s="5"/>
    </row>
    <row r="28" spans="1:13" x14ac:dyDescent="0.35">
      <c r="A28" s="8" t="s">
        <v>155</v>
      </c>
      <c r="B28" s="8" t="s">
        <v>156</v>
      </c>
      <c r="C28" s="141" t="s">
        <v>214</v>
      </c>
      <c r="D28" s="8" t="s">
        <v>232</v>
      </c>
      <c r="E28" s="142">
        <v>20.9</v>
      </c>
      <c r="F28" s="8" t="s">
        <v>233</v>
      </c>
      <c r="G28" s="43" t="s">
        <v>208</v>
      </c>
      <c r="H28" s="44">
        <v>2000</v>
      </c>
      <c r="I28" s="8" t="s">
        <v>246</v>
      </c>
      <c r="J28" s="8" t="s">
        <v>208</v>
      </c>
      <c r="K28" s="8"/>
      <c r="L28" s="8"/>
      <c r="M28" s="5"/>
    </row>
    <row r="29" spans="1:13" x14ac:dyDescent="0.35">
      <c r="A29" s="8" t="s">
        <v>155</v>
      </c>
      <c r="B29" s="8" t="s">
        <v>156</v>
      </c>
      <c r="C29" s="141" t="s">
        <v>214</v>
      </c>
      <c r="D29" s="8" t="s">
        <v>232</v>
      </c>
      <c r="E29" s="142">
        <v>39.4</v>
      </c>
      <c r="F29" s="8" t="s">
        <v>233</v>
      </c>
      <c r="G29" s="43" t="s">
        <v>208</v>
      </c>
      <c r="H29" s="44">
        <v>2001</v>
      </c>
      <c r="I29" s="8" t="s">
        <v>246</v>
      </c>
      <c r="J29" s="8" t="s">
        <v>208</v>
      </c>
      <c r="K29" s="8"/>
      <c r="L29" s="8"/>
      <c r="M29" s="5"/>
    </row>
    <row r="30" spans="1:13" x14ac:dyDescent="0.35">
      <c r="A30" s="8" t="s">
        <v>155</v>
      </c>
      <c r="B30" s="8" t="s">
        <v>156</v>
      </c>
      <c r="C30" s="141" t="s">
        <v>214</v>
      </c>
      <c r="D30" s="8" t="s">
        <v>232</v>
      </c>
      <c r="E30" s="142">
        <v>42.2</v>
      </c>
      <c r="F30" s="8" t="s">
        <v>233</v>
      </c>
      <c r="G30" s="43" t="s">
        <v>208</v>
      </c>
      <c r="H30" s="44">
        <v>2002</v>
      </c>
      <c r="I30" s="8" t="s">
        <v>246</v>
      </c>
      <c r="J30" s="8" t="s">
        <v>208</v>
      </c>
      <c r="K30" s="8"/>
      <c r="L30" s="8"/>
      <c r="M30" s="5"/>
    </row>
    <row r="31" spans="1:13" x14ac:dyDescent="0.35">
      <c r="A31" s="8" t="s">
        <v>155</v>
      </c>
      <c r="B31" s="8" t="s">
        <v>156</v>
      </c>
      <c r="C31" s="141" t="s">
        <v>214</v>
      </c>
      <c r="D31" s="8" t="s">
        <v>232</v>
      </c>
      <c r="E31" s="142">
        <v>65.7</v>
      </c>
      <c r="F31" s="8" t="s">
        <v>233</v>
      </c>
      <c r="G31" s="43" t="s">
        <v>208</v>
      </c>
      <c r="H31" s="44">
        <v>2003</v>
      </c>
      <c r="I31" s="8" t="s">
        <v>246</v>
      </c>
      <c r="J31" s="8" t="s">
        <v>208</v>
      </c>
      <c r="K31" s="8"/>
      <c r="L31" s="8"/>
      <c r="M31" s="5"/>
    </row>
    <row r="32" spans="1:13" x14ac:dyDescent="0.35">
      <c r="A32" s="8" t="s">
        <v>155</v>
      </c>
      <c r="B32" s="8" t="s">
        <v>156</v>
      </c>
      <c r="C32" s="141" t="s">
        <v>214</v>
      </c>
      <c r="D32" s="8" t="s">
        <v>232</v>
      </c>
      <c r="E32" s="142">
        <v>71.5</v>
      </c>
      <c r="F32" s="8" t="s">
        <v>233</v>
      </c>
      <c r="G32" s="43" t="s">
        <v>208</v>
      </c>
      <c r="H32" s="44">
        <v>2004</v>
      </c>
      <c r="I32" s="8" t="s">
        <v>246</v>
      </c>
      <c r="J32" s="8" t="s">
        <v>208</v>
      </c>
      <c r="K32" s="8"/>
      <c r="L32" s="8"/>
      <c r="M32" s="5"/>
    </row>
    <row r="33" spans="1:13" x14ac:dyDescent="0.35">
      <c r="A33" s="8" t="s">
        <v>155</v>
      </c>
      <c r="B33" s="8" t="s">
        <v>156</v>
      </c>
      <c r="C33" s="141" t="s">
        <v>214</v>
      </c>
      <c r="D33" s="8" t="s">
        <v>232</v>
      </c>
      <c r="E33" s="142">
        <v>73.3</v>
      </c>
      <c r="F33" s="8" t="s">
        <v>233</v>
      </c>
      <c r="G33" s="43" t="s">
        <v>208</v>
      </c>
      <c r="H33" s="44">
        <v>2005</v>
      </c>
      <c r="I33" s="8" t="s">
        <v>246</v>
      </c>
      <c r="J33" s="8" t="s">
        <v>208</v>
      </c>
      <c r="K33" s="8"/>
      <c r="L33" s="8"/>
      <c r="M33" s="5"/>
    </row>
    <row r="34" spans="1:13" x14ac:dyDescent="0.35">
      <c r="A34" s="8" t="s">
        <v>155</v>
      </c>
      <c r="B34" s="8" t="s">
        <v>156</v>
      </c>
      <c r="C34" s="141" t="s">
        <v>214</v>
      </c>
      <c r="D34" s="8" t="s">
        <v>232</v>
      </c>
      <c r="E34" s="142">
        <v>81.900000000000006</v>
      </c>
      <c r="F34" s="8" t="s">
        <v>233</v>
      </c>
      <c r="G34" s="43" t="s">
        <v>208</v>
      </c>
      <c r="H34" s="44">
        <v>2006</v>
      </c>
      <c r="I34" s="8" t="s">
        <v>246</v>
      </c>
      <c r="J34" s="8" t="s">
        <v>208</v>
      </c>
      <c r="K34" s="8"/>
      <c r="L34" s="8"/>
      <c r="M34" s="5"/>
    </row>
    <row r="35" spans="1:13" x14ac:dyDescent="0.35">
      <c r="A35" s="8" t="s">
        <v>155</v>
      </c>
      <c r="B35" s="8" t="s">
        <v>156</v>
      </c>
      <c r="C35" s="141" t="s">
        <v>214</v>
      </c>
      <c r="D35" s="8" t="s">
        <v>232</v>
      </c>
      <c r="E35" s="142">
        <v>82.3</v>
      </c>
      <c r="F35" s="8" t="s">
        <v>233</v>
      </c>
      <c r="G35" s="43" t="s">
        <v>208</v>
      </c>
      <c r="H35" s="44">
        <v>2007</v>
      </c>
      <c r="I35" s="8" t="s">
        <v>246</v>
      </c>
      <c r="J35" s="8" t="s">
        <v>208</v>
      </c>
      <c r="K35" s="8"/>
      <c r="L35" s="8"/>
      <c r="M35" s="5"/>
    </row>
    <row r="36" spans="1:13" x14ac:dyDescent="0.35">
      <c r="A36" s="5" t="s">
        <v>155</v>
      </c>
      <c r="B36" s="5" t="s">
        <v>156</v>
      </c>
      <c r="C36" s="69" t="s">
        <v>214</v>
      </c>
      <c r="D36" s="8" t="s">
        <v>232</v>
      </c>
      <c r="E36" s="24">
        <v>82.7</v>
      </c>
      <c r="F36" s="8" t="s">
        <v>233</v>
      </c>
      <c r="G36" s="43" t="s">
        <v>208</v>
      </c>
      <c r="H36" s="15">
        <v>2008</v>
      </c>
      <c r="I36" s="5" t="s">
        <v>246</v>
      </c>
      <c r="J36" s="5" t="s">
        <v>208</v>
      </c>
      <c r="K36" s="5"/>
      <c r="L36" s="5"/>
      <c r="M36" s="5"/>
    </row>
    <row r="37" spans="1:13" x14ac:dyDescent="0.35">
      <c r="A37" s="5" t="s">
        <v>155</v>
      </c>
      <c r="B37" s="5" t="s">
        <v>156</v>
      </c>
      <c r="C37" s="69" t="s">
        <v>214</v>
      </c>
      <c r="D37" s="8" t="s">
        <v>232</v>
      </c>
      <c r="E37" s="24">
        <v>83.3</v>
      </c>
      <c r="F37" s="8" t="s">
        <v>233</v>
      </c>
      <c r="G37" s="43" t="s">
        <v>208</v>
      </c>
      <c r="H37" s="15">
        <v>2009</v>
      </c>
      <c r="I37" s="5" t="s">
        <v>246</v>
      </c>
      <c r="J37" s="5" t="s">
        <v>208</v>
      </c>
      <c r="K37" s="5"/>
      <c r="L37" s="5"/>
      <c r="M37" s="5"/>
    </row>
    <row r="38" spans="1:13" x14ac:dyDescent="0.35">
      <c r="A38" s="5" t="s">
        <v>155</v>
      </c>
      <c r="B38" s="5" t="s">
        <v>156</v>
      </c>
      <c r="C38" s="69" t="s">
        <v>214</v>
      </c>
      <c r="D38" s="8" t="s">
        <v>232</v>
      </c>
      <c r="E38" s="24">
        <v>86.9</v>
      </c>
      <c r="F38" s="8" t="s">
        <v>233</v>
      </c>
      <c r="G38" s="43" t="s">
        <v>208</v>
      </c>
      <c r="H38" s="15">
        <v>2010</v>
      </c>
      <c r="I38" s="5" t="s">
        <v>246</v>
      </c>
      <c r="J38" s="5" t="s">
        <v>208</v>
      </c>
      <c r="K38" s="5"/>
      <c r="L38" s="5"/>
      <c r="M38" s="5"/>
    </row>
    <row r="39" spans="1:13" x14ac:dyDescent="0.35">
      <c r="A39" s="5" t="s">
        <v>155</v>
      </c>
      <c r="B39" s="5" t="s">
        <v>156</v>
      </c>
      <c r="C39" s="69" t="s">
        <v>214</v>
      </c>
      <c r="D39" s="8" t="s">
        <v>232</v>
      </c>
      <c r="E39" s="25">
        <v>90.6</v>
      </c>
      <c r="F39" s="8" t="s">
        <v>233</v>
      </c>
      <c r="G39" s="43" t="s">
        <v>208</v>
      </c>
      <c r="H39" s="15">
        <v>2011</v>
      </c>
      <c r="I39" s="5" t="s">
        <v>246</v>
      </c>
      <c r="J39" s="5" t="s">
        <v>208</v>
      </c>
      <c r="K39" s="5"/>
      <c r="L39" s="5"/>
      <c r="M39" s="5"/>
    </row>
    <row r="40" spans="1:13" x14ac:dyDescent="0.35">
      <c r="A40" s="5" t="s">
        <v>155</v>
      </c>
      <c r="B40" s="5" t="s">
        <v>156</v>
      </c>
      <c r="C40" s="69" t="s">
        <v>214</v>
      </c>
      <c r="D40" s="8" t="s">
        <v>232</v>
      </c>
      <c r="E40" s="25">
        <v>99.8</v>
      </c>
      <c r="F40" s="8" t="s">
        <v>233</v>
      </c>
      <c r="G40" s="43" t="s">
        <v>208</v>
      </c>
      <c r="H40" s="15">
        <v>2012</v>
      </c>
      <c r="I40" s="5" t="s">
        <v>247</v>
      </c>
      <c r="J40" s="5" t="s">
        <v>208</v>
      </c>
      <c r="K40" s="5"/>
      <c r="L40" s="5"/>
      <c r="M40" s="5"/>
    </row>
    <row r="41" spans="1:13" x14ac:dyDescent="0.35">
      <c r="A41" s="5" t="s">
        <v>155</v>
      </c>
      <c r="B41" s="5" t="s">
        <v>156</v>
      </c>
      <c r="C41" s="69" t="s">
        <v>214</v>
      </c>
      <c r="D41" s="8" t="s">
        <v>232</v>
      </c>
      <c r="E41" s="25">
        <v>99.93</v>
      </c>
      <c r="F41" s="8" t="s">
        <v>233</v>
      </c>
      <c r="G41" s="43" t="s">
        <v>208</v>
      </c>
      <c r="H41" s="15">
        <v>2013</v>
      </c>
      <c r="I41" s="5" t="s">
        <v>248</v>
      </c>
      <c r="J41" s="5" t="s">
        <v>208</v>
      </c>
      <c r="K41" s="5"/>
      <c r="L41" s="5"/>
      <c r="M41" s="5"/>
    </row>
    <row r="42" spans="1:13" x14ac:dyDescent="0.35">
      <c r="A42" s="5" t="s">
        <v>155</v>
      </c>
      <c r="B42" s="5" t="s">
        <v>156</v>
      </c>
      <c r="C42" s="69" t="s">
        <v>214</v>
      </c>
      <c r="D42" s="8" t="s">
        <v>232</v>
      </c>
      <c r="E42" s="25">
        <v>76</v>
      </c>
      <c r="F42" s="8" t="s">
        <v>233</v>
      </c>
      <c r="G42" s="43" t="s">
        <v>208</v>
      </c>
      <c r="H42" s="15">
        <v>2013</v>
      </c>
      <c r="I42" s="5" t="s">
        <v>249</v>
      </c>
      <c r="J42" s="5" t="s">
        <v>208</v>
      </c>
      <c r="K42" s="5"/>
      <c r="L42" s="5"/>
      <c r="M42" s="5"/>
    </row>
    <row r="43" spans="1:13" x14ac:dyDescent="0.35">
      <c r="A43" s="5" t="s">
        <v>155</v>
      </c>
      <c r="B43" s="5" t="s">
        <v>156</v>
      </c>
      <c r="C43" s="26" t="s">
        <v>218</v>
      </c>
      <c r="D43" s="5" t="s">
        <v>232</v>
      </c>
      <c r="E43" s="5">
        <v>1.087</v>
      </c>
      <c r="F43" s="5" t="s">
        <v>200</v>
      </c>
      <c r="G43" s="15" t="s">
        <v>208</v>
      </c>
      <c r="H43" s="5">
        <v>2012</v>
      </c>
      <c r="I43" s="5" t="s">
        <v>250</v>
      </c>
      <c r="J43" s="5" t="s">
        <v>208</v>
      </c>
      <c r="K43" s="5"/>
      <c r="L43" s="5"/>
      <c r="M43" s="5"/>
    </row>
    <row r="44" spans="1:13" x14ac:dyDescent="0.35">
      <c r="A44" t="s">
        <v>155</v>
      </c>
      <c r="B44" t="s">
        <v>156</v>
      </c>
      <c r="C44" s="26" t="s">
        <v>218</v>
      </c>
      <c r="D44" t="s">
        <v>232</v>
      </c>
      <c r="E44">
        <v>1.119</v>
      </c>
      <c r="F44" t="s">
        <v>200</v>
      </c>
      <c r="G44" t="s">
        <v>208</v>
      </c>
      <c r="H44" s="15">
        <v>2013</v>
      </c>
      <c r="I44" t="s">
        <v>250</v>
      </c>
      <c r="J44" t="s">
        <v>208</v>
      </c>
    </row>
    <row r="45" spans="1:13" x14ac:dyDescent="0.35">
      <c r="A45" t="s">
        <v>155</v>
      </c>
      <c r="B45" t="s">
        <v>156</v>
      </c>
      <c r="C45" s="26" t="s">
        <v>218</v>
      </c>
      <c r="D45" t="s">
        <v>232</v>
      </c>
      <c r="E45">
        <v>1.179</v>
      </c>
      <c r="F45" t="s">
        <v>200</v>
      </c>
      <c r="G45" t="s">
        <v>208</v>
      </c>
      <c r="H45" s="15">
        <v>2014</v>
      </c>
      <c r="I45" t="s">
        <v>250</v>
      </c>
      <c r="J45" t="s">
        <v>208</v>
      </c>
    </row>
    <row r="46" spans="1:13" x14ac:dyDescent="0.35">
      <c r="A46" t="s">
        <v>155</v>
      </c>
      <c r="B46" t="s">
        <v>156</v>
      </c>
      <c r="C46" s="26" t="s">
        <v>219</v>
      </c>
      <c r="D46" t="s">
        <v>232</v>
      </c>
      <c r="E46">
        <v>20.9</v>
      </c>
      <c r="F46" t="s">
        <v>233</v>
      </c>
      <c r="G46" t="s">
        <v>208</v>
      </c>
      <c r="H46" s="15">
        <v>2000</v>
      </c>
      <c r="I46" t="s">
        <v>251</v>
      </c>
      <c r="J46" t="s">
        <v>208</v>
      </c>
    </row>
    <row r="47" spans="1:13" x14ac:dyDescent="0.35">
      <c r="A47" t="s">
        <v>155</v>
      </c>
      <c r="B47" t="s">
        <v>156</v>
      </c>
      <c r="C47" s="26" t="s">
        <v>219</v>
      </c>
      <c r="D47" t="s">
        <v>232</v>
      </c>
      <c r="E47">
        <v>39.4</v>
      </c>
      <c r="F47" t="s">
        <v>233</v>
      </c>
      <c r="G47" t="s">
        <v>208</v>
      </c>
      <c r="H47" s="15">
        <v>2001</v>
      </c>
      <c r="I47" t="s">
        <v>251</v>
      </c>
      <c r="J47" t="s">
        <v>208</v>
      </c>
    </row>
    <row r="48" spans="1:13" x14ac:dyDescent="0.35">
      <c r="A48" t="s">
        <v>155</v>
      </c>
      <c r="B48" t="s">
        <v>156</v>
      </c>
      <c r="C48" s="26" t="s">
        <v>219</v>
      </c>
      <c r="D48" t="s">
        <v>232</v>
      </c>
      <c r="E48">
        <v>42.2</v>
      </c>
      <c r="F48" t="s">
        <v>233</v>
      </c>
      <c r="G48" t="s">
        <v>208</v>
      </c>
      <c r="H48" s="15">
        <v>2002</v>
      </c>
      <c r="I48" t="s">
        <v>251</v>
      </c>
      <c r="J48" t="s">
        <v>208</v>
      </c>
    </row>
    <row r="49" spans="1:10" x14ac:dyDescent="0.35">
      <c r="A49" t="s">
        <v>155</v>
      </c>
      <c r="B49" t="s">
        <v>156</v>
      </c>
      <c r="C49" s="26" t="s">
        <v>219</v>
      </c>
      <c r="D49" t="s">
        <v>232</v>
      </c>
      <c r="E49">
        <v>65.7</v>
      </c>
      <c r="F49" t="s">
        <v>233</v>
      </c>
      <c r="G49" t="s">
        <v>208</v>
      </c>
      <c r="H49" s="15">
        <v>2003</v>
      </c>
      <c r="I49" t="s">
        <v>251</v>
      </c>
      <c r="J49" t="s">
        <v>208</v>
      </c>
    </row>
    <row r="50" spans="1:10" x14ac:dyDescent="0.35">
      <c r="A50" t="s">
        <v>155</v>
      </c>
      <c r="B50" t="s">
        <v>156</v>
      </c>
      <c r="C50" s="26" t="s">
        <v>219</v>
      </c>
      <c r="D50" t="s">
        <v>232</v>
      </c>
      <c r="E50">
        <v>71.5</v>
      </c>
      <c r="F50" t="s">
        <v>233</v>
      </c>
      <c r="G50" t="s">
        <v>208</v>
      </c>
      <c r="H50" s="15">
        <v>2004</v>
      </c>
      <c r="I50" t="s">
        <v>251</v>
      </c>
      <c r="J50" t="s">
        <v>208</v>
      </c>
    </row>
    <row r="51" spans="1:10" x14ac:dyDescent="0.35">
      <c r="A51" t="s">
        <v>155</v>
      </c>
      <c r="B51" t="s">
        <v>156</v>
      </c>
      <c r="C51" s="26" t="s">
        <v>219</v>
      </c>
      <c r="D51" t="s">
        <v>232</v>
      </c>
      <c r="E51">
        <v>73.3</v>
      </c>
      <c r="F51" t="s">
        <v>233</v>
      </c>
      <c r="G51" t="s">
        <v>208</v>
      </c>
      <c r="H51" s="15">
        <v>2005</v>
      </c>
      <c r="I51" t="s">
        <v>251</v>
      </c>
      <c r="J51" t="s">
        <v>208</v>
      </c>
    </row>
    <row r="52" spans="1:10" x14ac:dyDescent="0.35">
      <c r="A52" t="s">
        <v>155</v>
      </c>
      <c r="B52" t="s">
        <v>156</v>
      </c>
      <c r="C52" s="26" t="s">
        <v>219</v>
      </c>
      <c r="D52" t="s">
        <v>232</v>
      </c>
      <c r="E52">
        <v>81.900000000000006</v>
      </c>
      <c r="F52" t="s">
        <v>233</v>
      </c>
      <c r="G52" t="s">
        <v>208</v>
      </c>
      <c r="H52" s="15">
        <v>2006</v>
      </c>
      <c r="I52" t="s">
        <v>251</v>
      </c>
      <c r="J52" t="s">
        <v>208</v>
      </c>
    </row>
    <row r="53" spans="1:10" x14ac:dyDescent="0.35">
      <c r="A53" t="s">
        <v>155</v>
      </c>
      <c r="B53" t="s">
        <v>156</v>
      </c>
      <c r="C53" s="26" t="s">
        <v>219</v>
      </c>
      <c r="D53" t="s">
        <v>232</v>
      </c>
      <c r="E53">
        <v>82.2</v>
      </c>
      <c r="F53" t="s">
        <v>233</v>
      </c>
      <c r="G53" t="s">
        <v>208</v>
      </c>
      <c r="H53" s="15">
        <v>2007</v>
      </c>
      <c r="I53" t="s">
        <v>251</v>
      </c>
      <c r="J53" t="s">
        <v>208</v>
      </c>
    </row>
    <row r="54" spans="1:10" x14ac:dyDescent="0.35">
      <c r="A54" t="s">
        <v>155</v>
      </c>
      <c r="B54" t="s">
        <v>156</v>
      </c>
      <c r="C54" s="26" t="s">
        <v>219</v>
      </c>
      <c r="D54" t="s">
        <v>232</v>
      </c>
      <c r="E54">
        <v>82.6</v>
      </c>
      <c r="F54" t="s">
        <v>233</v>
      </c>
      <c r="G54" t="s">
        <v>208</v>
      </c>
      <c r="H54" s="15">
        <v>2008</v>
      </c>
      <c r="I54" t="s">
        <v>251</v>
      </c>
      <c r="J54" t="s">
        <v>208</v>
      </c>
    </row>
    <row r="55" spans="1:10" x14ac:dyDescent="0.35">
      <c r="A55" t="s">
        <v>155</v>
      </c>
      <c r="B55" t="s">
        <v>156</v>
      </c>
      <c r="C55" s="26" t="s">
        <v>219</v>
      </c>
      <c r="D55" t="s">
        <v>232</v>
      </c>
      <c r="E55">
        <v>83.3</v>
      </c>
      <c r="F55" t="s">
        <v>233</v>
      </c>
      <c r="G55" t="s">
        <v>208</v>
      </c>
      <c r="H55" s="15">
        <v>2009</v>
      </c>
      <c r="I55" t="s">
        <v>251</v>
      </c>
      <c r="J55" t="s">
        <v>208</v>
      </c>
    </row>
    <row r="56" spans="1:10" x14ac:dyDescent="0.35">
      <c r="A56" t="s">
        <v>155</v>
      </c>
      <c r="B56" t="s">
        <v>156</v>
      </c>
      <c r="C56" s="26" t="s">
        <v>220</v>
      </c>
      <c r="D56" t="s">
        <v>232</v>
      </c>
      <c r="E56">
        <v>687.24</v>
      </c>
      <c r="F56" t="s">
        <v>234</v>
      </c>
      <c r="G56" t="s">
        <v>208</v>
      </c>
      <c r="H56" s="15">
        <v>2008</v>
      </c>
      <c r="I56" t="s">
        <v>251</v>
      </c>
      <c r="J56" t="s">
        <v>208</v>
      </c>
    </row>
    <row r="57" spans="1:10" x14ac:dyDescent="0.35">
      <c r="A57" t="s">
        <v>155</v>
      </c>
      <c r="B57" t="s">
        <v>156</v>
      </c>
      <c r="C57" s="26" t="s">
        <v>221</v>
      </c>
      <c r="D57" t="s">
        <v>232</v>
      </c>
      <c r="E57">
        <v>23.2</v>
      </c>
      <c r="F57" t="s">
        <v>233</v>
      </c>
      <c r="G57" t="s">
        <v>208</v>
      </c>
      <c r="H57" s="15">
        <v>2005</v>
      </c>
      <c r="I57" t="s">
        <v>252</v>
      </c>
      <c r="J57" t="s">
        <v>208</v>
      </c>
    </row>
    <row r="58" spans="1:10" x14ac:dyDescent="0.35">
      <c r="A58" t="s">
        <v>155</v>
      </c>
      <c r="B58" t="s">
        <v>156</v>
      </c>
      <c r="C58" s="26" t="s">
        <v>221</v>
      </c>
      <c r="D58" t="s">
        <v>232</v>
      </c>
      <c r="E58">
        <v>28.4</v>
      </c>
      <c r="F58" t="s">
        <v>233</v>
      </c>
      <c r="G58" t="s">
        <v>208</v>
      </c>
      <c r="H58" s="15">
        <v>2006</v>
      </c>
      <c r="I58" t="s">
        <v>252</v>
      </c>
      <c r="J58" t="s">
        <v>208</v>
      </c>
    </row>
    <row r="59" spans="1:10" x14ac:dyDescent="0.35">
      <c r="A59" t="s">
        <v>155</v>
      </c>
      <c r="B59" t="s">
        <v>156</v>
      </c>
      <c r="C59" s="26" t="s">
        <v>221</v>
      </c>
      <c r="D59" t="s">
        <v>232</v>
      </c>
      <c r="E59">
        <v>25.3</v>
      </c>
      <c r="F59" t="s">
        <v>233</v>
      </c>
      <c r="G59" t="s">
        <v>208</v>
      </c>
      <c r="H59" s="15">
        <v>2007</v>
      </c>
      <c r="I59" t="s">
        <v>252</v>
      </c>
      <c r="J59" t="s">
        <v>208</v>
      </c>
    </row>
    <row r="60" spans="1:10" x14ac:dyDescent="0.35">
      <c r="A60" t="s">
        <v>155</v>
      </c>
      <c r="B60" t="s">
        <v>156</v>
      </c>
      <c r="C60" s="26" t="s">
        <v>221</v>
      </c>
      <c r="D60" t="s">
        <v>232</v>
      </c>
      <c r="E60">
        <v>24</v>
      </c>
      <c r="F60" t="s">
        <v>233</v>
      </c>
      <c r="G60" t="s">
        <v>208</v>
      </c>
      <c r="H60" s="15">
        <v>2008</v>
      </c>
      <c r="I60" t="s">
        <v>252</v>
      </c>
      <c r="J60" t="s">
        <v>208</v>
      </c>
    </row>
    <row r="61" spans="1:10" x14ac:dyDescent="0.35">
      <c r="A61" t="s">
        <v>155</v>
      </c>
      <c r="B61" t="s">
        <v>156</v>
      </c>
      <c r="C61" s="26" t="s">
        <v>221</v>
      </c>
      <c r="D61" t="s">
        <v>232</v>
      </c>
      <c r="E61">
        <v>23.2</v>
      </c>
      <c r="F61" t="s">
        <v>233</v>
      </c>
      <c r="G61" t="s">
        <v>208</v>
      </c>
      <c r="H61" s="15">
        <v>2009</v>
      </c>
      <c r="I61" t="s">
        <v>252</v>
      </c>
      <c r="J61" t="s">
        <v>208</v>
      </c>
    </row>
    <row r="62" spans="1:10" x14ac:dyDescent="0.35">
      <c r="A62" t="s">
        <v>155</v>
      </c>
      <c r="B62" t="s">
        <v>156</v>
      </c>
      <c r="C62" s="26" t="s">
        <v>221</v>
      </c>
      <c r="D62" t="s">
        <v>232</v>
      </c>
      <c r="E62">
        <v>22.9</v>
      </c>
      <c r="F62" t="s">
        <v>233</v>
      </c>
      <c r="G62" t="s">
        <v>208</v>
      </c>
      <c r="H62" s="15">
        <v>2010</v>
      </c>
      <c r="I62" t="s">
        <v>252</v>
      </c>
      <c r="J62" t="s">
        <v>208</v>
      </c>
    </row>
    <row r="63" spans="1:10" x14ac:dyDescent="0.35">
      <c r="A63" t="s">
        <v>155</v>
      </c>
      <c r="B63" t="s">
        <v>156</v>
      </c>
      <c r="C63" s="26" t="s">
        <v>221</v>
      </c>
      <c r="D63" t="s">
        <v>232</v>
      </c>
      <c r="E63">
        <v>24</v>
      </c>
      <c r="F63" t="s">
        <v>233</v>
      </c>
      <c r="G63" t="s">
        <v>208</v>
      </c>
      <c r="H63" s="15">
        <v>2011</v>
      </c>
      <c r="I63" t="s">
        <v>252</v>
      </c>
      <c r="J63" t="s">
        <v>208</v>
      </c>
    </row>
    <row r="64" spans="1:10" x14ac:dyDescent="0.35">
      <c r="A64" t="s">
        <v>155</v>
      </c>
      <c r="B64" t="s">
        <v>156</v>
      </c>
      <c r="C64" s="26" t="s">
        <v>221</v>
      </c>
      <c r="D64" t="s">
        <v>232</v>
      </c>
      <c r="E64">
        <v>24</v>
      </c>
      <c r="F64" t="s">
        <v>233</v>
      </c>
      <c r="G64" t="s">
        <v>208</v>
      </c>
      <c r="H64" s="15">
        <v>2012</v>
      </c>
      <c r="I64" t="s">
        <v>252</v>
      </c>
      <c r="J64" t="s">
        <v>208</v>
      </c>
    </row>
    <row r="65" spans="1:10" x14ac:dyDescent="0.35">
      <c r="A65" t="s">
        <v>155</v>
      </c>
      <c r="B65" t="s">
        <v>156</v>
      </c>
      <c r="C65" s="26" t="s">
        <v>221</v>
      </c>
      <c r="D65" t="s">
        <v>232</v>
      </c>
      <c r="E65">
        <v>24</v>
      </c>
      <c r="F65" t="s">
        <v>233</v>
      </c>
      <c r="G65" t="s">
        <v>208</v>
      </c>
      <c r="H65" s="15">
        <v>2013</v>
      </c>
      <c r="I65" t="s">
        <v>252</v>
      </c>
      <c r="J65" t="s">
        <v>208</v>
      </c>
    </row>
    <row r="66" spans="1:10" x14ac:dyDescent="0.35">
      <c r="A66" t="s">
        <v>155</v>
      </c>
      <c r="B66" t="s">
        <v>156</v>
      </c>
      <c r="C66" s="26" t="s">
        <v>221</v>
      </c>
      <c r="D66" t="s">
        <v>232</v>
      </c>
      <c r="E66">
        <v>24.4</v>
      </c>
      <c r="F66" t="s">
        <v>233</v>
      </c>
      <c r="G66" t="s">
        <v>208</v>
      </c>
      <c r="H66" s="15">
        <v>2015</v>
      </c>
      <c r="I66" t="s">
        <v>253</v>
      </c>
      <c r="J66" t="s">
        <v>208</v>
      </c>
    </row>
    <row r="67" spans="1:10" x14ac:dyDescent="0.35">
      <c r="A67" t="s">
        <v>155</v>
      </c>
      <c r="B67" t="s">
        <v>156</v>
      </c>
      <c r="C67" s="26" t="s">
        <v>221</v>
      </c>
      <c r="D67" t="s">
        <v>232</v>
      </c>
      <c r="E67">
        <v>26.4</v>
      </c>
      <c r="F67" t="s">
        <v>233</v>
      </c>
      <c r="G67" t="s">
        <v>208</v>
      </c>
      <c r="H67" s="15">
        <v>2016</v>
      </c>
      <c r="I67" t="s">
        <v>253</v>
      </c>
      <c r="J67" t="s">
        <v>208</v>
      </c>
    </row>
    <row r="68" spans="1:10" x14ac:dyDescent="0.35">
      <c r="A68" t="s">
        <v>155</v>
      </c>
      <c r="B68" t="s">
        <v>156</v>
      </c>
      <c r="C68" s="26" t="s">
        <v>222</v>
      </c>
      <c r="D68" t="s">
        <v>232</v>
      </c>
      <c r="E68">
        <v>12</v>
      </c>
      <c r="F68" t="s">
        <v>233</v>
      </c>
      <c r="G68" t="s">
        <v>208</v>
      </c>
      <c r="H68" s="15">
        <v>2013</v>
      </c>
      <c r="I68" t="s">
        <v>254</v>
      </c>
      <c r="J68" t="s">
        <v>268</v>
      </c>
    </row>
    <row r="69" spans="1:10" x14ac:dyDescent="0.35">
      <c r="A69" t="s">
        <v>155</v>
      </c>
      <c r="B69" t="s">
        <v>156</v>
      </c>
      <c r="C69" s="26" t="s">
        <v>223</v>
      </c>
      <c r="D69" t="s">
        <v>232</v>
      </c>
      <c r="E69">
        <v>2.1</v>
      </c>
      <c r="F69" t="s">
        <v>233</v>
      </c>
      <c r="G69" t="s">
        <v>208</v>
      </c>
      <c r="H69" s="15">
        <v>2005</v>
      </c>
      <c r="I69" t="s">
        <v>252</v>
      </c>
      <c r="J69" t="s">
        <v>208</v>
      </c>
    </row>
    <row r="70" spans="1:10" x14ac:dyDescent="0.35">
      <c r="A70" t="s">
        <v>155</v>
      </c>
      <c r="B70" t="s">
        <v>156</v>
      </c>
      <c r="C70" s="26" t="s">
        <v>223</v>
      </c>
      <c r="D70" t="s">
        <v>232</v>
      </c>
      <c r="E70">
        <v>2.1</v>
      </c>
      <c r="F70" t="s">
        <v>233</v>
      </c>
      <c r="G70" t="s">
        <v>208</v>
      </c>
      <c r="H70" s="15">
        <v>2006</v>
      </c>
      <c r="I70" t="s">
        <v>252</v>
      </c>
      <c r="J70" t="s">
        <v>208</v>
      </c>
    </row>
    <row r="71" spans="1:10" x14ac:dyDescent="0.35">
      <c r="A71" t="s">
        <v>155</v>
      </c>
      <c r="B71" t="s">
        <v>156</v>
      </c>
      <c r="C71" s="26" t="s">
        <v>223</v>
      </c>
      <c r="D71" t="s">
        <v>232</v>
      </c>
      <c r="E71">
        <v>4.2</v>
      </c>
      <c r="F71" t="s">
        <v>233</v>
      </c>
      <c r="G71" t="s">
        <v>208</v>
      </c>
      <c r="H71" s="15">
        <v>2007</v>
      </c>
      <c r="I71" t="s">
        <v>252</v>
      </c>
      <c r="J71" t="s">
        <v>208</v>
      </c>
    </row>
    <row r="72" spans="1:10" x14ac:dyDescent="0.35">
      <c r="A72" t="s">
        <v>155</v>
      </c>
      <c r="B72" t="s">
        <v>156</v>
      </c>
      <c r="C72" s="26" t="s">
        <v>223</v>
      </c>
      <c r="D72" t="s">
        <v>232</v>
      </c>
      <c r="E72">
        <v>4.2</v>
      </c>
      <c r="F72" t="s">
        <v>233</v>
      </c>
      <c r="G72" t="s">
        <v>208</v>
      </c>
      <c r="H72" s="15">
        <v>2008</v>
      </c>
      <c r="I72" t="s">
        <v>252</v>
      </c>
      <c r="J72" t="s">
        <v>208</v>
      </c>
    </row>
    <row r="73" spans="1:10" x14ac:dyDescent="0.35">
      <c r="A73" t="s">
        <v>155</v>
      </c>
      <c r="B73" t="s">
        <v>156</v>
      </c>
      <c r="C73" s="26" t="s">
        <v>223</v>
      </c>
      <c r="D73" t="s">
        <v>232</v>
      </c>
      <c r="E73">
        <v>4.2</v>
      </c>
      <c r="F73" t="s">
        <v>233</v>
      </c>
      <c r="G73" t="s">
        <v>208</v>
      </c>
      <c r="H73" s="15">
        <v>2009</v>
      </c>
      <c r="I73" t="s">
        <v>252</v>
      </c>
      <c r="J73" t="s">
        <v>208</v>
      </c>
    </row>
    <row r="74" spans="1:10" x14ac:dyDescent="0.35">
      <c r="A74" t="s">
        <v>155</v>
      </c>
      <c r="B74" t="s">
        <v>156</v>
      </c>
      <c r="C74" s="26" t="s">
        <v>223</v>
      </c>
      <c r="D74" t="s">
        <v>232</v>
      </c>
      <c r="E74">
        <v>4.2</v>
      </c>
      <c r="F74" t="s">
        <v>233</v>
      </c>
      <c r="G74" t="s">
        <v>208</v>
      </c>
      <c r="H74" s="15">
        <v>2010</v>
      </c>
      <c r="I74" t="s">
        <v>252</v>
      </c>
      <c r="J74" t="s">
        <v>208</v>
      </c>
    </row>
    <row r="75" spans="1:10" x14ac:dyDescent="0.35">
      <c r="A75" t="s">
        <v>155</v>
      </c>
      <c r="B75" t="s">
        <v>156</v>
      </c>
      <c r="C75" s="26" t="s">
        <v>223</v>
      </c>
      <c r="D75" t="s">
        <v>232</v>
      </c>
      <c r="E75">
        <v>4.2</v>
      </c>
      <c r="F75" t="s">
        <v>233</v>
      </c>
      <c r="G75" t="s">
        <v>208</v>
      </c>
      <c r="H75" s="15">
        <v>2011</v>
      </c>
      <c r="I75" t="s">
        <v>252</v>
      </c>
      <c r="J75" t="s">
        <v>208</v>
      </c>
    </row>
    <row r="76" spans="1:10" x14ac:dyDescent="0.35">
      <c r="A76" t="s">
        <v>155</v>
      </c>
      <c r="B76" t="s">
        <v>156</v>
      </c>
      <c r="C76" s="26" t="s">
        <v>223</v>
      </c>
      <c r="D76" t="s">
        <v>232</v>
      </c>
      <c r="E76">
        <v>55</v>
      </c>
      <c r="F76" t="s">
        <v>233</v>
      </c>
      <c r="G76" t="s">
        <v>208</v>
      </c>
      <c r="H76" s="15">
        <v>2012</v>
      </c>
      <c r="I76" t="s">
        <v>255</v>
      </c>
      <c r="J76" t="s">
        <v>208</v>
      </c>
    </row>
    <row r="77" spans="1:10" x14ac:dyDescent="0.35">
      <c r="A77" t="s">
        <v>155</v>
      </c>
      <c r="B77" t="s">
        <v>156</v>
      </c>
      <c r="C77" s="26" t="s">
        <v>223</v>
      </c>
      <c r="D77" t="s">
        <v>232</v>
      </c>
      <c r="E77">
        <v>4</v>
      </c>
      <c r="F77" t="s">
        <v>233</v>
      </c>
      <c r="G77" t="s">
        <v>208</v>
      </c>
      <c r="H77" s="15">
        <v>2012</v>
      </c>
      <c r="I77" t="s">
        <v>252</v>
      </c>
      <c r="J77" t="s">
        <v>208</v>
      </c>
    </row>
    <row r="78" spans="1:10" x14ac:dyDescent="0.35">
      <c r="A78" t="s">
        <v>155</v>
      </c>
      <c r="B78" t="s">
        <v>156</v>
      </c>
      <c r="C78" s="26" t="s">
        <v>223</v>
      </c>
      <c r="D78" t="s">
        <v>232</v>
      </c>
      <c r="E78">
        <v>60</v>
      </c>
      <c r="F78" t="s">
        <v>233</v>
      </c>
      <c r="G78" t="s">
        <v>208</v>
      </c>
      <c r="H78" s="15">
        <v>2013</v>
      </c>
      <c r="I78" t="s">
        <v>256</v>
      </c>
      <c r="J78" t="s">
        <v>208</v>
      </c>
    </row>
    <row r="79" spans="1:10" x14ac:dyDescent="0.35">
      <c r="A79" t="s">
        <v>155</v>
      </c>
      <c r="B79" t="s">
        <v>156</v>
      </c>
      <c r="C79" s="26" t="s">
        <v>223</v>
      </c>
      <c r="D79" t="s">
        <v>232</v>
      </c>
      <c r="E79">
        <v>4</v>
      </c>
      <c r="F79" t="s">
        <v>233</v>
      </c>
      <c r="G79" t="s">
        <v>208</v>
      </c>
      <c r="H79" s="15">
        <v>2013</v>
      </c>
      <c r="I79" t="s">
        <v>252</v>
      </c>
      <c r="J79" t="s">
        <v>208</v>
      </c>
    </row>
    <row r="80" spans="1:10" x14ac:dyDescent="0.35">
      <c r="A80" t="s">
        <v>155</v>
      </c>
      <c r="B80" t="s">
        <v>156</v>
      </c>
      <c r="C80" s="26" t="s">
        <v>223</v>
      </c>
      <c r="D80" t="s">
        <v>232</v>
      </c>
      <c r="E80">
        <v>7</v>
      </c>
      <c r="F80" t="s">
        <v>233</v>
      </c>
      <c r="G80" t="s">
        <v>208</v>
      </c>
      <c r="H80" s="15">
        <v>2015</v>
      </c>
      <c r="I80" t="s">
        <v>253</v>
      </c>
      <c r="J80" t="s">
        <v>208</v>
      </c>
    </row>
    <row r="81" spans="1:10" x14ac:dyDescent="0.35">
      <c r="A81" t="s">
        <v>155</v>
      </c>
      <c r="B81" t="s">
        <v>156</v>
      </c>
      <c r="C81" s="26" t="s">
        <v>223</v>
      </c>
      <c r="D81" t="s">
        <v>232</v>
      </c>
      <c r="E81">
        <v>4.5999999999999996</v>
      </c>
      <c r="F81" t="s">
        <v>233</v>
      </c>
      <c r="G81" t="s">
        <v>208</v>
      </c>
      <c r="H81" s="15">
        <v>2016</v>
      </c>
      <c r="I81" t="s">
        <v>253</v>
      </c>
      <c r="J81" t="s">
        <v>208</v>
      </c>
    </row>
    <row r="82" spans="1:10" x14ac:dyDescent="0.35">
      <c r="A82" t="s">
        <v>155</v>
      </c>
      <c r="B82" t="s">
        <v>156</v>
      </c>
      <c r="C82" s="26" t="s">
        <v>224</v>
      </c>
      <c r="D82" t="s">
        <v>232</v>
      </c>
      <c r="E82">
        <v>1921.4</v>
      </c>
      <c r="F82" t="s">
        <v>234</v>
      </c>
      <c r="G82" t="s">
        <v>208</v>
      </c>
      <c r="H82" s="15">
        <v>2008</v>
      </c>
      <c r="I82" t="s">
        <v>251</v>
      </c>
      <c r="J82" t="s">
        <v>208</v>
      </c>
    </row>
    <row r="83" spans="1:10" x14ac:dyDescent="0.35">
      <c r="A83" t="s">
        <v>155</v>
      </c>
      <c r="B83" t="s">
        <v>156</v>
      </c>
      <c r="C83" s="26" t="s">
        <v>225</v>
      </c>
      <c r="D83" t="s">
        <v>232</v>
      </c>
      <c r="E83">
        <v>53.7</v>
      </c>
      <c r="F83" t="s">
        <v>233</v>
      </c>
      <c r="G83" t="s">
        <v>208</v>
      </c>
      <c r="H83" s="15">
        <v>2005</v>
      </c>
      <c r="I83" t="s">
        <v>252</v>
      </c>
      <c r="J83" t="s">
        <v>208</v>
      </c>
    </row>
    <row r="84" spans="1:10" x14ac:dyDescent="0.35">
      <c r="A84" t="s">
        <v>155</v>
      </c>
      <c r="B84" t="s">
        <v>156</v>
      </c>
      <c r="C84" s="26" t="s">
        <v>225</v>
      </c>
      <c r="D84" t="s">
        <v>232</v>
      </c>
      <c r="E84">
        <v>57.9</v>
      </c>
      <c r="F84" t="s">
        <v>233</v>
      </c>
      <c r="G84" t="s">
        <v>208</v>
      </c>
      <c r="H84" s="15">
        <v>2006</v>
      </c>
      <c r="I84" t="s">
        <v>252</v>
      </c>
      <c r="J84" t="s">
        <v>208</v>
      </c>
    </row>
    <row r="85" spans="1:10" x14ac:dyDescent="0.35">
      <c r="A85" t="s">
        <v>155</v>
      </c>
      <c r="B85" t="s">
        <v>156</v>
      </c>
      <c r="C85" s="26" t="s">
        <v>225</v>
      </c>
      <c r="D85" t="s">
        <v>232</v>
      </c>
      <c r="E85">
        <v>61.1</v>
      </c>
      <c r="F85" t="s">
        <v>233</v>
      </c>
      <c r="G85" t="s">
        <v>208</v>
      </c>
      <c r="H85" s="15">
        <v>2007</v>
      </c>
      <c r="I85" t="s">
        <v>252</v>
      </c>
      <c r="J85" t="s">
        <v>208</v>
      </c>
    </row>
    <row r="86" spans="1:10" x14ac:dyDescent="0.35">
      <c r="A86" t="s">
        <v>155</v>
      </c>
      <c r="B86" t="s">
        <v>156</v>
      </c>
      <c r="C86" s="26" t="s">
        <v>225</v>
      </c>
      <c r="D86" t="s">
        <v>232</v>
      </c>
      <c r="E86">
        <v>62.5</v>
      </c>
      <c r="F86" t="s">
        <v>233</v>
      </c>
      <c r="G86" t="s">
        <v>208</v>
      </c>
      <c r="H86" s="15">
        <v>2008</v>
      </c>
      <c r="I86" t="s">
        <v>252</v>
      </c>
      <c r="J86" t="s">
        <v>208</v>
      </c>
    </row>
    <row r="87" spans="1:10" x14ac:dyDescent="0.35">
      <c r="A87" t="s">
        <v>155</v>
      </c>
      <c r="B87" t="s">
        <v>156</v>
      </c>
      <c r="C87" s="26" t="s">
        <v>225</v>
      </c>
      <c r="D87" t="s">
        <v>232</v>
      </c>
      <c r="E87">
        <v>64.2</v>
      </c>
      <c r="F87" t="s">
        <v>233</v>
      </c>
      <c r="G87" t="s">
        <v>208</v>
      </c>
      <c r="H87" s="15">
        <v>2009</v>
      </c>
      <c r="I87" t="s">
        <v>252</v>
      </c>
      <c r="J87" t="s">
        <v>208</v>
      </c>
    </row>
    <row r="88" spans="1:10" x14ac:dyDescent="0.35">
      <c r="A88" t="s">
        <v>155</v>
      </c>
      <c r="B88" t="s">
        <v>156</v>
      </c>
      <c r="C88" s="26" t="s">
        <v>225</v>
      </c>
      <c r="D88" t="s">
        <v>232</v>
      </c>
      <c r="E88">
        <v>67.7</v>
      </c>
      <c r="F88" t="s">
        <v>233</v>
      </c>
      <c r="G88" t="s">
        <v>208</v>
      </c>
      <c r="H88" s="15">
        <v>2010</v>
      </c>
      <c r="I88" t="s">
        <v>252</v>
      </c>
      <c r="J88" t="s">
        <v>208</v>
      </c>
    </row>
    <row r="89" spans="1:10" x14ac:dyDescent="0.35">
      <c r="A89" t="s">
        <v>155</v>
      </c>
      <c r="B89" t="s">
        <v>156</v>
      </c>
      <c r="C89" s="26" t="s">
        <v>225</v>
      </c>
      <c r="D89" t="s">
        <v>232</v>
      </c>
      <c r="E89">
        <v>69.8</v>
      </c>
      <c r="F89" t="s">
        <v>233</v>
      </c>
      <c r="G89" t="s">
        <v>208</v>
      </c>
      <c r="H89" s="15">
        <v>2011</v>
      </c>
      <c r="I89" t="s">
        <v>252</v>
      </c>
      <c r="J89" t="s">
        <v>208</v>
      </c>
    </row>
    <row r="90" spans="1:10" x14ac:dyDescent="0.35">
      <c r="A90" t="s">
        <v>155</v>
      </c>
      <c r="B90" t="s">
        <v>156</v>
      </c>
      <c r="C90" s="26" t="s">
        <v>225</v>
      </c>
      <c r="D90" t="s">
        <v>232</v>
      </c>
      <c r="E90">
        <v>76</v>
      </c>
      <c r="F90" t="s">
        <v>233</v>
      </c>
      <c r="G90" t="s">
        <v>208</v>
      </c>
      <c r="H90" s="15">
        <v>2012</v>
      </c>
      <c r="I90" t="s">
        <v>252</v>
      </c>
      <c r="J90" t="s">
        <v>208</v>
      </c>
    </row>
    <row r="91" spans="1:10" x14ac:dyDescent="0.35">
      <c r="A91" t="s">
        <v>155</v>
      </c>
      <c r="B91" t="s">
        <v>156</v>
      </c>
      <c r="C91" s="26" t="s">
        <v>225</v>
      </c>
      <c r="D91" t="s">
        <v>232</v>
      </c>
      <c r="E91">
        <v>76</v>
      </c>
      <c r="F91" t="s">
        <v>233</v>
      </c>
      <c r="G91" t="s">
        <v>208</v>
      </c>
      <c r="H91" s="15">
        <v>2013</v>
      </c>
      <c r="I91" t="s">
        <v>252</v>
      </c>
      <c r="J91" t="s">
        <v>208</v>
      </c>
    </row>
    <row r="92" spans="1:10" x14ac:dyDescent="0.35">
      <c r="A92" t="s">
        <v>155</v>
      </c>
      <c r="B92" t="s">
        <v>156</v>
      </c>
      <c r="C92" s="26" t="s">
        <v>225</v>
      </c>
      <c r="D92" t="s">
        <v>232</v>
      </c>
      <c r="E92">
        <v>75.599999999999994</v>
      </c>
      <c r="F92" t="s">
        <v>233</v>
      </c>
      <c r="G92" t="s">
        <v>208</v>
      </c>
      <c r="H92" s="15">
        <v>2015</v>
      </c>
      <c r="I92" t="s">
        <v>253</v>
      </c>
      <c r="J92" t="s">
        <v>208</v>
      </c>
    </row>
    <row r="93" spans="1:10" x14ac:dyDescent="0.35">
      <c r="A93" t="s">
        <v>155</v>
      </c>
      <c r="B93" t="s">
        <v>156</v>
      </c>
      <c r="C93" s="26" t="s">
        <v>225</v>
      </c>
      <c r="D93" t="s">
        <v>232</v>
      </c>
      <c r="E93">
        <v>73.5</v>
      </c>
      <c r="F93" t="s">
        <v>233</v>
      </c>
      <c r="G93" t="s">
        <v>208</v>
      </c>
      <c r="H93" s="15">
        <v>2016</v>
      </c>
      <c r="I93" t="s">
        <v>253</v>
      </c>
      <c r="J93" t="s">
        <v>208</v>
      </c>
    </row>
    <row r="94" spans="1:10" x14ac:dyDescent="0.35">
      <c r="A94" t="s">
        <v>155</v>
      </c>
      <c r="B94" t="s">
        <v>156</v>
      </c>
      <c r="C94" s="26" t="s">
        <v>226</v>
      </c>
      <c r="D94" t="s">
        <v>232</v>
      </c>
      <c r="E94">
        <v>20</v>
      </c>
      <c r="F94" t="s">
        <v>233</v>
      </c>
      <c r="G94" t="s">
        <v>208</v>
      </c>
      <c r="H94" s="15">
        <v>2013</v>
      </c>
      <c r="I94" t="s">
        <v>257</v>
      </c>
      <c r="J94" t="s">
        <v>208</v>
      </c>
    </row>
    <row r="95" spans="1:10" x14ac:dyDescent="0.35">
      <c r="A95" t="s">
        <v>155</v>
      </c>
      <c r="B95" t="s">
        <v>156</v>
      </c>
      <c r="C95" s="26" t="s">
        <v>227</v>
      </c>
      <c r="D95" t="s">
        <v>232</v>
      </c>
      <c r="E95">
        <v>23.2</v>
      </c>
      <c r="F95" t="s">
        <v>233</v>
      </c>
      <c r="G95" t="s">
        <v>208</v>
      </c>
      <c r="H95" s="15">
        <v>2005</v>
      </c>
      <c r="I95" t="s">
        <v>252</v>
      </c>
      <c r="J95" t="s">
        <v>208</v>
      </c>
    </row>
    <row r="96" spans="1:10" x14ac:dyDescent="0.35">
      <c r="A96" t="s">
        <v>155</v>
      </c>
      <c r="B96" t="s">
        <v>156</v>
      </c>
      <c r="C96" s="26" t="s">
        <v>227</v>
      </c>
      <c r="D96" t="s">
        <v>232</v>
      </c>
      <c r="E96">
        <v>28.4</v>
      </c>
      <c r="F96" t="s">
        <v>233</v>
      </c>
      <c r="G96" t="s">
        <v>208</v>
      </c>
      <c r="H96" s="15">
        <v>2006</v>
      </c>
      <c r="I96" t="s">
        <v>252</v>
      </c>
      <c r="J96" t="s">
        <v>208</v>
      </c>
    </row>
    <row r="97" spans="1:10" x14ac:dyDescent="0.35">
      <c r="A97" t="s">
        <v>155</v>
      </c>
      <c r="B97" t="s">
        <v>156</v>
      </c>
      <c r="C97" s="26" t="s">
        <v>227</v>
      </c>
      <c r="D97" t="s">
        <v>232</v>
      </c>
      <c r="E97">
        <v>25.3</v>
      </c>
      <c r="F97" t="s">
        <v>233</v>
      </c>
      <c r="G97" t="s">
        <v>208</v>
      </c>
      <c r="H97" s="15">
        <v>2007</v>
      </c>
      <c r="I97" t="s">
        <v>252</v>
      </c>
      <c r="J97" t="s">
        <v>208</v>
      </c>
    </row>
    <row r="98" spans="1:10" x14ac:dyDescent="0.35">
      <c r="A98" t="s">
        <v>155</v>
      </c>
      <c r="B98" t="s">
        <v>156</v>
      </c>
      <c r="C98" s="26" t="s">
        <v>227</v>
      </c>
      <c r="D98" t="s">
        <v>232</v>
      </c>
      <c r="E98">
        <v>24</v>
      </c>
      <c r="F98" t="s">
        <v>233</v>
      </c>
      <c r="G98" t="s">
        <v>208</v>
      </c>
      <c r="H98" s="15">
        <v>2008</v>
      </c>
      <c r="I98" t="s">
        <v>252</v>
      </c>
      <c r="J98" t="s">
        <v>208</v>
      </c>
    </row>
    <row r="99" spans="1:10" x14ac:dyDescent="0.35">
      <c r="A99" t="s">
        <v>155</v>
      </c>
      <c r="B99" t="s">
        <v>156</v>
      </c>
      <c r="C99" s="26" t="s">
        <v>227</v>
      </c>
      <c r="D99" t="s">
        <v>232</v>
      </c>
      <c r="E99">
        <v>23.2</v>
      </c>
      <c r="F99" t="s">
        <v>233</v>
      </c>
      <c r="G99" t="s">
        <v>208</v>
      </c>
      <c r="H99" s="15">
        <v>2009</v>
      </c>
      <c r="I99" t="s">
        <v>252</v>
      </c>
      <c r="J99" t="s">
        <v>208</v>
      </c>
    </row>
    <row r="100" spans="1:10" x14ac:dyDescent="0.35">
      <c r="A100" t="s">
        <v>155</v>
      </c>
      <c r="B100" t="s">
        <v>156</v>
      </c>
      <c r="C100" s="26" t="s">
        <v>227</v>
      </c>
      <c r="D100" t="s">
        <v>232</v>
      </c>
      <c r="E100">
        <v>22.9</v>
      </c>
      <c r="F100" t="s">
        <v>233</v>
      </c>
      <c r="G100" t="s">
        <v>208</v>
      </c>
      <c r="H100" s="15">
        <v>2010</v>
      </c>
      <c r="I100" t="s">
        <v>252</v>
      </c>
      <c r="J100" t="s">
        <v>208</v>
      </c>
    </row>
    <row r="101" spans="1:10" x14ac:dyDescent="0.35">
      <c r="A101" t="s">
        <v>155</v>
      </c>
      <c r="B101" t="s">
        <v>156</v>
      </c>
      <c r="C101" s="26" t="s">
        <v>227</v>
      </c>
      <c r="D101" t="s">
        <v>232</v>
      </c>
      <c r="E101">
        <v>24</v>
      </c>
      <c r="F101" t="s">
        <v>233</v>
      </c>
      <c r="G101" t="s">
        <v>208</v>
      </c>
      <c r="H101" s="15">
        <v>2011</v>
      </c>
      <c r="I101" t="s">
        <v>252</v>
      </c>
      <c r="J101" t="s">
        <v>208</v>
      </c>
    </row>
    <row r="102" spans="1:10" x14ac:dyDescent="0.35">
      <c r="A102" t="s">
        <v>155</v>
      </c>
      <c r="B102" t="s">
        <v>156</v>
      </c>
      <c r="C102" s="26" t="s">
        <v>227</v>
      </c>
      <c r="D102" t="s">
        <v>232</v>
      </c>
      <c r="E102">
        <v>24</v>
      </c>
      <c r="F102" t="s">
        <v>233</v>
      </c>
      <c r="G102" t="s">
        <v>208</v>
      </c>
      <c r="H102" s="15">
        <v>2012</v>
      </c>
      <c r="I102" t="s">
        <v>252</v>
      </c>
      <c r="J102" t="s">
        <v>208</v>
      </c>
    </row>
    <row r="103" spans="1:10" x14ac:dyDescent="0.35">
      <c r="A103" t="s">
        <v>155</v>
      </c>
      <c r="B103" t="s">
        <v>156</v>
      </c>
      <c r="C103" s="26" t="s">
        <v>227</v>
      </c>
      <c r="D103" t="s">
        <v>232</v>
      </c>
      <c r="E103">
        <v>24</v>
      </c>
      <c r="F103" t="s">
        <v>233</v>
      </c>
      <c r="G103" t="s">
        <v>208</v>
      </c>
      <c r="H103" s="15">
        <v>2013</v>
      </c>
      <c r="I103" t="s">
        <v>252</v>
      </c>
      <c r="J103" t="s">
        <v>208</v>
      </c>
    </row>
    <row r="104" spans="1:10" x14ac:dyDescent="0.35">
      <c r="A104" t="s">
        <v>155</v>
      </c>
      <c r="B104" t="s">
        <v>156</v>
      </c>
      <c r="C104" s="26" t="s">
        <v>227</v>
      </c>
      <c r="D104" t="s">
        <v>232</v>
      </c>
      <c r="E104">
        <v>68.599999999999994</v>
      </c>
      <c r="F104" t="s">
        <v>233</v>
      </c>
      <c r="G104" t="s">
        <v>208</v>
      </c>
      <c r="H104" s="15">
        <v>2015</v>
      </c>
      <c r="I104" t="s">
        <v>253</v>
      </c>
      <c r="J104" t="s">
        <v>208</v>
      </c>
    </row>
    <row r="105" spans="1:10" x14ac:dyDescent="0.35">
      <c r="A105" t="s">
        <v>155</v>
      </c>
      <c r="B105" t="s">
        <v>156</v>
      </c>
      <c r="C105" s="26" t="s">
        <v>227</v>
      </c>
      <c r="D105" t="s">
        <v>232</v>
      </c>
      <c r="E105">
        <v>68.900000000000006</v>
      </c>
      <c r="F105" t="s">
        <v>233</v>
      </c>
      <c r="G105" t="s">
        <v>208</v>
      </c>
      <c r="H105" s="15">
        <v>2016</v>
      </c>
      <c r="I105" t="s">
        <v>253</v>
      </c>
      <c r="J105" t="s">
        <v>208</v>
      </c>
    </row>
    <row r="106" spans="1:10" x14ac:dyDescent="0.35">
      <c r="A106" t="s">
        <v>155</v>
      </c>
      <c r="B106" t="s">
        <v>156</v>
      </c>
      <c r="C106" s="26" t="s">
        <v>215</v>
      </c>
      <c r="D106" t="s">
        <v>232</v>
      </c>
      <c r="E106">
        <v>99.3</v>
      </c>
      <c r="F106" t="s">
        <v>233</v>
      </c>
      <c r="G106" t="s">
        <v>208</v>
      </c>
      <c r="H106" s="15">
        <v>2009</v>
      </c>
      <c r="I106" t="s">
        <v>258</v>
      </c>
      <c r="J106" t="s">
        <v>208</v>
      </c>
    </row>
    <row r="107" spans="1:10" x14ac:dyDescent="0.35">
      <c r="A107" t="s">
        <v>155</v>
      </c>
      <c r="B107" t="s">
        <v>156</v>
      </c>
      <c r="C107" s="26" t="s">
        <v>215</v>
      </c>
      <c r="D107" t="s">
        <v>232</v>
      </c>
      <c r="E107">
        <v>99.08</v>
      </c>
      <c r="F107" t="s">
        <v>233</v>
      </c>
      <c r="G107" t="s">
        <v>208</v>
      </c>
      <c r="H107" s="15">
        <v>2010</v>
      </c>
      <c r="I107" t="s">
        <v>259</v>
      </c>
      <c r="J107" t="s">
        <v>208</v>
      </c>
    </row>
    <row r="108" spans="1:10" x14ac:dyDescent="0.35">
      <c r="A108" t="s">
        <v>155</v>
      </c>
      <c r="B108" t="s">
        <v>156</v>
      </c>
      <c r="C108" s="26" t="s">
        <v>215</v>
      </c>
      <c r="D108" t="s">
        <v>232</v>
      </c>
      <c r="E108">
        <v>96.5</v>
      </c>
      <c r="F108" t="s">
        <v>233</v>
      </c>
      <c r="G108" t="s">
        <v>208</v>
      </c>
      <c r="H108" s="15">
        <v>2011</v>
      </c>
      <c r="I108" t="s">
        <v>260</v>
      </c>
      <c r="J108" t="s">
        <v>208</v>
      </c>
    </row>
    <row r="109" spans="1:10" x14ac:dyDescent="0.35">
      <c r="A109" t="s">
        <v>155</v>
      </c>
      <c r="B109" t="s">
        <v>156</v>
      </c>
      <c r="C109" s="26" t="s">
        <v>215</v>
      </c>
      <c r="D109" t="s">
        <v>232</v>
      </c>
      <c r="E109">
        <v>95.4</v>
      </c>
      <c r="F109" t="s">
        <v>233</v>
      </c>
      <c r="G109" t="s">
        <v>208</v>
      </c>
      <c r="H109" s="15">
        <v>2012</v>
      </c>
      <c r="I109" t="s">
        <v>261</v>
      </c>
      <c r="J109" t="s">
        <v>208</v>
      </c>
    </row>
    <row r="110" spans="1:10" x14ac:dyDescent="0.35">
      <c r="A110" t="s">
        <v>155</v>
      </c>
      <c r="B110" t="s">
        <v>156</v>
      </c>
      <c r="C110" s="26" t="s">
        <v>215</v>
      </c>
      <c r="D110" t="s">
        <v>232</v>
      </c>
      <c r="E110">
        <v>96.8</v>
      </c>
      <c r="F110" t="s">
        <v>233</v>
      </c>
      <c r="G110" t="s">
        <v>208</v>
      </c>
      <c r="H110" s="15">
        <v>2013</v>
      </c>
      <c r="I110" t="s">
        <v>262</v>
      </c>
      <c r="J110" t="s">
        <v>208</v>
      </c>
    </row>
    <row r="111" spans="1:10" x14ac:dyDescent="0.35">
      <c r="A111" t="s">
        <v>155</v>
      </c>
      <c r="B111" t="s">
        <v>156</v>
      </c>
      <c r="C111" s="26" t="s">
        <v>215</v>
      </c>
      <c r="D111" t="s">
        <v>232</v>
      </c>
      <c r="E111">
        <v>98.1</v>
      </c>
      <c r="F111" t="s">
        <v>233</v>
      </c>
      <c r="G111" t="s">
        <v>208</v>
      </c>
      <c r="H111" s="15">
        <v>2014</v>
      </c>
      <c r="I111" t="s">
        <v>263</v>
      </c>
      <c r="J111" t="s">
        <v>208</v>
      </c>
    </row>
    <row r="112" spans="1:10" x14ac:dyDescent="0.35">
      <c r="A112" t="s">
        <v>155</v>
      </c>
      <c r="B112" t="s">
        <v>156</v>
      </c>
      <c r="C112" s="26" t="s">
        <v>228</v>
      </c>
      <c r="D112" t="s">
        <v>232</v>
      </c>
      <c r="E112">
        <v>905260821.70000005</v>
      </c>
      <c r="F112" t="s">
        <v>235</v>
      </c>
      <c r="G112" t="s">
        <v>208</v>
      </c>
      <c r="H112" s="15">
        <v>2013</v>
      </c>
      <c r="I112" t="s">
        <v>252</v>
      </c>
      <c r="J11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2021-08-06T08:40:21Z</dcterms:modified>
</cp:coreProperties>
</file>