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I9" i="6" s="1"/>
  <c r="D8" i="6"/>
  <c r="C8" i="6"/>
  <c r="I8" i="6" s="1"/>
  <c r="D7" i="6"/>
  <c r="C7" i="6"/>
  <c r="F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3" i="3"/>
  <c r="A1" i="3"/>
  <c r="C3" i="1"/>
  <c r="A1" i="9" s="1"/>
  <c r="C15" i="6" l="1"/>
  <c r="F14" i="6" s="1"/>
  <c r="C5" i="1"/>
  <c r="E9" i="9"/>
  <c r="V4" i="3" s="1"/>
  <c r="F9" i="6"/>
  <c r="I7" i="6"/>
  <c r="F8" i="6"/>
</calcChain>
</file>

<file path=xl/sharedStrings.xml><?xml version="1.0" encoding="utf-8"?>
<sst xmlns="http://schemas.openxmlformats.org/spreadsheetml/2006/main" count="1124" uniqueCount="266">
  <si>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</si>
  <si>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</si>
  <si>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</si>
  <si>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</si>
  <si>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</si>
  <si>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</si>
  <si>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</si>
  <si>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</si>
  <si>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</si>
  <si>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</si>
  <si>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</si>
  <si>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</si>
  <si>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</si>
  <si>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</si>
  <si>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</si>
  <si>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</si>
  <si>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</si>
  <si>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</si>
  <si>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</si>
  <si>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</si>
  <si>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</si>
  <si>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</si>
  <si>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</si>
  <si>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</si>
  <si>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</si>
  <si>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</si>
  <si>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</si>
  <si>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</si>
  <si>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</si>
  <si>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</si>
  <si>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</si>
  <si>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</si>
  <si>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</si>
  <si>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</si>
  <si>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</si>
  <si>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</si>
  <si>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</si>
  <si>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</si>
  <si>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</si>
  <si>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</si>
  <si>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</si>
  <si>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</si>
  <si>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</si>
  <si>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</si>
  <si>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</si>
  <si>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</si>
  <si>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</si>
  <si>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</si>
  <si>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</si>
  <si>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</si>
  <si>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</si>
  <si>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</si>
  <si>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</si>
  <si>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</si>
  <si>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</si>
  <si>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</si>
  <si>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</si>
  <si>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</si>
  <si>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</si>
  <si>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</si>
  <si>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</si>
  <si>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</si>
  <si>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</si>
  <si>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</si>
  <si>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</si>
  <si>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</si>
  <si>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</si>
  <si>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</si>
  <si>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</si>
  <si>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</si>
  <si>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</si>
  <si>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</si>
  <si>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</si>
  <si>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</si>
  <si>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</si>
  <si>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</si>
  <si>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</si>
  <si>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</si>
  <si>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</si>
  <si>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</si>
  <si>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</si>
  <si>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</si>
  <si>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</si>
  <si>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</si>
  <si>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</si>
  <si>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</si>
  <si>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</si>
  <si>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</si>
  <si>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</si>
  <si>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</si>
  <si>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</si>
  <si>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</si>
  <si>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</si>
  <si>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</si>
  <si>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</si>
  <si>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</si>
  <si>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</si>
  <si>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</si>
  <si>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</si>
  <si>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</si>
  <si>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</si>
  <si>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</si>
  <si>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</si>
  <si>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</si>
  <si>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</si>
  <si>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</si>
  <si>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</si>
  <si>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</si>
  <si>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</si>
  <si>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</si>
  <si>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</si>
  <si>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</si>
  <si>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</si>
  <si>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</si>
  <si>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</si>
  <si>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</si>
  <si>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</si>
  <si>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</si>
  <si>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</si>
  <si>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</si>
  <si>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</si>
  <si>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</si>
  <si>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</si>
  <si>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</si>
  <si>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</si>
  <si>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</si>
  <si>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</si>
  <si>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</si>
  <si>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</si>
  <si>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</si>
  <si>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</si>
  <si>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</si>
  <si>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</si>
  <si>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</si>
  <si>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</si>
  <si>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</si>
  <si>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</si>
  <si>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</si>
  <si>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</si>
  <si>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</si>
  <si>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</si>
  <si>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</si>
  <si>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</si>
  <si>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</si>
  <si>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</si>
  <si>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</si>
  <si>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</si>
  <si>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</si>
  <si>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</si>
  <si>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</si>
  <si>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</si>
  <si>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</si>
  <si>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</si>
  <si>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</si>
  <si>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</si>
  <si>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BRA</t>
  </si>
  <si>
    <t>Brazil</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</si>
  <si>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</si>
  <si>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</si>
  <si>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</si>
  <si>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</si>
  <si>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</si>
  <si>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</si>
  <si>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</si>
  <si>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</si>
  <si>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</si>
  <si>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</si>
  <si>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</si>
  <si>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</si>
  <si>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</si>
  <si>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</si>
  <si>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</si>
  <si>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</si>
  <si>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</si>
  <si>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</si>
  <si>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</si>
  <si>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</si>
  <si>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</si>
  <si>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</si>
  <si>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</si>
  <si>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</si>
  <si>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</si>
  <si>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</si>
  <si>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</si>
  <si>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</si>
  <si>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</si>
  <si>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</si>
  <si>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</si>
  <si>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</si>
  <si>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</si>
  <si>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</si>
  <si>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</si>
  <si>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</si>
  <si>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</si>
  <si>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</si>
  <si>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</si>
  <si>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</si>
  <si>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</si>
  <si>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</si>
  <si>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</si>
  <si>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</si>
  <si>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</si>
  <si>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</si>
  <si>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</si>
  <si>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</si>
  <si>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jmp_2021_bra_brazil_v2.xlsx</t>
  </si>
  <si>
    <t>Diagnostico dos Servicios de Agua e Esgotos; Sistema Nacional De Informaçõs Sobre Saneamento (SNIS) / http://www.snis.gov.br/diagnostico-anual-agua-e-esgotos/diagnostico-dos-servicos-de-agua-e-esgotos-2018</t>
  </si>
  <si>
    <t>Default assumption</t>
  </si>
  <si>
    <t/>
  </si>
  <si>
    <t>Sistema Nacional de Informacoes sobre Saneamento &amp; Agencia Nacional de Aguas</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</si>
  <si>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</si>
  <si>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</si>
  <si>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</si>
  <si>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</si>
  <si>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</si>
  <si>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</si>
  <si>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</si>
  <si>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</si>
  <si>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</si>
  <si>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</si>
  <si>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wastewater (by volume) delivered to treatment systems with primary treatment</t>
  </si>
  <si>
    <t>Total volume of wastewater generated</t>
  </si>
  <si>
    <t>4</t>
  </si>
  <si>
    <t>19</t>
  </si>
  <si>
    <t>20</t>
  </si>
  <si>
    <t>Not used</t>
  </si>
  <si>
    <t>%</t>
  </si>
  <si>
    <t>people</t>
  </si>
  <si>
    <t>1000m3/d</t>
  </si>
  <si>
    <t>m3/year</t>
  </si>
  <si>
    <t>m3/day</t>
  </si>
  <si>
    <t>Diagnostico dos Servicios de Agua e Esgotos; Sistema Nacional De Informaçõs Sobre Saneamento / http://www.snis.gov.br/diagnostico-anual-agua-e-esgotos/diagnostico-ae-2015</t>
  </si>
  <si>
    <t>Diagnostico dos Servicios de Agua e Esgotos; Sistema Nacional De Informaçõs Sobre Saneamento / http://www.snis.gov.br/diagnostico-anual-agua-e-esgotos/diagnostico-ae-2016</t>
  </si>
  <si>
    <t>Diagnostico dos Servicios de Agua e Esgotos; Sistema Nacional De Informaçõs Sobre Saneamento / http://www.snis.gov.br/diagnostico-anual-agua-e-esgotos/diagnostico-ae-2017</t>
  </si>
  <si>
    <t>Diagnostico dos Servicios de Agua e Esgotos-2013:Summary Table of Information and Indicator by Scope:Planilha_AE2013_Resumen_PorAbrangencia Folder: Planilha_Resume_Informacoes_Abrangencia_2013: Table:Populacao atendida / http://www.snis.gov.br/diagnostico-anual-agua-e-esgotos/diagnostico-ae-2013</t>
  </si>
  <si>
    <t>Diagnostico dos Servicios de Agua e Esgotos-2015:Summary Table of Information and Indicator by Scope:Planilha_AE2015_Resumen_PorAbrangencia Folder: Planilha_Resume_Informacoes_Abrangencia_2015: Table:Populacao atendida / http://www.snis.gov.br/diagnostico-anual-agua-e-esgotos/diagnostico-ae-2015</t>
  </si>
  <si>
    <t>Diagnostico dos Servicios de Agua e Esgotos-2016:Summary Table of Information and Indicator by Scope:Planilha_AE2016_Resumen_PorAbrangencia Folder: Planilha_Resume_Informacoes_Abrangencia_2016: Table:Populacao atendida / http://www.snis.gov.br/diagnostico-anual-agua-e-esgotos/diagnostico-ae-2016</t>
  </si>
  <si>
    <t>Diagnostico dos Servicios de Agua e Esgotos-2017:Summary Table of Information and Indicator by Scope:Planilha_AE2017_Resumen_PorAbrangencia Folder: Planilha_Resume_Informacoes_Abrangencia_2017: Table:Populacao atendida / http://www.snis.gov.br/diagnostico-anual-agua-e-esgotos/diagnostico-ae-2017</t>
  </si>
  <si>
    <t>Diagnostico dos Servicios de Agua e Esgotos-2018:Tabelas:Planilha_AE2018_Resumen_PorAbrangencia Folder: Planilha_Resume_Informacoes_Abrangencia_2018: Table:Populacao atendida / http://www.snis.gov.br/diagnostico-anual-agua-e-esgotos/diagnostico-dos-servicos-de-agua-e-esgotos-2018</t>
  </si>
  <si>
    <t>Diagnostico dos Servicios de Agua e Esgotos-2014:Tabelas:Planilha_AE2014_Resumen_PorAbrangencia Folder: Planilha_Resume_Indicadores_Abrangencia_2014: Table:Indicadores Operacionais-Esgoto / http://www.snis.gov.br/diagnostico-anual-agua-e-esgotos/diagnostico-ae-2014</t>
  </si>
  <si>
    <t>Diagnostico dos Servicios de Agua e Esgotos-2015:Tabelas:Planilha_AE2015_Resumen_PorAbrangencia Folder: Planilha_Resume_Indicadores_Abrangencia_2015: Table:Indicadores Operacionais-Esgoto / http://www.snis.gov.br/diagnostico-anual-agua-e-esgotos/diagnostico-ae-2015</t>
  </si>
  <si>
    <t>IBGE. Pesquisa Nacional por Amostra de Domicillios</t>
  </si>
  <si>
    <t>UNICEF/WHO Monitoring Program</t>
  </si>
  <si>
    <t>Diagnostico dos Servicios de Agua e Esgotos-2016:Tabelas:Planilha_AE2016_Resumen_PorAbrangencia Folder: Planilha_Resume_Indicadores_Abrangencia_2016: Table:Indicadores Operacionais-Esgoto / http://www.snis.gov.br/diagnostico-anual-agua-e-esgotos/diagnostico-ae-2016</t>
  </si>
  <si>
    <t>Diagnostico dos Servicios de Agua e Esgotos-2017:Tabelas:Planilha_AE2017_Resumen_PorAbrangencia Folder: Planilha_Resume_Indicadores_Abrangencia_2017: Table:Indicadores Operacionais-Esgoto / http://www.snis.gov.br/diagnostico-anual-agua-e-esgotos/diagnostico-ae-2017</t>
  </si>
  <si>
    <t>Diagnostico dos Servicios de Agua e Esgotos-2018:Tabelas:Planilha_AE2018_Resumen_PorAbrangencia Folder: Planilha_Resume_Indicadores_Abrangencia_2018: Table:Indicadores Operacionais-Esgoto / http://www.snis.gov.br/diagnostico-anual-agua-e-esgotos/diagnostico-dos-servicos-de-agua-e-esgotos-2018</t>
  </si>
  <si>
    <t>UNICEF/WHO Joint Monitoring Program</t>
  </si>
  <si>
    <t>IDB. Inter-America Development Bank. Urban Waatewater Treatment in Brazil. Water and Sanitation Division. Technical Note No. IDB-TN-970. Page 25 / https://publications.iadb.org/publications/english/document/Urban-Wastewater-Treatment-in-Brazil.pdf</t>
  </si>
  <si>
    <t>Sistema Nacional de Informacoes sobre Saneamento</t>
  </si>
  <si>
    <t>Diagnostico dos Servicios de Agua e Esgotos-2015:Summary Table of Information and Indicator by Scope :Planilha_AE2015_Resumen_PorAbrangencia Folder: Planilha_Resume_Indicadores_Abrangencia_2015: Table:Indicadores Operacionais-Esgoto / http://www.snis.gov.br/diagnostico-anual-agua-e-esgotos/diagnostico-ae-2015</t>
  </si>
  <si>
    <t>Diagnostico dos Servicios de Agua e Esgotos-2016:Summary Table of Information and Indicator by Scope :Planilha_AE2016_Resumen_PorAbrangencia Folder: Planilha_Resume_Indicadores_Abrangencia_2016: Table:Indicadores Operacionais-Esgoto / http://www.snis.gov.br/diagnostico-anual-agua-e-esgotos/diagnostico-ae-2016</t>
  </si>
  <si>
    <t>UNSD</t>
  </si>
  <si>
    <t>Diagnostico dos Servicios de Agua e Esgotos-2017:Summary Table of Information and Indicator by Scope :Planilha_AE2017_Resumen_PorAbrangencia Folder: Planilha_Resume_Indicadores_Abrangencia_2017: Table:Indicadores Operacionais-Esgoto / http://www.snis.gov.br/diagnostico-anual-agua-e-esgotos/diagnostico-ae-2017</t>
  </si>
  <si>
    <t>Diagnostico dos Servicios de Agua e Esgotos-2013:SummaryT Table of Information and Indicator by Scope:Planilha_AE2013_Resumen_PorAbrangencia Folder: Planilha_Resume_Informacoes_Abrangencia_2013: Table: Volumen de Esgoto / http://www.snis.gov.br/diagnostico-anual-agua-e-esgotos/diagnostico-ae-2013</t>
  </si>
  <si>
    <t>Diagnostico dos Servicios de Agua e Esgotos-2015:SummaryT Table of Information and Indicator by Scope:Planilha_AE2015_Resumen_PorAbrangencia Folder: Planilha_Resume_Informacoes_Abrangencia_2015: Table: Volumen de Esgoto / http://www.snis.gov.br/diagnostico-anual-agua-e-esgotos/diagnostico-ae-2015</t>
  </si>
  <si>
    <t>Diagnostico dos Servicios de Agua e Esgotos-2016:SummaryT Table of Information and Indicator by Scope:Planilha_AE2016_Resumen_PorAbrangencia Folder: Planilha_Resume_Informacoes_Abrangencia_2016: Table: Volumen de Esgoto / http://www.snis.gov.br/diagnostico-anual-agua-e-esgotos/diagnostico-ae-2016</t>
  </si>
  <si>
    <t>Diagnostico dos Servicios de Agua e Esgotos-2017:SummaryT Table of Information and Indicator by Scope:Planilha_AE2017_Resumen_PorAbrangencia Folder: Planilha_Resume_Informacoes_Abrangencia_2017: Table: Volumen de Esgoto / http://www.snis.gov.br/diagnostico-anual-agua-e-esgotos/diagnostico-ae-2017</t>
  </si>
  <si>
    <t>Diagnostico dos Servicios de Agua e Esgotos-2018:Tabelas:Planilha_AE2018_Resumen_PorAbrangencia Folder: Planilha_Resume_Informacoes_Abrangencia_2018: Table: Volumen de Esgoto / http://www.snis.gov.br/diagnostico-anual-agua-e-esgotos/diagnostico-dos-servicos-de-agua-e-esgotos-2018</t>
  </si>
  <si>
    <t>PNSB</t>
  </si>
  <si>
    <t>Agencia National de Aguas</t>
  </si>
  <si>
    <t>Agencia Nacional de Aguas</t>
  </si>
  <si>
    <t>Filename: Planilha_Resumo_Indicadores_Abrangencia_2018.xls; INDICADORES OPERACIONAIS  - ÁGUA / SNIS provides information on water services in 5,146 municipalities, which represents 92.3% of the total Brazilian municipalities, covering 98.1% of the urban population</t>
  </si>
  <si>
    <t>Filename: Planilha_Resumo_Indicadores_Abrangencia_2018.xls; INFORMAÇÕES OPERACIONAIS - ESGOTOS; Variables: ES005 &amp; ES006; Sewage volumes - Collected in sewers / SNIS obtained information from 4,050 municipalities, which represents 72.7% of the total municipalities, covering 92.9% of the urban population.</t>
  </si>
  <si>
    <t>Proportion of collected wastewater treated to at least secondary levels, estimated based on ANA and SNIS as derived by JMP</t>
  </si>
  <si>
    <t>Calculated based on volumes given</t>
  </si>
  <si>
    <t>Urban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</si>
</sst>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Brazil</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(Brazil,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212559.40625</v>
      </c>
      <c r="B4" s="32" t="str">
        <f>'Data summary'!G2</f>
        <v>E</v>
      </c>
      <c r="C4" s="33" t="s">
        <v>137</v>
      </c>
      <c r="D4" s="56">
        <f>v2_</f>
        <v>0.99320852986123709</v>
      </c>
      <c r="E4" s="32" t="str">
        <f>'Data summary'!G3</f>
        <v>E</v>
      </c>
      <c r="F4" s="34" t="s">
        <v>138</v>
      </c>
      <c r="G4" s="57">
        <f>v3_</f>
        <v>6.791470050811768E-3</v>
      </c>
      <c r="H4" s="32" t="str">
        <f>'Data summary'!G4</f>
        <v>E</v>
      </c>
      <c r="I4" s="34" t="s">
        <v>139</v>
      </c>
      <c r="J4" s="35">
        <f>v4_</f>
        <v>154.88</v>
      </c>
      <c r="K4" s="32" t="str">
        <f>'Data summary'!G5</f>
        <v>R</v>
      </c>
      <c r="L4" s="34" t="s">
        <v>140</v>
      </c>
      <c r="M4" s="35">
        <f>v5_</f>
        <v>20</v>
      </c>
      <c r="N4" s="36" t="str">
        <f>'Data summary'!G6</f>
        <v>A</v>
      </c>
      <c r="O4" s="34" t="s">
        <v>141</v>
      </c>
      <c r="P4" s="72">
        <f>A4*D4*J4*365/1000000 + A4*G4*M4*365/1000000</f>
        <v>11945.168596103893</v>
      </c>
      <c r="Q4" s="36" t="str">
        <f>'Data summary'!G7</f>
        <v>C</v>
      </c>
      <c r="R4" s="34" t="s">
        <v>142</v>
      </c>
      <c r="S4" s="55">
        <f>v7_</f>
        <v>0.8</v>
      </c>
      <c r="T4" s="36" t="str">
        <f>'Data summary'!G8</f>
        <v>A</v>
      </c>
      <c r="U4" s="54" t="s">
        <v>143</v>
      </c>
      <c r="V4" s="73">
        <f>IF('B- Generated by san facility'!F4="R", 'B- Generated by san facility'!E9,IF(W4="R",v8_,P4*S4))</f>
        <v>8442.7621358059114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wastewater generated by households with piped sewer connections [14] has been used to calculate total generated wastewater in Part B, instead of the internal calculation using variables [1] to [7] (based on domestic water use)</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(Brazil,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0.6919369268907053</v>
      </c>
      <c r="C4" s="29" t="str">
        <f>'Data summary'!G10</f>
        <v>E</v>
      </c>
      <c r="D4" s="152" t="s">
        <v>145</v>
      </c>
      <c r="E4" s="76">
        <f>IF($F$4="R",v14_,IF('A- Total generated'!W4="R",'A- Total generated'!$V$4*'B- Generated by san facility'!B4,IF(B4&lt;=v2_,v1_*v4_*B4*v7_,IF(B4&gt;v2_,v1_*v4_*v2_*v7_+v1_*v5_*(B4-v2_)*v7_))/1000000*365))</f>
        <v>5841.85888671875</v>
      </c>
      <c r="F4" s="77" t="str">
        <f>'Data summary'!G15</f>
        <v>R</v>
      </c>
      <c r="G4" s="156" t="s">
        <v>60</v>
      </c>
      <c r="H4" s="78">
        <f>v14_ / v8_</f>
        <v>0.69193692605555646</v>
      </c>
      <c r="I4" s="77" t="s">
        <v>5</v>
      </c>
      <c r="J4" s="79" t="s">
        <v>37</v>
      </c>
    </row>
    <row r="5" spans="1:12" x14ac:dyDescent="0.35">
      <c r="A5" s="51" t="s">
        <v>54</v>
      </c>
      <c r="B5" s="63">
        <f>v10_</f>
        <v>0.13075019834468202</v>
      </c>
      <c r="C5" s="29" t="str">
        <f>'Data summary'!G11</f>
        <v>E</v>
      </c>
      <c r="D5" s="152" t="s">
        <v>146</v>
      </c>
      <c r="E5" s="76">
        <f>IF($F$4="R",E4*B5/B4,IF('A- Total generated'!W4="R",'A- Total generated'!$V$4*'B- Generated by san facility'!B5,IF(SUM(B4:B5)&lt;=v2_,v1_*v4_*B5*v7_,IF(B4&gt;v2_,v1_*v5_*B5*v7_,v1_*v4_*SUM(v2_-B4)*v7_+v1_*v5_*(B5+B4-v2_)*v7_))/1000000*365))</f>
        <v>1103.8928238335941</v>
      </c>
      <c r="F5" s="77" t="str">
        <f>'Data summary'!G16</f>
        <v>C</v>
      </c>
      <c r="G5" s="156" t="s">
        <v>61</v>
      </c>
      <c r="H5" s="78">
        <f>v15_ / v8_</f>
        <v>0.13075019800115256</v>
      </c>
      <c r="I5" s="77" t="s">
        <v>5</v>
      </c>
      <c r="J5" s="79" t="s">
        <v>38</v>
      </c>
    </row>
    <row r="6" spans="1:12" x14ac:dyDescent="0.35">
      <c r="A6" s="48" t="s">
        <v>1</v>
      </c>
      <c r="B6" s="63">
        <f>v11_</f>
        <v>7.906244698575389E-2</v>
      </c>
      <c r="C6" s="29" t="str">
        <f>'Data summary'!G12</f>
        <v>E</v>
      </c>
      <c r="D6" s="152" t="s">
        <v>147</v>
      </c>
      <c r="E6" s="76">
        <f>IF($F$4="R",E4*B6/B4,IF('A- Total generated'!W4="R",'A- Total generated'!$V$4*'B- Generated by san facility'!B6,IF(SUM(B4:B6)&lt;=v2_,v1_*v4_*B6*v7_,IF(SUM(B4:B5)&gt;v2_,v1_*v5_*B6*v7_,v1_*v4_*SUM(v2_-B4-B5)*v7_+v1_*v5_*(B6+B5+B4-v2_)*v7_))/1000000*365))</f>
        <v>667.50543377548513</v>
      </c>
      <c r="F6" s="77" t="str">
        <f>'Data summary'!G17</f>
        <v>C</v>
      </c>
      <c r="G6" s="156" t="s">
        <v>150</v>
      </c>
      <c r="H6" s="78">
        <f>v16_ / v8_</f>
        <v>7.9062446695299229E-2</v>
      </c>
      <c r="I6" s="77" t="s">
        <v>5</v>
      </c>
      <c r="J6" s="79" t="s">
        <v>39</v>
      </c>
    </row>
    <row r="7" spans="1:12" x14ac:dyDescent="0.35">
      <c r="A7" s="48" t="s">
        <v>2</v>
      </c>
      <c r="B7" s="63">
        <f>v12_</f>
        <v>9.5209145981638515E-2</v>
      </c>
      <c r="C7" s="29" t="str">
        <f>'Data summary'!G13</f>
        <v>E</v>
      </c>
      <c r="D7" s="152" t="s">
        <v>148</v>
      </c>
      <c r="E7" s="76">
        <f>IF($F$4="R",E4*B7/B4,IF('A- Total generated'!W4="R",'A- Total generated'!$V$4*'B- Generated by san facility'!B7,IF(SUM(B4:B7)&lt;=v2_,v1_*v4_*B7*v7_,IF(SUM(B4:B6)&gt;v2_,v1_*v5_*B7*v7_,v1_*v4_*SUM(v2_-B4-B5-B6)*v7_+v1_*v5_*(B7+B6+B5+B4-v2_)*v7_))/1000000*365))</f>
        <v>803.82817267619521</v>
      </c>
      <c r="F7" s="77" t="str">
        <f>'Data summary'!G18</f>
        <v>C</v>
      </c>
      <c r="G7" s="156" t="s">
        <v>151</v>
      </c>
      <c r="H7" s="78">
        <f>v17_ / v8_</f>
        <v>9.5209147449021148E-2</v>
      </c>
      <c r="I7" s="77" t="s">
        <v>5</v>
      </c>
      <c r="J7" s="79" t="s">
        <v>40</v>
      </c>
    </row>
    <row r="8" spans="1:12" ht="16" thickBot="1" x14ac:dyDescent="0.4">
      <c r="A8" s="49" t="s">
        <v>3</v>
      </c>
      <c r="B8" s="64">
        <f>v13_</f>
        <v>3.0412817972203083E-3</v>
      </c>
      <c r="C8" s="30" t="str">
        <f>'Data summary'!G14</f>
        <v>E</v>
      </c>
      <c r="D8" s="33" t="s">
        <v>149</v>
      </c>
      <c r="E8" s="76">
        <f>IF($F$4="R",E4*B8/B4,IF('A- Total generated'!W4="R",'A- Total generated'!$V$4*'B- Generated by san facility'!B8,IF(SUM(B4:B8)&lt;=v2_,v1_*v4_*B8*v7_,IF(SUM(B4:B7)&gt;v2_,v1_*v5_*B8*v7_,v1_*v4_*SUM(v2_-B4-B5-B6-B7)*v7_+v1_*v5_*(B8+B7+B6+B5+B4-v2_)*v7_))/1000000*365))</f>
        <v>25.676818801887372</v>
      </c>
      <c r="F8" s="77" t="str">
        <f>'Data summary'!G19</f>
        <v>C</v>
      </c>
      <c r="G8" s="156" t="s">
        <v>152</v>
      </c>
      <c r="H8" s="80">
        <f>v18_ / v8_</f>
        <v>3.0412817989706434E-3</v>
      </c>
      <c r="I8" s="77" t="s">
        <v>5</v>
      </c>
      <c r="J8" s="81" t="s">
        <v>41</v>
      </c>
    </row>
    <row r="9" spans="1:12" ht="16" thickBot="1" x14ac:dyDescent="0.4">
      <c r="A9" s="13"/>
      <c r="B9" s="13"/>
      <c r="C9" s="13"/>
      <c r="D9" s="17" t="s">
        <v>6</v>
      </c>
      <c r="E9" s="82">
        <f>SUM(E4:E8)</f>
        <v>8442.7621358059114</v>
      </c>
      <c r="F9" s="83" t="str">
        <f>'Data summary'!G9</f>
        <v>C</v>
      </c>
      <c r="G9" s="157" t="s">
        <v>144</v>
      </c>
      <c r="H9" s="84">
        <f>SUM(H4:H8)</f>
        <v>1.0000000000000002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(Brazil,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5841.85888671875</v>
      </c>
      <c r="C4" s="77" t="str">
        <f>v99_</f>
        <v>R</v>
      </c>
      <c r="D4" s="109" t="s">
        <v>60</v>
      </c>
      <c r="E4" s="78">
        <f>v14_ / v8_</f>
        <v>0.69193692605555646</v>
      </c>
      <c r="F4" s="77" t="s">
        <v>5</v>
      </c>
      <c r="G4" s="79" t="s">
        <v>37</v>
      </c>
      <c r="H4" s="18"/>
      <c r="I4" s="19"/>
      <c r="J4" s="20"/>
      <c r="K4" s="18"/>
      <c r="L4" s="19"/>
      <c r="M4" s="19"/>
      <c r="N4" s="18"/>
      <c r="O4" s="19"/>
      <c r="P4" s="20"/>
      <c r="Q4" s="18"/>
      <c r="R4" s="19"/>
      <c r="S4" s="20"/>
      <c r="T4" s="19"/>
      <c r="U4" s="19"/>
      <c r="V4" s="19"/>
      <c r="W4" s="68">
        <f>v19_</f>
        <v>0.74480000000000002</v>
      </c>
      <c r="X4" s="40" t="str">
        <f>'Data summary'!G20</f>
        <v>R</v>
      </c>
      <c r="Y4" s="158" t="s">
        <v>153</v>
      </c>
      <c r="Z4" s="65">
        <f>v20_</f>
        <v>0.54299999999999993</v>
      </c>
      <c r="AA4" s="40" t="str">
        <f>'Data summary'!G21</f>
        <v>R</v>
      </c>
      <c r="AB4" s="158" t="s">
        <v>154</v>
      </c>
    </row>
    <row r="5" spans="1:28" x14ac:dyDescent="0.35">
      <c r="A5" s="111" t="s">
        <v>72</v>
      </c>
      <c r="B5" s="112">
        <f>v15_</f>
        <v>1103.892822265625</v>
      </c>
      <c r="C5" s="108" t="str">
        <f>'Data summary'!G16</f>
        <v>C</v>
      </c>
      <c r="D5" s="113" t="s">
        <v>61</v>
      </c>
      <c r="E5" s="80">
        <f>v15_ / v8_</f>
        <v>0.13075019800115256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0.54299999237060548</v>
      </c>
      <c r="AA5" s="119" t="str">
        <f>'Data summary'!G29</f>
        <v>A</v>
      </c>
      <c r="AB5" s="120" t="s">
        <v>69</v>
      </c>
    </row>
    <row r="6" spans="1:28" ht="16" thickBot="1" x14ac:dyDescent="0.4">
      <c r="A6" s="103" t="s">
        <v>73</v>
      </c>
      <c r="B6" s="100">
        <f>v15_</f>
        <v>1103.892822265625</v>
      </c>
      <c r="C6" s="92" t="str">
        <f>'Data summary'!G16</f>
        <v>C</v>
      </c>
      <c r="D6" s="110" t="s">
        <v>61</v>
      </c>
      <c r="E6" s="101">
        <f>v15_ / v8_</f>
        <v>0.13075019800115256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(Brazil,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5841.85888671875</v>
      </c>
      <c r="D3" s="89" t="str">
        <f>'Data summary'!G15</f>
        <v>R</v>
      </c>
      <c r="E3" s="140" t="s">
        <v>60</v>
      </c>
      <c r="F3" s="90">
        <f>C3/$C$6</f>
        <v>0.69193692605555646</v>
      </c>
      <c r="G3" s="125" t="s">
        <v>5</v>
      </c>
      <c r="H3" s="94" t="s">
        <v>37</v>
      </c>
      <c r="I3" s="90">
        <f>C3/C3</f>
        <v>1</v>
      </c>
      <c r="J3" s="125" t="s">
        <v>5</v>
      </c>
      <c r="K3" s="94" t="s">
        <v>108</v>
      </c>
    </row>
    <row r="4" spans="1:12" ht="31" x14ac:dyDescent="0.35">
      <c r="A4" s="190"/>
      <c r="B4" s="133" t="s">
        <v>59</v>
      </c>
      <c r="C4" s="136">
        <f>v15_</f>
        <v>1103.892822265625</v>
      </c>
      <c r="D4" s="77" t="str">
        <f>'Data summary'!G16</f>
        <v>C</v>
      </c>
      <c r="E4" s="139" t="s">
        <v>61</v>
      </c>
      <c r="F4" s="91">
        <f>C4/$C$6</f>
        <v>0.13075019800115256</v>
      </c>
      <c r="G4" s="126" t="s">
        <v>5</v>
      </c>
      <c r="H4" s="95" t="s">
        <v>38</v>
      </c>
      <c r="I4" s="91">
        <f>C4/C4</f>
        <v>1</v>
      </c>
      <c r="J4" s="126" t="s">
        <v>5</v>
      </c>
      <c r="K4" s="95" t="s">
        <v>109</v>
      </c>
    </row>
    <row r="5" spans="1:12" ht="46.5" x14ac:dyDescent="0.35">
      <c r="A5" s="190"/>
      <c r="B5" s="133" t="s">
        <v>57</v>
      </c>
      <c r="C5" s="136">
        <f>SUM(v16_,v17_,v18_)</f>
        <v>1497.0104370117188</v>
      </c>
      <c r="D5" s="77" t="str">
        <f>'Data summary'!G17</f>
        <v>C</v>
      </c>
      <c r="E5" s="139" t="s">
        <v>48</v>
      </c>
      <c r="F5" s="91">
        <f>C5/$C$6</f>
        <v>0.17731287594329101</v>
      </c>
      <c r="G5" s="126" t="s">
        <v>5</v>
      </c>
      <c r="H5" s="97" t="s">
        <v>92</v>
      </c>
      <c r="I5" s="91">
        <f>C5/C5</f>
        <v>1</v>
      </c>
      <c r="J5" s="126" t="s">
        <v>5</v>
      </c>
      <c r="K5" s="97" t="s">
        <v>110</v>
      </c>
    </row>
    <row r="6" spans="1:12" ht="74.25" customHeight="1" thickBot="1" x14ac:dyDescent="0.4">
      <c r="A6" s="198"/>
      <c r="B6" s="134" t="s">
        <v>112</v>
      </c>
      <c r="C6" s="137">
        <f>v8_</f>
        <v>8442.7621459960938</v>
      </c>
      <c r="D6" s="108" t="str">
        <f>'Data summary'!G9</f>
        <v>C</v>
      </c>
      <c r="E6" s="131" t="s">
        <v>107</v>
      </c>
      <c r="F6" s="98">
        <f>SUM(F3:F5)</f>
        <v>1</v>
      </c>
      <c r="G6" s="127" t="s">
        <v>5</v>
      </c>
      <c r="H6" s="96" t="s">
        <v>111</v>
      </c>
      <c r="I6" s="98" t="s">
        <v>16</v>
      </c>
      <c r="J6" s="127"/>
      <c r="K6" s="96" t="s">
        <v>16</v>
      </c>
    </row>
    <row r="7" spans="1:12" ht="74.25" customHeight="1" x14ac:dyDescent="0.35">
      <c r="A7" s="187" t="s">
        <v>46</v>
      </c>
      <c r="B7" s="132" t="s">
        <v>128</v>
      </c>
      <c r="C7" s="135">
        <f>v14_*v19_</f>
        <v>4351.0164988281249</v>
      </c>
      <c r="D7" s="89" t="str">
        <f>'Data summary'!G30</f>
        <v>C</v>
      </c>
      <c r="E7" s="140" t="s">
        <v>113</v>
      </c>
      <c r="F7" s="90">
        <f>C7/C6</f>
        <v>0.51535462252617836</v>
      </c>
      <c r="G7" s="125" t="s">
        <v>5</v>
      </c>
      <c r="H7" s="94" t="s">
        <v>93</v>
      </c>
      <c r="I7" s="90">
        <f>C7/C3</f>
        <v>0.74480000000000002</v>
      </c>
      <c r="J7" s="125" t="s">
        <v>5</v>
      </c>
      <c r="K7" s="94" t="s">
        <v>96</v>
      </c>
    </row>
    <row r="8" spans="1:12" ht="74.25" customHeight="1" x14ac:dyDescent="0.35">
      <c r="A8" s="190"/>
      <c r="B8" s="133" t="s">
        <v>114</v>
      </c>
      <c r="C8" s="136">
        <f>v15_*v22_*v25_*v27_</f>
        <v>275.97320556640625</v>
      </c>
      <c r="D8" s="77" t="str">
        <f>'Data summary'!G31</f>
        <v>C</v>
      </c>
      <c r="E8" s="139" t="s">
        <v>115</v>
      </c>
      <c r="F8" s="91">
        <f>C8/C6</f>
        <v>3.2687549500288141E-2</v>
      </c>
      <c r="G8" s="126" t="s">
        <v>5</v>
      </c>
      <c r="H8" s="95" t="s">
        <v>94</v>
      </c>
      <c r="I8" s="91">
        <f>C8/C4</f>
        <v>0.25</v>
      </c>
      <c r="J8" s="126" t="s">
        <v>5</v>
      </c>
      <c r="K8" s="95" t="s">
        <v>97</v>
      </c>
    </row>
    <row r="9" spans="1:12" ht="74.25" customHeight="1" x14ac:dyDescent="0.35">
      <c r="A9" s="190"/>
      <c r="B9" s="133" t="s">
        <v>124</v>
      </c>
      <c r="C9" s="136">
        <f>v15_*v22_*(v23_+v26_)</f>
        <v>275.97320556640625</v>
      </c>
      <c r="D9" s="77" t="str">
        <f>'Data summary'!G32</f>
        <v>C</v>
      </c>
      <c r="E9" s="139" t="s">
        <v>116</v>
      </c>
      <c r="F9" s="91">
        <f>C9/C6</f>
        <v>3.2687549500288141E-2</v>
      </c>
      <c r="G9" s="126" t="s">
        <v>5</v>
      </c>
      <c r="H9" s="97" t="s">
        <v>95</v>
      </c>
      <c r="I9" s="91">
        <f>C9/C4</f>
        <v>0.25</v>
      </c>
      <c r="J9" s="126" t="s">
        <v>5</v>
      </c>
      <c r="K9" s="97" t="s">
        <v>98</v>
      </c>
    </row>
    <row r="10" spans="1:12" ht="40" customHeight="1" thickBot="1" x14ac:dyDescent="0.4">
      <c r="A10" s="191"/>
      <c r="B10" s="134" t="s">
        <v>117</v>
      </c>
      <c r="C10" s="137">
        <f>v32_</f>
        <v>4902.962890625</v>
      </c>
      <c r="D10" s="108" t="str">
        <f>'Data summary'!G33</f>
        <v>C</v>
      </c>
      <c r="E10" s="131" t="s">
        <v>118</v>
      </c>
      <c r="F10" s="98">
        <f>C10/C6</f>
        <v>0.5807297192365164</v>
      </c>
      <c r="G10" s="127" t="s">
        <v>5</v>
      </c>
      <c r="H10" s="96" t="s">
        <v>49</v>
      </c>
      <c r="I10" s="130" t="s">
        <v>16</v>
      </c>
      <c r="J10" s="127"/>
      <c r="K10" s="96" t="s">
        <v>16</v>
      </c>
    </row>
    <row r="11" spans="1:12" ht="50.25" customHeight="1" x14ac:dyDescent="0.35">
      <c r="A11" s="179" t="s">
        <v>47</v>
      </c>
      <c r="B11" s="132" t="s">
        <v>125</v>
      </c>
      <c r="C11" s="146">
        <f>v29_*v20_</f>
        <v>2362.602014648437</v>
      </c>
      <c r="D11" s="59" t="str">
        <f>'Data summary'!G34</f>
        <v>C</v>
      </c>
      <c r="E11" s="150" t="s">
        <v>119</v>
      </c>
      <c r="F11" s="61">
        <f>v33_/v8_</f>
        <v>0.27983757091886019</v>
      </c>
      <c r="G11" s="59" t="str">
        <f>'Data summary'!G38</f>
        <v>C</v>
      </c>
      <c r="H11" s="41" t="s">
        <v>103</v>
      </c>
      <c r="I11" s="128">
        <f>C11/C3</f>
        <v>0.40442640954914627</v>
      </c>
      <c r="J11" s="147" t="s">
        <v>5</v>
      </c>
      <c r="K11" s="93" t="s">
        <v>99</v>
      </c>
    </row>
    <row r="12" spans="1:12" ht="46.5" x14ac:dyDescent="0.35">
      <c r="A12" s="192"/>
      <c r="B12" s="133" t="s">
        <v>126</v>
      </c>
      <c r="C12" s="138">
        <f>v30_*v28_</f>
        <v>149.85344851705014</v>
      </c>
      <c r="D12" s="143" t="str">
        <f>'Data summary'!G35</f>
        <v>C</v>
      </c>
      <c r="E12" s="151" t="s">
        <v>120</v>
      </c>
      <c r="F12" s="62">
        <f>v34_/v8_</f>
        <v>1.7749339848560159E-2</v>
      </c>
      <c r="G12" s="143" t="str">
        <f>'Data summary'!G39</f>
        <v>C</v>
      </c>
      <c r="H12" s="152" t="s">
        <v>104</v>
      </c>
      <c r="I12" s="129">
        <f>C12/C4</f>
        <v>0.13574999809265137</v>
      </c>
      <c r="J12" s="144" t="s">
        <v>5</v>
      </c>
      <c r="K12" s="148" t="s">
        <v>100</v>
      </c>
    </row>
    <row r="13" spans="1:12" ht="46.5" x14ac:dyDescent="0.35">
      <c r="A13" s="192"/>
      <c r="B13" s="133" t="s">
        <v>127</v>
      </c>
      <c r="C13" s="138">
        <f>v31_*100%</f>
        <v>275.97320556640625</v>
      </c>
      <c r="D13" s="143" t="str">
        <f>'Data summary'!G36</f>
        <v>C</v>
      </c>
      <c r="E13" s="151" t="s">
        <v>121</v>
      </c>
      <c r="F13" s="62">
        <f>v35_/v8_</f>
        <v>3.2687549500288141E-2</v>
      </c>
      <c r="G13" s="143" t="str">
        <f>'Data summary'!G40</f>
        <v>C</v>
      </c>
      <c r="H13" s="152" t="s">
        <v>105</v>
      </c>
      <c r="I13" s="129">
        <f>C13/C4</f>
        <v>0.25</v>
      </c>
      <c r="J13" s="144" t="s">
        <v>5</v>
      </c>
      <c r="K13" s="97" t="s">
        <v>91</v>
      </c>
    </row>
    <row r="14" spans="1:12" ht="105" customHeight="1" x14ac:dyDescent="0.35">
      <c r="A14" s="192"/>
      <c r="B14" s="153" t="s">
        <v>122</v>
      </c>
      <c r="C14" s="149">
        <f>v36_</f>
        <v>2788.4287109375</v>
      </c>
      <c r="D14" s="145" t="str">
        <f>'Data summary'!G37</f>
        <v>C</v>
      </c>
      <c r="E14" s="151" t="s">
        <v>123</v>
      </c>
      <c r="F14" s="155" t="str">
        <f>IF(LEFT(C15,2)="No","Insufficient data","COUNTRY ESTIMATE (SDG 6.3.1): "&amp;TEXT(SUM(F11:F13),"0.0%"))</f>
        <v>COUNTRY ESTIMATE (SDG 6.3.1): 33.0%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212559.40625</v>
      </c>
      <c r="F2" s="104" t="s">
        <v>197</v>
      </c>
      <c r="G2" s="105" t="s">
        <v>201</v>
      </c>
      <c r="H2" s="5">
        <v>2020</v>
      </c>
      <c r="I2" s="104" t="s">
        <v>204</v>
      </c>
      <c r="J2" s="104"/>
    </row>
    <row r="3" spans="1:10" x14ac:dyDescent="0.35">
      <c r="A3" s="104" t="s">
        <v>155</v>
      </c>
      <c r="B3" s="104" t="s">
        <v>156</v>
      </c>
      <c r="C3" s="5">
        <v>2</v>
      </c>
      <c r="D3" s="16" t="s">
        <v>158</v>
      </c>
      <c r="E3" s="159">
        <v>0.99320852986123709</v>
      </c>
      <c r="F3" s="16" t="s">
        <v>198</v>
      </c>
      <c r="G3" s="105" t="s">
        <v>201</v>
      </c>
      <c r="H3" s="5">
        <v>2020</v>
      </c>
      <c r="I3" s="104" t="s">
        <v>205</v>
      </c>
      <c r="J3" s="104"/>
    </row>
    <row r="4" spans="1:10" x14ac:dyDescent="0.35">
      <c r="A4" s="104" t="s">
        <v>155</v>
      </c>
      <c r="B4" s="104" t="s">
        <v>156</v>
      </c>
      <c r="C4" s="5">
        <v>3</v>
      </c>
      <c r="D4" s="16" t="s">
        <v>159</v>
      </c>
      <c r="E4" s="159">
        <v>6.791470050811768E-3</v>
      </c>
      <c r="F4" s="16" t="s">
        <v>198</v>
      </c>
      <c r="G4" s="105" t="s">
        <v>201</v>
      </c>
      <c r="H4" s="5">
        <v>2020</v>
      </c>
      <c r="I4" s="104" t="s">
        <v>205</v>
      </c>
      <c r="J4" s="104"/>
    </row>
    <row r="5" spans="1:10" x14ac:dyDescent="0.35">
      <c r="A5" s="104" t="s">
        <v>155</v>
      </c>
      <c r="B5" s="104" t="s">
        <v>156</v>
      </c>
      <c r="C5" s="5">
        <v>4</v>
      </c>
      <c r="D5" s="16" t="s">
        <v>160</v>
      </c>
      <c r="E5" s="5">
        <v>154.88</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11945.1689453125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8442.7621459960938</v>
      </c>
      <c r="F9" s="104" t="s">
        <v>200</v>
      </c>
      <c r="G9" s="106" t="s">
        <v>5</v>
      </c>
      <c r="I9" s="104" t="s">
        <v>208</v>
      </c>
      <c r="J9" s="104"/>
    </row>
    <row r="10" spans="1:10" x14ac:dyDescent="0.35">
      <c r="A10" s="104" t="s">
        <v>155</v>
      </c>
      <c r="B10" s="104" t="s">
        <v>156</v>
      </c>
      <c r="C10" s="5">
        <v>9</v>
      </c>
      <c r="D10" s="16" t="s">
        <v>165</v>
      </c>
      <c r="E10" s="159">
        <v>0.6919369268907053</v>
      </c>
      <c r="F10" s="16" t="s">
        <v>198</v>
      </c>
      <c r="G10" s="105" t="s">
        <v>201</v>
      </c>
      <c r="H10" s="5">
        <v>2020</v>
      </c>
      <c r="I10" s="104" t="s">
        <v>205</v>
      </c>
      <c r="J10" s="104"/>
    </row>
    <row r="11" spans="1:10" x14ac:dyDescent="0.35">
      <c r="A11" s="104" t="s">
        <v>155</v>
      </c>
      <c r="B11" s="104" t="s">
        <v>156</v>
      </c>
      <c r="C11" s="5">
        <v>10</v>
      </c>
      <c r="D11" s="16" t="s">
        <v>166</v>
      </c>
      <c r="E11" s="159">
        <v>0.13075019834468202</v>
      </c>
      <c r="F11" s="16" t="s">
        <v>198</v>
      </c>
      <c r="G11" s="105" t="s">
        <v>201</v>
      </c>
      <c r="H11" s="5">
        <v>2020</v>
      </c>
      <c r="I11" s="104" t="s">
        <v>205</v>
      </c>
      <c r="J11" s="104"/>
    </row>
    <row r="12" spans="1:10" x14ac:dyDescent="0.35">
      <c r="A12" s="104" t="s">
        <v>155</v>
      </c>
      <c r="B12" s="104" t="s">
        <v>156</v>
      </c>
      <c r="C12" s="5">
        <v>11</v>
      </c>
      <c r="D12" s="16" t="s">
        <v>167</v>
      </c>
      <c r="E12" s="159">
        <v>7.906244698575389E-2</v>
      </c>
      <c r="F12" s="16" t="s">
        <v>198</v>
      </c>
      <c r="G12" s="105" t="s">
        <v>201</v>
      </c>
      <c r="H12" s="5">
        <v>2020</v>
      </c>
      <c r="I12" s="104" t="s">
        <v>205</v>
      </c>
      <c r="J12" s="104"/>
    </row>
    <row r="13" spans="1:10" x14ac:dyDescent="0.35">
      <c r="A13" s="104" t="s">
        <v>155</v>
      </c>
      <c r="B13" s="104" t="s">
        <v>156</v>
      </c>
      <c r="C13" s="5">
        <v>12</v>
      </c>
      <c r="D13" s="16" t="s">
        <v>168</v>
      </c>
      <c r="E13" s="159">
        <v>9.5209145981638515E-2</v>
      </c>
      <c r="F13" s="16" t="s">
        <v>198</v>
      </c>
      <c r="G13" s="105" t="s">
        <v>201</v>
      </c>
      <c r="H13" s="5">
        <v>2020</v>
      </c>
      <c r="I13" s="104" t="s">
        <v>205</v>
      </c>
      <c r="J13" s="104"/>
    </row>
    <row r="14" spans="1:10" x14ac:dyDescent="0.35">
      <c r="A14" s="104" t="s">
        <v>155</v>
      </c>
      <c r="B14" s="104" t="s">
        <v>156</v>
      </c>
      <c r="C14" s="5">
        <v>13</v>
      </c>
      <c r="D14" s="16" t="s">
        <v>169</v>
      </c>
      <c r="E14" s="159">
        <v>3.0412817972203083E-3</v>
      </c>
      <c r="F14" s="16" t="s">
        <v>198</v>
      </c>
      <c r="G14" s="106" t="s">
        <v>201</v>
      </c>
      <c r="H14" s="5">
        <v>2020</v>
      </c>
      <c r="I14" s="104" t="s">
        <v>205</v>
      </c>
      <c r="J14" s="104"/>
    </row>
    <row r="15" spans="1:10" x14ac:dyDescent="0.35">
      <c r="A15" s="104" t="s">
        <v>155</v>
      </c>
      <c r="B15" s="104" t="s">
        <v>156</v>
      </c>
      <c r="C15" s="5">
        <v>14</v>
      </c>
      <c r="D15" s="16" t="s">
        <v>170</v>
      </c>
      <c r="E15" s="161">
        <v>5841.85888671875</v>
      </c>
      <c r="F15" s="104" t="s">
        <v>200</v>
      </c>
      <c r="G15" s="107" t="s">
        <v>202</v>
      </c>
      <c r="H15" s="5">
        <v>2018</v>
      </c>
      <c r="I15" s="104" t="s">
        <v>206</v>
      </c>
      <c r="J15" s="104"/>
    </row>
    <row r="16" spans="1:10" x14ac:dyDescent="0.35">
      <c r="A16" s="104" t="s">
        <v>155</v>
      </c>
      <c r="B16" s="104" t="s">
        <v>156</v>
      </c>
      <c r="C16" s="5">
        <v>15</v>
      </c>
      <c r="D16" s="16" t="s">
        <v>171</v>
      </c>
      <c r="E16" s="161">
        <v>1103.892822265625</v>
      </c>
      <c r="F16" s="104" t="s">
        <v>200</v>
      </c>
      <c r="G16" s="107" t="s">
        <v>5</v>
      </c>
      <c r="I16" s="104" t="s">
        <v>208</v>
      </c>
      <c r="J16" s="104"/>
    </row>
    <row r="17" spans="1:10" x14ac:dyDescent="0.35">
      <c r="A17" s="104" t="s">
        <v>155</v>
      </c>
      <c r="B17" s="104" t="s">
        <v>156</v>
      </c>
      <c r="C17" s="5">
        <v>16</v>
      </c>
      <c r="D17" s="16" t="s">
        <v>172</v>
      </c>
      <c r="E17" s="161">
        <v>667.50543212890625</v>
      </c>
      <c r="F17" s="104" t="s">
        <v>200</v>
      </c>
      <c r="G17" s="107" t="s">
        <v>5</v>
      </c>
      <c r="I17" s="104" t="s">
        <v>208</v>
      </c>
      <c r="J17" s="104"/>
    </row>
    <row r="18" spans="1:10" x14ac:dyDescent="0.35">
      <c r="A18" s="104" t="s">
        <v>155</v>
      </c>
      <c r="B18" s="104" t="s">
        <v>156</v>
      </c>
      <c r="C18" s="5">
        <v>17</v>
      </c>
      <c r="D18" s="16" t="s">
        <v>173</v>
      </c>
      <c r="E18" s="161">
        <v>803.82818603515625</v>
      </c>
      <c r="F18" s="104" t="s">
        <v>200</v>
      </c>
      <c r="G18" s="107" t="s">
        <v>5</v>
      </c>
      <c r="I18" s="104" t="s">
        <v>208</v>
      </c>
      <c r="J18" s="104"/>
    </row>
    <row r="19" spans="1:10" x14ac:dyDescent="0.35">
      <c r="A19" s="104" t="s">
        <v>155</v>
      </c>
      <c r="B19" s="104" t="s">
        <v>156</v>
      </c>
      <c r="C19" s="5">
        <v>18</v>
      </c>
      <c r="D19" s="16" t="s">
        <v>174</v>
      </c>
      <c r="E19" s="161">
        <v>25.67681884765625</v>
      </c>
      <c r="F19" s="104" t="s">
        <v>200</v>
      </c>
      <c r="G19" s="107" t="s">
        <v>5</v>
      </c>
      <c r="I19" s="104" t="s">
        <v>208</v>
      </c>
      <c r="J19" s="104"/>
    </row>
    <row r="20" spans="1:10" x14ac:dyDescent="0.35">
      <c r="A20" s="104" t="s">
        <v>155</v>
      </c>
      <c r="B20" s="104" t="s">
        <v>156</v>
      </c>
      <c r="C20" s="5">
        <v>19</v>
      </c>
      <c r="D20" s="16" t="s">
        <v>175</v>
      </c>
      <c r="E20" s="159">
        <v>0.74480000000000002</v>
      </c>
      <c r="F20" s="16" t="s">
        <v>198</v>
      </c>
      <c r="G20" s="105" t="s">
        <v>202</v>
      </c>
      <c r="H20" s="5">
        <v>2018</v>
      </c>
      <c r="I20" s="104" t="s">
        <v>206</v>
      </c>
      <c r="J20" s="104"/>
    </row>
    <row r="21" spans="1:10" x14ac:dyDescent="0.35">
      <c r="A21" s="104" t="s">
        <v>155</v>
      </c>
      <c r="B21" s="104" t="s">
        <v>156</v>
      </c>
      <c r="C21" s="5">
        <v>20</v>
      </c>
      <c r="D21" s="16" t="s">
        <v>176</v>
      </c>
      <c r="E21" s="159">
        <v>0.54299999999999993</v>
      </c>
      <c r="F21" s="16" t="s">
        <v>198</v>
      </c>
      <c r="G21" s="106" t="s">
        <v>202</v>
      </c>
      <c r="H21" s="5">
        <v>2019</v>
      </c>
      <c r="I21" s="104" t="s">
        <v>209</v>
      </c>
      <c r="J21" s="104"/>
    </row>
    <row r="22" spans="1:10" x14ac:dyDescent="0.35">
      <c r="A22" s="104" t="s">
        <v>155</v>
      </c>
      <c r="B22" s="104" t="s">
        <v>156</v>
      </c>
      <c r="C22" s="5">
        <v>21</v>
      </c>
      <c r="D22" s="16" t="s">
        <v>177</v>
      </c>
      <c r="E22" s="5" t="s">
        <v>211</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0.54299999237060548</v>
      </c>
      <c r="F29" s="16" t="s">
        <v>198</v>
      </c>
      <c r="G29" s="105" t="s">
        <v>203</v>
      </c>
      <c r="I29" s="104" t="s">
        <v>210</v>
      </c>
      <c r="J29" s="104"/>
    </row>
    <row r="30" spans="1:10" x14ac:dyDescent="0.35">
      <c r="A30" s="104" t="s">
        <v>155</v>
      </c>
      <c r="B30" s="104" t="s">
        <v>156</v>
      </c>
      <c r="C30" s="5">
        <v>29</v>
      </c>
      <c r="D30" s="16" t="s">
        <v>185</v>
      </c>
      <c r="E30" s="161">
        <v>4351.0166015625</v>
      </c>
      <c r="F30" s="104" t="s">
        <v>200</v>
      </c>
      <c r="G30" s="107" t="s">
        <v>5</v>
      </c>
      <c r="I30" s="104" t="s">
        <v>208</v>
      </c>
      <c r="J30" s="104"/>
    </row>
    <row r="31" spans="1:10" x14ac:dyDescent="0.35">
      <c r="A31" s="104" t="s">
        <v>155</v>
      </c>
      <c r="B31" s="104" t="s">
        <v>156</v>
      </c>
      <c r="C31" s="5">
        <v>30</v>
      </c>
      <c r="D31" s="16" t="s">
        <v>186</v>
      </c>
      <c r="E31" s="161">
        <v>275.97320556640625</v>
      </c>
      <c r="F31" s="104" t="s">
        <v>200</v>
      </c>
      <c r="G31" s="107" t="s">
        <v>5</v>
      </c>
      <c r="I31" s="104" t="s">
        <v>208</v>
      </c>
      <c r="J31" s="104"/>
    </row>
    <row r="32" spans="1:10" x14ac:dyDescent="0.35">
      <c r="A32" s="104" t="s">
        <v>155</v>
      </c>
      <c r="B32" s="104" t="s">
        <v>156</v>
      </c>
      <c r="C32" s="5">
        <v>31</v>
      </c>
      <c r="D32" s="16" t="s">
        <v>187</v>
      </c>
      <c r="E32" s="161">
        <v>275.97320556640625</v>
      </c>
      <c r="F32" s="104" t="s">
        <v>200</v>
      </c>
      <c r="G32" s="107" t="s">
        <v>5</v>
      </c>
      <c r="I32" s="104" t="s">
        <v>208</v>
      </c>
      <c r="J32" s="104"/>
    </row>
    <row r="33" spans="1:10" x14ac:dyDescent="0.35">
      <c r="A33" s="104" t="s">
        <v>155</v>
      </c>
      <c r="B33" s="104" t="s">
        <v>156</v>
      </c>
      <c r="C33" s="5">
        <v>32</v>
      </c>
      <c r="D33" s="16" t="s">
        <v>188</v>
      </c>
      <c r="E33" s="161">
        <v>4902.962890625</v>
      </c>
      <c r="F33" s="104" t="s">
        <v>200</v>
      </c>
      <c r="G33" s="107" t="s">
        <v>5</v>
      </c>
      <c r="I33" s="104" t="s">
        <v>208</v>
      </c>
      <c r="J33" s="104"/>
    </row>
    <row r="34" spans="1:10" x14ac:dyDescent="0.35">
      <c r="A34" s="104" t="s">
        <v>155</v>
      </c>
      <c r="B34" s="104" t="s">
        <v>156</v>
      </c>
      <c r="C34" s="5">
        <v>33</v>
      </c>
      <c r="D34" s="16" t="s">
        <v>189</v>
      </c>
      <c r="E34" s="161">
        <v>2362.60205078125</v>
      </c>
      <c r="F34" s="104" t="s">
        <v>200</v>
      </c>
      <c r="G34" s="107" t="s">
        <v>5</v>
      </c>
      <c r="I34" s="104" t="s">
        <v>208</v>
      </c>
      <c r="J34" s="104"/>
    </row>
    <row r="35" spans="1:10" x14ac:dyDescent="0.35">
      <c r="A35" s="104" t="s">
        <v>155</v>
      </c>
      <c r="B35" s="104" t="s">
        <v>156</v>
      </c>
      <c r="C35" s="5">
        <v>34</v>
      </c>
      <c r="D35" s="16" t="s">
        <v>190</v>
      </c>
      <c r="E35" s="161">
        <v>149.85345458984375</v>
      </c>
      <c r="F35" s="104" t="s">
        <v>200</v>
      </c>
      <c r="G35" s="107" t="s">
        <v>5</v>
      </c>
      <c r="I35" s="104" t="s">
        <v>208</v>
      </c>
      <c r="J35" s="104"/>
    </row>
    <row r="36" spans="1:10" x14ac:dyDescent="0.35">
      <c r="A36" s="104" t="s">
        <v>155</v>
      </c>
      <c r="B36" s="104" t="s">
        <v>156</v>
      </c>
      <c r="C36" s="5">
        <v>35</v>
      </c>
      <c r="D36" s="16" t="s">
        <v>191</v>
      </c>
      <c r="E36" s="161">
        <v>275.97320556640625</v>
      </c>
      <c r="F36" s="104" t="s">
        <v>200</v>
      </c>
      <c r="G36" s="107" t="s">
        <v>5</v>
      </c>
      <c r="I36" s="104" t="s">
        <v>208</v>
      </c>
      <c r="J36" s="104"/>
    </row>
    <row r="37" spans="1:10" x14ac:dyDescent="0.35">
      <c r="A37" s="104" t="s">
        <v>155</v>
      </c>
      <c r="B37" s="104" t="s">
        <v>156</v>
      </c>
      <c r="C37" s="5">
        <v>36</v>
      </c>
      <c r="D37" s="16" t="s">
        <v>192</v>
      </c>
      <c r="E37" s="161">
        <v>2788.4287109375</v>
      </c>
      <c r="F37" s="104" t="s">
        <v>200</v>
      </c>
      <c r="G37" s="107" t="s">
        <v>5</v>
      </c>
      <c r="I37" s="104" t="s">
        <v>208</v>
      </c>
      <c r="J37" s="104"/>
    </row>
    <row r="38" spans="1:10" x14ac:dyDescent="0.35">
      <c r="A38" s="104" t="s">
        <v>155</v>
      </c>
      <c r="B38" s="104" t="s">
        <v>156</v>
      </c>
      <c r="C38" s="5">
        <v>37</v>
      </c>
      <c r="D38" s="16" t="s">
        <v>193</v>
      </c>
      <c r="E38" s="159">
        <v>0.27983757019042971</v>
      </c>
      <c r="F38" s="16" t="s">
        <v>198</v>
      </c>
      <c r="G38" s="107" t="s">
        <v>5</v>
      </c>
      <c r="I38" s="104" t="s">
        <v>208</v>
      </c>
      <c r="J38" s="104"/>
    </row>
    <row r="39" spans="1:10" x14ac:dyDescent="0.35">
      <c r="A39" s="104" t="s">
        <v>155</v>
      </c>
      <c r="B39" s="104" t="s">
        <v>156</v>
      </c>
      <c r="C39" s="5">
        <v>38</v>
      </c>
      <c r="D39" s="16" t="s">
        <v>194</v>
      </c>
      <c r="E39" s="159">
        <v>1.774933934211731E-2</v>
      </c>
      <c r="F39" s="16" t="s">
        <v>198</v>
      </c>
      <c r="G39" s="107" t="s">
        <v>5</v>
      </c>
      <c r="I39" s="104" t="s">
        <v>208</v>
      </c>
      <c r="J39" s="104"/>
    </row>
    <row r="40" spans="1:10" x14ac:dyDescent="0.35">
      <c r="A40" s="104" t="s">
        <v>155</v>
      </c>
      <c r="B40" s="104" t="s">
        <v>156</v>
      </c>
      <c r="C40" s="5">
        <v>39</v>
      </c>
      <c r="D40" s="16" t="s">
        <v>195</v>
      </c>
      <c r="E40" s="159">
        <v>3.2687549591064451E-2</v>
      </c>
      <c r="F40" s="16" t="s">
        <v>198</v>
      </c>
      <c r="G40" s="107" t="s">
        <v>5</v>
      </c>
      <c r="I40" s="104" t="s">
        <v>208</v>
      </c>
      <c r="J40" s="104"/>
    </row>
    <row r="41" spans="1:10" x14ac:dyDescent="0.35">
      <c r="A41" s="104" t="s">
        <v>155</v>
      </c>
      <c r="B41" s="104" t="s">
        <v>156</v>
      </c>
      <c r="C41" s="5">
        <v>40</v>
      </c>
      <c r="D41" s="16" t="s">
        <v>196</v>
      </c>
      <c r="E41" s="159">
        <v>0.33027446746826172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8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222</v>
      </c>
      <c r="E2">
        <v>154.88</v>
      </c>
      <c r="F2" s="8" t="s">
        <v>199</v>
      </c>
      <c r="G2" s="44" t="s">
        <v>202</v>
      </c>
      <c r="H2" s="15">
        <v>2018</v>
      </c>
      <c r="I2" s="8" t="s">
        <v>206</v>
      </c>
      <c r="J2" s="8" t="s">
        <v>261</v>
      </c>
      <c r="K2" s="8"/>
      <c r="L2" s="8"/>
      <c r="M2" s="5"/>
    </row>
    <row r="3" spans="1:13" x14ac:dyDescent="0.35">
      <c r="A3" s="8" t="s">
        <v>155</v>
      </c>
      <c r="B3" s="8" t="s">
        <v>156</v>
      </c>
      <c r="C3" s="141" t="s">
        <v>213</v>
      </c>
      <c r="D3" s="8" t="s">
        <v>223</v>
      </c>
      <c r="E3">
        <v>74.48</v>
      </c>
      <c r="F3" s="8" t="s">
        <v>226</v>
      </c>
      <c r="G3" s="44" t="s">
        <v>202</v>
      </c>
      <c r="H3" s="15">
        <v>2018</v>
      </c>
      <c r="I3" s="8" t="s">
        <v>206</v>
      </c>
      <c r="J3" s="8" t="s">
        <v>262</v>
      </c>
      <c r="K3" s="8"/>
      <c r="L3" s="8"/>
      <c r="M3" s="5"/>
    </row>
    <row r="4" spans="1:13" x14ac:dyDescent="0.35">
      <c r="A4" s="8" t="s">
        <v>155</v>
      </c>
      <c r="B4" s="8" t="s">
        <v>156</v>
      </c>
      <c r="C4" s="141" t="s">
        <v>214</v>
      </c>
      <c r="D4" s="8" t="s">
        <v>224</v>
      </c>
      <c r="E4">
        <v>54.29999999999999</v>
      </c>
      <c r="F4" s="8" t="s">
        <v>226</v>
      </c>
      <c r="G4" s="44" t="s">
        <v>202</v>
      </c>
      <c r="H4" s="15">
        <v>2019</v>
      </c>
      <c r="I4" s="8" t="s">
        <v>209</v>
      </c>
      <c r="J4" s="8" t="s">
        <v>263</v>
      </c>
      <c r="K4" s="8"/>
      <c r="L4" s="8"/>
      <c r="M4" s="5"/>
    </row>
    <row r="5" spans="1:13" x14ac:dyDescent="0.35">
      <c r="A5" s="8" t="s">
        <v>155</v>
      </c>
      <c r="B5" s="8" t="s">
        <v>156</v>
      </c>
      <c r="C5" s="141" t="s">
        <v>212</v>
      </c>
      <c r="D5" s="8" t="s">
        <v>225</v>
      </c>
      <c r="E5">
        <v>154.02000000000001</v>
      </c>
      <c r="F5" s="8" t="s">
        <v>199</v>
      </c>
      <c r="G5" s="44" t="s">
        <v>208</v>
      </c>
      <c r="H5" s="15">
        <v>2015</v>
      </c>
      <c r="I5" s="8" t="s">
        <v>231</v>
      </c>
      <c r="J5" s="8" t="s">
        <v>208</v>
      </c>
      <c r="K5" s="8"/>
      <c r="L5" s="8"/>
      <c r="M5" s="5"/>
    </row>
    <row r="6" spans="1:13" x14ac:dyDescent="0.35">
      <c r="A6" s="8" t="s">
        <v>155</v>
      </c>
      <c r="B6" s="8" t="s">
        <v>156</v>
      </c>
      <c r="C6" s="141" t="s">
        <v>212</v>
      </c>
      <c r="D6" s="8" t="s">
        <v>225</v>
      </c>
      <c r="E6">
        <v>154.13999999999999</v>
      </c>
      <c r="F6" s="8" t="s">
        <v>199</v>
      </c>
      <c r="G6" s="44" t="s">
        <v>208</v>
      </c>
      <c r="H6" s="15">
        <v>2016</v>
      </c>
      <c r="I6" s="8" t="s">
        <v>232</v>
      </c>
      <c r="J6" s="8" t="s">
        <v>208</v>
      </c>
      <c r="K6" s="8"/>
      <c r="L6" s="8"/>
      <c r="M6" s="5"/>
    </row>
    <row r="7" spans="1:13" x14ac:dyDescent="0.35">
      <c r="A7" s="8" t="s">
        <v>155</v>
      </c>
      <c r="B7" s="8" t="s">
        <v>156</v>
      </c>
      <c r="C7" s="141" t="s">
        <v>212</v>
      </c>
      <c r="D7" s="8" t="s">
        <v>225</v>
      </c>
      <c r="E7">
        <v>153.56</v>
      </c>
      <c r="F7" s="8" t="s">
        <v>199</v>
      </c>
      <c r="G7" s="44" t="s">
        <v>208</v>
      </c>
      <c r="H7" s="15">
        <v>2017</v>
      </c>
      <c r="I7" s="8" t="s">
        <v>233</v>
      </c>
      <c r="J7" s="8" t="s">
        <v>208</v>
      </c>
      <c r="K7" s="8"/>
      <c r="L7" s="8"/>
      <c r="M7" s="5"/>
    </row>
    <row r="8" spans="1:13" x14ac:dyDescent="0.35">
      <c r="A8" s="8" t="s">
        <v>155</v>
      </c>
      <c r="B8" s="8" t="s">
        <v>156</v>
      </c>
      <c r="C8" s="141" t="s">
        <v>215</v>
      </c>
      <c r="D8" s="8" t="s">
        <v>225</v>
      </c>
      <c r="E8">
        <v>94335251</v>
      </c>
      <c r="F8" s="8" t="s">
        <v>227</v>
      </c>
      <c r="G8" s="44" t="s">
        <v>208</v>
      </c>
      <c r="H8" s="15">
        <v>2013</v>
      </c>
      <c r="I8" s="8" t="s">
        <v>234</v>
      </c>
      <c r="J8" s="8" t="s">
        <v>208</v>
      </c>
      <c r="K8" s="8"/>
      <c r="L8" s="8"/>
      <c r="M8" s="5"/>
    </row>
    <row r="9" spans="1:13" x14ac:dyDescent="0.35">
      <c r="A9" s="8" t="s">
        <v>155</v>
      </c>
      <c r="B9" s="8" t="s">
        <v>156</v>
      </c>
      <c r="C9" s="141" t="s">
        <v>215</v>
      </c>
      <c r="D9" s="8" t="s">
        <v>225</v>
      </c>
      <c r="E9">
        <v>99425658</v>
      </c>
      <c r="F9" s="8" t="s">
        <v>227</v>
      </c>
      <c r="G9" s="44" t="s">
        <v>208</v>
      </c>
      <c r="H9" s="15">
        <v>2015</v>
      </c>
      <c r="I9" s="8" t="s">
        <v>235</v>
      </c>
      <c r="J9" s="8" t="s">
        <v>208</v>
      </c>
      <c r="K9" s="8"/>
      <c r="L9" s="8"/>
      <c r="M9" s="5"/>
    </row>
    <row r="10" spans="1:13" x14ac:dyDescent="0.35">
      <c r="A10" s="8" t="s">
        <v>155</v>
      </c>
      <c r="B10" s="8" t="s">
        <v>156</v>
      </c>
      <c r="C10" s="141" t="s">
        <v>215</v>
      </c>
      <c r="D10" s="8" t="s">
        <v>225</v>
      </c>
      <c r="E10">
        <v>103846957</v>
      </c>
      <c r="F10" s="8" t="s">
        <v>227</v>
      </c>
      <c r="G10" s="44" t="s">
        <v>208</v>
      </c>
      <c r="H10" s="15">
        <v>2016</v>
      </c>
      <c r="I10" s="8" t="s">
        <v>236</v>
      </c>
      <c r="J10" s="8" t="s">
        <v>208</v>
      </c>
      <c r="K10" s="8"/>
      <c r="L10" s="8"/>
      <c r="M10" s="5"/>
    </row>
    <row r="11" spans="1:13" x14ac:dyDescent="0.35">
      <c r="A11" s="8" t="s">
        <v>155</v>
      </c>
      <c r="B11" s="8" t="s">
        <v>156</v>
      </c>
      <c r="C11" s="141" t="s">
        <v>215</v>
      </c>
      <c r="D11" s="8" t="s">
        <v>225</v>
      </c>
      <c r="E11">
        <v>105248042</v>
      </c>
      <c r="F11" s="8" t="s">
        <v>227</v>
      </c>
      <c r="G11" s="44" t="s">
        <v>208</v>
      </c>
      <c r="H11" s="15">
        <v>2017</v>
      </c>
      <c r="I11" s="8" t="s">
        <v>237</v>
      </c>
      <c r="J11" s="8" t="s">
        <v>208</v>
      </c>
      <c r="K11" s="8"/>
      <c r="L11" s="8"/>
      <c r="M11" s="5"/>
    </row>
    <row r="12" spans="1:13" x14ac:dyDescent="0.35">
      <c r="A12" s="8" t="s">
        <v>155</v>
      </c>
      <c r="B12" s="8" t="s">
        <v>156</v>
      </c>
      <c r="C12" s="141" t="s">
        <v>215</v>
      </c>
      <c r="D12" s="8" t="s">
        <v>225</v>
      </c>
      <c r="E12">
        <v>107480164</v>
      </c>
      <c r="F12" s="8" t="s">
        <v>227</v>
      </c>
      <c r="G12" s="44" t="s">
        <v>208</v>
      </c>
      <c r="H12" s="15">
        <v>2018</v>
      </c>
      <c r="I12" s="8" t="s">
        <v>238</v>
      </c>
      <c r="J12" s="8" t="s">
        <v>208</v>
      </c>
      <c r="K12" s="8"/>
      <c r="L12" s="8"/>
      <c r="M12" s="5"/>
    </row>
    <row r="13" spans="1:13" x14ac:dyDescent="0.35">
      <c r="A13" s="8" t="s">
        <v>155</v>
      </c>
      <c r="B13" s="8" t="s">
        <v>156</v>
      </c>
      <c r="C13" s="141" t="s">
        <v>216</v>
      </c>
      <c r="D13" s="8" t="s">
        <v>225</v>
      </c>
      <c r="E13">
        <v>50.26</v>
      </c>
      <c r="F13" s="8" t="s">
        <v>226</v>
      </c>
      <c r="G13" s="44" t="s">
        <v>208</v>
      </c>
      <c r="H13" s="15">
        <v>2014</v>
      </c>
      <c r="I13" s="8" t="s">
        <v>239</v>
      </c>
      <c r="J13" s="8" t="s">
        <v>208</v>
      </c>
      <c r="K13" s="8"/>
      <c r="L13" s="8"/>
      <c r="M13" s="5"/>
    </row>
    <row r="14" spans="1:13" x14ac:dyDescent="0.35">
      <c r="A14" s="8" t="s">
        <v>155</v>
      </c>
      <c r="B14" s="8" t="s">
        <v>156</v>
      </c>
      <c r="C14" s="141" t="s">
        <v>216</v>
      </c>
      <c r="D14" s="8" t="s">
        <v>225</v>
      </c>
      <c r="E14">
        <v>50.26</v>
      </c>
      <c r="F14" s="8" t="s">
        <v>226</v>
      </c>
      <c r="G14" s="44" t="s">
        <v>208</v>
      </c>
      <c r="H14" s="15">
        <v>2015</v>
      </c>
      <c r="I14" s="8" t="s">
        <v>240</v>
      </c>
      <c r="J14" s="8" t="s">
        <v>208</v>
      </c>
      <c r="K14" s="8"/>
      <c r="L14" s="8"/>
      <c r="M14" s="5"/>
    </row>
    <row r="15" spans="1:13" x14ac:dyDescent="0.35">
      <c r="A15" s="8" t="s">
        <v>155</v>
      </c>
      <c r="B15" s="8" t="s">
        <v>156</v>
      </c>
      <c r="C15" s="141" t="s">
        <v>216</v>
      </c>
      <c r="D15" s="8" t="s">
        <v>225</v>
      </c>
      <c r="E15">
        <v>63.2</v>
      </c>
      <c r="F15" s="8" t="s">
        <v>226</v>
      </c>
      <c r="G15" s="44" t="s">
        <v>208</v>
      </c>
      <c r="H15" s="15">
        <v>2015</v>
      </c>
      <c r="I15" s="8" t="s">
        <v>241</v>
      </c>
      <c r="J15" s="8" t="s">
        <v>208</v>
      </c>
      <c r="K15" s="8"/>
      <c r="L15" s="8"/>
      <c r="M15" s="5"/>
    </row>
    <row r="16" spans="1:13" x14ac:dyDescent="0.35">
      <c r="A16" s="8" t="s">
        <v>155</v>
      </c>
      <c r="B16" s="8" t="s">
        <v>156</v>
      </c>
      <c r="C16" s="141" t="s">
        <v>216</v>
      </c>
      <c r="D16" s="8" t="s">
        <v>225</v>
      </c>
      <c r="E16">
        <v>64.2</v>
      </c>
      <c r="F16" s="8" t="s">
        <v>226</v>
      </c>
      <c r="G16" s="44" t="s">
        <v>208</v>
      </c>
      <c r="H16" s="15">
        <v>2015</v>
      </c>
      <c r="I16" s="8" t="s">
        <v>242</v>
      </c>
      <c r="J16" s="8" t="s">
        <v>208</v>
      </c>
      <c r="K16" s="8"/>
      <c r="L16" s="8"/>
      <c r="M16" s="5"/>
    </row>
    <row r="17" spans="1:13" x14ac:dyDescent="0.35">
      <c r="A17" s="8" t="s">
        <v>155</v>
      </c>
      <c r="B17" s="8" t="s">
        <v>156</v>
      </c>
      <c r="C17" s="141" t="s">
        <v>216</v>
      </c>
      <c r="D17" s="8" t="s">
        <v>225</v>
      </c>
      <c r="E17">
        <v>51.92</v>
      </c>
      <c r="F17" s="8" t="s">
        <v>226</v>
      </c>
      <c r="G17" s="44" t="s">
        <v>208</v>
      </c>
      <c r="H17" s="15">
        <v>2016</v>
      </c>
      <c r="I17" s="8" t="s">
        <v>243</v>
      </c>
      <c r="J17" s="8" t="s">
        <v>208</v>
      </c>
      <c r="K17" s="8"/>
      <c r="L17" s="8"/>
      <c r="M17" s="5"/>
    </row>
    <row r="18" spans="1:13" x14ac:dyDescent="0.35">
      <c r="A18" s="8" t="s">
        <v>155</v>
      </c>
      <c r="B18" s="8" t="s">
        <v>156</v>
      </c>
      <c r="C18" s="141" t="s">
        <v>216</v>
      </c>
      <c r="D18" s="8" t="s">
        <v>225</v>
      </c>
      <c r="E18">
        <v>52.36</v>
      </c>
      <c r="F18" s="8" t="s">
        <v>226</v>
      </c>
      <c r="G18" s="44" t="s">
        <v>208</v>
      </c>
      <c r="H18" s="15">
        <v>2017</v>
      </c>
      <c r="I18" s="8" t="s">
        <v>244</v>
      </c>
      <c r="J18" s="8" t="s">
        <v>208</v>
      </c>
      <c r="K18" s="8"/>
      <c r="L18" s="8"/>
      <c r="M18" s="5"/>
    </row>
    <row r="19" spans="1:13" x14ac:dyDescent="0.35">
      <c r="A19" s="8" t="s">
        <v>155</v>
      </c>
      <c r="B19" s="8" t="s">
        <v>156</v>
      </c>
      <c r="C19" s="141" t="s">
        <v>216</v>
      </c>
      <c r="D19" s="8" t="s">
        <v>225</v>
      </c>
      <c r="E19">
        <v>53.15</v>
      </c>
      <c r="F19" s="8" t="s">
        <v>226</v>
      </c>
      <c r="G19" s="44" t="s">
        <v>208</v>
      </c>
      <c r="H19" s="15">
        <v>2018</v>
      </c>
      <c r="I19" s="8" t="s">
        <v>245</v>
      </c>
      <c r="J19" s="8" t="s">
        <v>208</v>
      </c>
      <c r="K19" s="8"/>
      <c r="L19" s="8"/>
      <c r="M19" s="5"/>
    </row>
    <row r="20" spans="1:13" x14ac:dyDescent="0.35">
      <c r="A20" s="8" t="s">
        <v>155</v>
      </c>
      <c r="B20" s="8" t="s">
        <v>156</v>
      </c>
      <c r="C20" s="141" t="s">
        <v>217</v>
      </c>
      <c r="D20" s="8" t="s">
        <v>225</v>
      </c>
      <c r="E20">
        <v>16.100000000000001</v>
      </c>
      <c r="F20" s="8" t="s">
        <v>226</v>
      </c>
      <c r="G20" s="44" t="s">
        <v>208</v>
      </c>
      <c r="H20" s="15">
        <v>2015</v>
      </c>
      <c r="I20" s="8" t="s">
        <v>241</v>
      </c>
      <c r="J20" s="8" t="s">
        <v>208</v>
      </c>
      <c r="K20" s="8"/>
      <c r="L20" s="8"/>
      <c r="M20" s="5"/>
    </row>
    <row r="21" spans="1:13" x14ac:dyDescent="0.35">
      <c r="A21" s="8" t="s">
        <v>155</v>
      </c>
      <c r="B21" s="8" t="s">
        <v>156</v>
      </c>
      <c r="C21" s="141" t="s">
        <v>217</v>
      </c>
      <c r="D21" s="8" t="s">
        <v>225</v>
      </c>
      <c r="E21">
        <v>13.9</v>
      </c>
      <c r="F21" s="8" t="s">
        <v>226</v>
      </c>
      <c r="G21" s="44" t="s">
        <v>208</v>
      </c>
      <c r="H21" s="15">
        <v>2015</v>
      </c>
      <c r="I21" s="8" t="s">
        <v>246</v>
      </c>
      <c r="J21" s="8" t="s">
        <v>208</v>
      </c>
      <c r="K21" s="8"/>
      <c r="L21" s="8"/>
      <c r="M21" s="5"/>
    </row>
    <row r="22" spans="1:13" x14ac:dyDescent="0.35">
      <c r="A22" s="8" t="s">
        <v>155</v>
      </c>
      <c r="B22" s="8" t="s">
        <v>156</v>
      </c>
      <c r="C22" s="21" t="s">
        <v>213</v>
      </c>
      <c r="D22" s="8" t="s">
        <v>225</v>
      </c>
      <c r="E22">
        <v>70</v>
      </c>
      <c r="F22" s="8" t="s">
        <v>226</v>
      </c>
      <c r="G22" s="44" t="s">
        <v>208</v>
      </c>
      <c r="H22" s="15">
        <v>2013</v>
      </c>
      <c r="I22" s="8" t="s">
        <v>247</v>
      </c>
      <c r="J22" s="8" t="s">
        <v>208</v>
      </c>
      <c r="K22" s="8"/>
      <c r="L22" s="8"/>
      <c r="M22" s="5"/>
    </row>
    <row r="23" spans="1:13" x14ac:dyDescent="0.35">
      <c r="A23" s="8" t="s">
        <v>155</v>
      </c>
      <c r="B23" s="8" t="s">
        <v>156</v>
      </c>
      <c r="C23" s="21" t="s">
        <v>213</v>
      </c>
      <c r="D23" s="8" t="s">
        <v>225</v>
      </c>
      <c r="E23">
        <v>40.799999999999997</v>
      </c>
      <c r="F23" s="8" t="s">
        <v>226</v>
      </c>
      <c r="G23" s="44" t="s">
        <v>208</v>
      </c>
      <c r="H23" s="15">
        <v>2014</v>
      </c>
      <c r="I23" s="8" t="s">
        <v>248</v>
      </c>
      <c r="J23" s="8" t="s">
        <v>208</v>
      </c>
      <c r="K23" s="8"/>
      <c r="L23" s="8"/>
      <c r="M23" s="5"/>
    </row>
    <row r="24" spans="1:13" x14ac:dyDescent="0.35">
      <c r="A24" s="8" t="s">
        <v>155</v>
      </c>
      <c r="B24" s="8" t="s">
        <v>156</v>
      </c>
      <c r="C24" s="21" t="s">
        <v>213</v>
      </c>
      <c r="D24" s="8" t="s">
        <v>225</v>
      </c>
      <c r="E24">
        <v>74.02</v>
      </c>
      <c r="F24" s="8" t="s">
        <v>208</v>
      </c>
      <c r="G24" s="44" t="s">
        <v>208</v>
      </c>
      <c r="H24" s="15">
        <v>2015</v>
      </c>
      <c r="I24" s="8" t="s">
        <v>249</v>
      </c>
      <c r="J24" s="8" t="s">
        <v>208</v>
      </c>
      <c r="K24" s="8"/>
      <c r="L24" s="8"/>
      <c r="M24" s="5"/>
    </row>
    <row r="25" spans="1:13" x14ac:dyDescent="0.35">
      <c r="A25" s="8" t="s">
        <v>155</v>
      </c>
      <c r="B25" s="8" t="s">
        <v>156</v>
      </c>
      <c r="C25" s="141" t="s">
        <v>213</v>
      </c>
      <c r="D25" s="8" t="s">
        <v>225</v>
      </c>
      <c r="E25">
        <v>74.87</v>
      </c>
      <c r="F25" s="8" t="s">
        <v>226</v>
      </c>
      <c r="G25" s="43" t="s">
        <v>208</v>
      </c>
      <c r="H25" s="15">
        <v>2016</v>
      </c>
      <c r="I25" s="8" t="s">
        <v>250</v>
      </c>
      <c r="J25" s="8" t="s">
        <v>208</v>
      </c>
      <c r="K25" s="8"/>
      <c r="L25" s="8"/>
      <c r="M25" s="5"/>
    </row>
    <row r="26" spans="1:13" x14ac:dyDescent="0.35">
      <c r="A26" s="8" t="s">
        <v>155</v>
      </c>
      <c r="B26" s="8" t="s">
        <v>156</v>
      </c>
      <c r="C26" s="141" t="s">
        <v>213</v>
      </c>
      <c r="D26" s="8" t="s">
        <v>225</v>
      </c>
      <c r="E26">
        <v>32</v>
      </c>
      <c r="F26" s="8" t="s">
        <v>226</v>
      </c>
      <c r="G26" s="43" t="s">
        <v>208</v>
      </c>
      <c r="H26" s="15">
        <v>2016</v>
      </c>
      <c r="I26" s="8" t="s">
        <v>251</v>
      </c>
      <c r="J26" s="8" t="s">
        <v>264</v>
      </c>
      <c r="K26" s="8"/>
      <c r="L26" s="8"/>
      <c r="M26" s="5"/>
    </row>
    <row r="27" spans="1:13" x14ac:dyDescent="0.35">
      <c r="A27" s="8" t="s">
        <v>155</v>
      </c>
      <c r="B27" s="8" t="s">
        <v>156</v>
      </c>
      <c r="C27" s="141" t="s">
        <v>213</v>
      </c>
      <c r="D27" s="8" t="s">
        <v>225</v>
      </c>
      <c r="E27">
        <v>73.69</v>
      </c>
      <c r="F27" s="8" t="s">
        <v>226</v>
      </c>
      <c r="G27" s="43" t="s">
        <v>208</v>
      </c>
      <c r="H27" s="15">
        <v>2017</v>
      </c>
      <c r="I27" s="8" t="s">
        <v>252</v>
      </c>
      <c r="J27" s="8" t="s">
        <v>208</v>
      </c>
      <c r="K27" s="8"/>
      <c r="L27" s="8"/>
      <c r="M27" s="5"/>
    </row>
    <row r="28" spans="1:13" x14ac:dyDescent="0.35">
      <c r="A28" s="8" t="s">
        <v>155</v>
      </c>
      <c r="B28" s="8" t="s">
        <v>156</v>
      </c>
      <c r="C28" s="141" t="s">
        <v>218</v>
      </c>
      <c r="D28" s="8" t="s">
        <v>225</v>
      </c>
      <c r="E28" s="142">
        <v>4170.2</v>
      </c>
      <c r="F28" s="8" t="s">
        <v>228</v>
      </c>
      <c r="G28" s="43" t="s">
        <v>208</v>
      </c>
      <c r="H28" s="44">
        <v>2000</v>
      </c>
      <c r="I28" s="8" t="s">
        <v>251</v>
      </c>
      <c r="J28" s="8" t="s">
        <v>265</v>
      </c>
      <c r="K28" s="8"/>
      <c r="L28" s="8"/>
      <c r="M28" s="5"/>
    </row>
    <row r="29" spans="1:13" x14ac:dyDescent="0.35">
      <c r="A29" s="8" t="s">
        <v>155</v>
      </c>
      <c r="B29" s="8" t="s">
        <v>156</v>
      </c>
      <c r="C29" s="141" t="s">
        <v>218</v>
      </c>
      <c r="D29" s="8" t="s">
        <v>225</v>
      </c>
      <c r="E29" s="142">
        <v>4518.3999999999996</v>
      </c>
      <c r="F29" s="8" t="s">
        <v>228</v>
      </c>
      <c r="G29" s="43" t="s">
        <v>208</v>
      </c>
      <c r="H29" s="44">
        <v>2001</v>
      </c>
      <c r="I29" s="8" t="s">
        <v>251</v>
      </c>
      <c r="J29" s="8" t="s">
        <v>265</v>
      </c>
      <c r="K29" s="8"/>
      <c r="L29" s="8"/>
      <c r="M29" s="5"/>
    </row>
    <row r="30" spans="1:13" x14ac:dyDescent="0.35">
      <c r="A30" s="8" t="s">
        <v>155</v>
      </c>
      <c r="B30" s="8" t="s">
        <v>156</v>
      </c>
      <c r="C30" s="141" t="s">
        <v>218</v>
      </c>
      <c r="D30" s="8" t="s">
        <v>225</v>
      </c>
      <c r="E30" s="142">
        <v>5007.3999999999996</v>
      </c>
      <c r="F30" s="8" t="s">
        <v>228</v>
      </c>
      <c r="G30" s="43" t="s">
        <v>208</v>
      </c>
      <c r="H30" s="44">
        <v>2002</v>
      </c>
      <c r="I30" s="8" t="s">
        <v>251</v>
      </c>
      <c r="J30" s="8" t="s">
        <v>265</v>
      </c>
      <c r="K30" s="8"/>
      <c r="L30" s="8"/>
      <c r="M30" s="5"/>
    </row>
    <row r="31" spans="1:13" x14ac:dyDescent="0.35">
      <c r="A31" s="8" t="s">
        <v>155</v>
      </c>
      <c r="B31" s="8" t="s">
        <v>156</v>
      </c>
      <c r="C31" s="141" t="s">
        <v>218</v>
      </c>
      <c r="D31" s="8" t="s">
        <v>225</v>
      </c>
      <c r="E31" s="142">
        <v>5265.2</v>
      </c>
      <c r="F31" s="8" t="s">
        <v>228</v>
      </c>
      <c r="G31" s="43" t="s">
        <v>208</v>
      </c>
      <c r="H31" s="44">
        <v>2003</v>
      </c>
      <c r="I31" s="8" t="s">
        <v>251</v>
      </c>
      <c r="J31" s="8" t="s">
        <v>265</v>
      </c>
      <c r="K31" s="8"/>
      <c r="L31" s="8"/>
      <c r="M31" s="5"/>
    </row>
    <row r="32" spans="1:13" x14ac:dyDescent="0.35">
      <c r="A32" s="8" t="s">
        <v>155</v>
      </c>
      <c r="B32" s="8" t="s">
        <v>156</v>
      </c>
      <c r="C32" s="141" t="s">
        <v>218</v>
      </c>
      <c r="D32" s="8" t="s">
        <v>225</v>
      </c>
      <c r="E32" s="142">
        <v>5677</v>
      </c>
      <c r="F32" s="8" t="s">
        <v>228</v>
      </c>
      <c r="G32" s="43" t="s">
        <v>208</v>
      </c>
      <c r="H32" s="44">
        <v>2004</v>
      </c>
      <c r="I32" s="8" t="s">
        <v>251</v>
      </c>
      <c r="J32" s="8" t="s">
        <v>265</v>
      </c>
      <c r="K32" s="8"/>
      <c r="L32" s="8"/>
      <c r="M32" s="5"/>
    </row>
    <row r="33" spans="1:13" x14ac:dyDescent="0.35">
      <c r="A33" s="8" t="s">
        <v>155</v>
      </c>
      <c r="B33" s="8" t="s">
        <v>156</v>
      </c>
      <c r="C33" s="141" t="s">
        <v>218</v>
      </c>
      <c r="D33" s="8" t="s">
        <v>225</v>
      </c>
      <c r="E33" s="142">
        <v>6032.3</v>
      </c>
      <c r="F33" s="8" t="s">
        <v>228</v>
      </c>
      <c r="G33" s="43" t="s">
        <v>208</v>
      </c>
      <c r="H33" s="44">
        <v>2005</v>
      </c>
      <c r="I33" s="8" t="s">
        <v>251</v>
      </c>
      <c r="J33" s="8" t="s">
        <v>265</v>
      </c>
      <c r="K33" s="8"/>
      <c r="L33" s="8"/>
      <c r="M33" s="5"/>
    </row>
    <row r="34" spans="1:13" x14ac:dyDescent="0.35">
      <c r="A34" s="8" t="s">
        <v>155</v>
      </c>
      <c r="B34" s="8" t="s">
        <v>156</v>
      </c>
      <c r="C34" s="141" t="s">
        <v>218</v>
      </c>
      <c r="D34" s="8" t="s">
        <v>225</v>
      </c>
      <c r="E34" s="142">
        <v>6333.4</v>
      </c>
      <c r="F34" s="8" t="s">
        <v>228</v>
      </c>
      <c r="G34" s="43" t="s">
        <v>208</v>
      </c>
      <c r="H34" s="44">
        <v>2006</v>
      </c>
      <c r="I34" s="8" t="s">
        <v>251</v>
      </c>
      <c r="J34" s="8" t="s">
        <v>265</v>
      </c>
      <c r="K34" s="8"/>
      <c r="L34" s="8"/>
      <c r="M34" s="5"/>
    </row>
    <row r="35" spans="1:13" x14ac:dyDescent="0.35">
      <c r="A35" s="8" t="s">
        <v>155</v>
      </c>
      <c r="B35" s="8" t="s">
        <v>156</v>
      </c>
      <c r="C35" s="141" t="s">
        <v>218</v>
      </c>
      <c r="D35" s="8" t="s">
        <v>225</v>
      </c>
      <c r="E35" s="142">
        <v>6693.4</v>
      </c>
      <c r="F35" s="8" t="s">
        <v>228</v>
      </c>
      <c r="G35" s="43" t="s">
        <v>208</v>
      </c>
      <c r="H35" s="44">
        <v>2007</v>
      </c>
      <c r="I35" s="8" t="s">
        <v>251</v>
      </c>
      <c r="J35" s="8" t="s">
        <v>265</v>
      </c>
      <c r="K35" s="8"/>
      <c r="L35" s="8"/>
      <c r="M35" s="5"/>
    </row>
    <row r="36" spans="1:13" x14ac:dyDescent="0.35">
      <c r="A36" s="5" t="s">
        <v>155</v>
      </c>
      <c r="B36" s="5" t="s">
        <v>156</v>
      </c>
      <c r="C36" s="69" t="s">
        <v>218</v>
      </c>
      <c r="D36" s="8" t="s">
        <v>225</v>
      </c>
      <c r="E36" s="24">
        <v>7289</v>
      </c>
      <c r="F36" s="8" t="s">
        <v>228</v>
      </c>
      <c r="G36" s="43" t="s">
        <v>208</v>
      </c>
      <c r="H36" s="15">
        <v>2008</v>
      </c>
      <c r="I36" s="5" t="s">
        <v>251</v>
      </c>
      <c r="J36" s="5" t="s">
        <v>265</v>
      </c>
      <c r="K36" s="5"/>
      <c r="L36" s="5"/>
      <c r="M36" s="5"/>
    </row>
    <row r="37" spans="1:13" x14ac:dyDescent="0.35">
      <c r="A37" s="5" t="s">
        <v>155</v>
      </c>
      <c r="B37" s="5" t="s">
        <v>156</v>
      </c>
      <c r="C37" s="69" t="s">
        <v>218</v>
      </c>
      <c r="D37" s="8" t="s">
        <v>225</v>
      </c>
      <c r="E37" s="24">
        <v>7931.2</v>
      </c>
      <c r="F37" s="8" t="s">
        <v>228</v>
      </c>
      <c r="G37" s="43" t="s">
        <v>208</v>
      </c>
      <c r="H37" s="15">
        <v>2009</v>
      </c>
      <c r="I37" s="5" t="s">
        <v>251</v>
      </c>
      <c r="J37" s="5" t="s">
        <v>265</v>
      </c>
      <c r="K37" s="5"/>
      <c r="L37" s="5"/>
      <c r="M37" s="5"/>
    </row>
    <row r="38" spans="1:13" x14ac:dyDescent="0.35">
      <c r="A38" s="5" t="s">
        <v>155</v>
      </c>
      <c r="B38" s="5" t="s">
        <v>156</v>
      </c>
      <c r="C38" s="69" t="s">
        <v>218</v>
      </c>
      <c r="D38" s="8" t="s">
        <v>225</v>
      </c>
      <c r="E38" s="24">
        <v>8558.9</v>
      </c>
      <c r="F38" s="8" t="s">
        <v>228</v>
      </c>
      <c r="G38" s="43" t="s">
        <v>208</v>
      </c>
      <c r="H38" s="15">
        <v>2010</v>
      </c>
      <c r="I38" s="5" t="s">
        <v>251</v>
      </c>
      <c r="J38" s="5" t="s">
        <v>265</v>
      </c>
      <c r="K38" s="5"/>
      <c r="L38" s="5"/>
      <c r="M38" s="5"/>
    </row>
    <row r="39" spans="1:13" x14ac:dyDescent="0.35">
      <c r="A39" s="5" t="s">
        <v>155</v>
      </c>
      <c r="B39" s="5" t="s">
        <v>156</v>
      </c>
      <c r="C39" s="69" t="s">
        <v>218</v>
      </c>
      <c r="D39" s="8" t="s">
        <v>225</v>
      </c>
      <c r="E39" s="25">
        <v>8782.2000000000007</v>
      </c>
      <c r="F39" s="8" t="s">
        <v>228</v>
      </c>
      <c r="G39" s="43" t="s">
        <v>208</v>
      </c>
      <c r="H39" s="15">
        <v>2011</v>
      </c>
      <c r="I39" s="5" t="s">
        <v>251</v>
      </c>
      <c r="J39" s="5" t="s">
        <v>265</v>
      </c>
      <c r="K39" s="5"/>
      <c r="L39" s="5"/>
      <c r="M39" s="5"/>
    </row>
    <row r="40" spans="1:13" x14ac:dyDescent="0.35">
      <c r="A40" s="5" t="s">
        <v>155</v>
      </c>
      <c r="B40" s="5" t="s">
        <v>156</v>
      </c>
      <c r="C40" s="69" t="s">
        <v>218</v>
      </c>
      <c r="D40" s="8" t="s">
        <v>225</v>
      </c>
      <c r="E40" s="25">
        <v>9005</v>
      </c>
      <c r="F40" s="8" t="s">
        <v>228</v>
      </c>
      <c r="G40" s="43" t="s">
        <v>208</v>
      </c>
      <c r="H40" s="15">
        <v>2012</v>
      </c>
      <c r="I40" s="5" t="s">
        <v>251</v>
      </c>
      <c r="J40" s="5" t="s">
        <v>265</v>
      </c>
      <c r="K40" s="5"/>
      <c r="L40" s="5"/>
      <c r="M40" s="5"/>
    </row>
    <row r="41" spans="1:13" x14ac:dyDescent="0.35">
      <c r="A41" s="5" t="s">
        <v>155</v>
      </c>
      <c r="B41" s="5" t="s">
        <v>156</v>
      </c>
      <c r="C41" s="69" t="s">
        <v>218</v>
      </c>
      <c r="D41" s="8" t="s">
        <v>225</v>
      </c>
      <c r="E41" s="25">
        <v>3579334910</v>
      </c>
      <c r="F41" s="8" t="s">
        <v>229</v>
      </c>
      <c r="G41" s="43" t="s">
        <v>208</v>
      </c>
      <c r="H41" s="15">
        <v>2013</v>
      </c>
      <c r="I41" s="5" t="s">
        <v>253</v>
      </c>
      <c r="J41" s="5" t="s">
        <v>208</v>
      </c>
      <c r="K41" s="5"/>
      <c r="L41" s="5"/>
      <c r="M41" s="5"/>
    </row>
    <row r="42" spans="1:13" x14ac:dyDescent="0.35">
      <c r="A42" s="5" t="s">
        <v>155</v>
      </c>
      <c r="B42" s="5" t="s">
        <v>156</v>
      </c>
      <c r="C42" s="69" t="s">
        <v>218</v>
      </c>
      <c r="D42" s="8" t="s">
        <v>225</v>
      </c>
      <c r="E42" s="25">
        <v>9806.4</v>
      </c>
      <c r="F42" s="8" t="s">
        <v>228</v>
      </c>
      <c r="G42" s="43" t="s">
        <v>208</v>
      </c>
      <c r="H42" s="15">
        <v>2013</v>
      </c>
      <c r="I42" s="5" t="s">
        <v>251</v>
      </c>
      <c r="J42" s="5" t="s">
        <v>265</v>
      </c>
      <c r="K42" s="5"/>
      <c r="L42" s="5"/>
      <c r="M42" s="5"/>
    </row>
    <row r="43" spans="1:13" x14ac:dyDescent="0.35">
      <c r="A43" s="5" t="s">
        <v>155</v>
      </c>
      <c r="B43" s="5" t="s">
        <v>156</v>
      </c>
      <c r="C43" s="26" t="s">
        <v>218</v>
      </c>
      <c r="D43" s="5" t="s">
        <v>225</v>
      </c>
      <c r="E43" s="5">
        <v>10312</v>
      </c>
      <c r="F43" s="5" t="s">
        <v>228</v>
      </c>
      <c r="G43" s="15" t="s">
        <v>208</v>
      </c>
      <c r="H43" s="5">
        <v>2014</v>
      </c>
      <c r="I43" s="5" t="s">
        <v>251</v>
      </c>
      <c r="J43" s="5" t="s">
        <v>265</v>
      </c>
      <c r="K43" s="5"/>
      <c r="L43" s="5"/>
      <c r="M43" s="5"/>
    </row>
    <row r="44" spans="1:13" x14ac:dyDescent="0.35">
      <c r="A44" t="s">
        <v>155</v>
      </c>
      <c r="B44" t="s">
        <v>156</v>
      </c>
      <c r="C44" s="26" t="s">
        <v>218</v>
      </c>
      <c r="D44" t="s">
        <v>225</v>
      </c>
      <c r="E44">
        <v>3805021690</v>
      </c>
      <c r="F44" t="s">
        <v>229</v>
      </c>
      <c r="G44" t="s">
        <v>208</v>
      </c>
      <c r="H44" s="15">
        <v>2015</v>
      </c>
      <c r="I44" t="s">
        <v>254</v>
      </c>
      <c r="J44" t="s">
        <v>208</v>
      </c>
    </row>
    <row r="45" spans="1:13" x14ac:dyDescent="0.35">
      <c r="A45" t="s">
        <v>155</v>
      </c>
      <c r="B45" t="s">
        <v>156</v>
      </c>
      <c r="C45" s="26" t="s">
        <v>218</v>
      </c>
      <c r="D45" t="s">
        <v>225</v>
      </c>
      <c r="E45">
        <v>10425</v>
      </c>
      <c r="F45" t="s">
        <v>228</v>
      </c>
      <c r="G45" t="s">
        <v>208</v>
      </c>
      <c r="H45" s="15">
        <v>2015</v>
      </c>
      <c r="I45" t="s">
        <v>251</v>
      </c>
      <c r="J45" t="s">
        <v>265</v>
      </c>
    </row>
    <row r="46" spans="1:13" x14ac:dyDescent="0.35">
      <c r="A46" t="s">
        <v>155</v>
      </c>
      <c r="B46" t="s">
        <v>156</v>
      </c>
      <c r="C46" s="26" t="s">
        <v>218</v>
      </c>
      <c r="D46" t="s">
        <v>225</v>
      </c>
      <c r="E46">
        <v>4055844310</v>
      </c>
      <c r="F46" t="s">
        <v>229</v>
      </c>
      <c r="G46" t="s">
        <v>208</v>
      </c>
      <c r="H46" s="15">
        <v>2016</v>
      </c>
      <c r="I46" t="s">
        <v>255</v>
      </c>
      <c r="J46" t="s">
        <v>208</v>
      </c>
    </row>
    <row r="47" spans="1:13" x14ac:dyDescent="0.35">
      <c r="A47" t="s">
        <v>155</v>
      </c>
      <c r="B47" t="s">
        <v>156</v>
      </c>
      <c r="C47" s="26" t="s">
        <v>218</v>
      </c>
      <c r="D47" t="s">
        <v>225</v>
      </c>
      <c r="E47">
        <v>11112</v>
      </c>
      <c r="F47" t="s">
        <v>228</v>
      </c>
      <c r="G47" t="s">
        <v>208</v>
      </c>
      <c r="H47" s="15">
        <v>2016</v>
      </c>
      <c r="I47" t="s">
        <v>251</v>
      </c>
      <c r="J47" t="s">
        <v>265</v>
      </c>
    </row>
    <row r="48" spans="1:13" x14ac:dyDescent="0.35">
      <c r="A48" t="s">
        <v>155</v>
      </c>
      <c r="B48" t="s">
        <v>156</v>
      </c>
      <c r="C48" s="26" t="s">
        <v>218</v>
      </c>
      <c r="D48" t="s">
        <v>225</v>
      </c>
      <c r="E48">
        <v>4178781320</v>
      </c>
      <c r="F48" t="s">
        <v>229</v>
      </c>
      <c r="G48" t="s">
        <v>208</v>
      </c>
      <c r="H48" s="15">
        <v>2017</v>
      </c>
      <c r="I48" t="s">
        <v>256</v>
      </c>
      <c r="J48" t="s">
        <v>208</v>
      </c>
    </row>
    <row r="49" spans="1:10" x14ac:dyDescent="0.35">
      <c r="A49" t="s">
        <v>155</v>
      </c>
      <c r="B49" t="s">
        <v>156</v>
      </c>
      <c r="C49" s="26" t="s">
        <v>218</v>
      </c>
      <c r="D49" t="s">
        <v>225</v>
      </c>
      <c r="E49">
        <v>4301585500</v>
      </c>
      <c r="F49" t="s">
        <v>229</v>
      </c>
      <c r="G49" t="s">
        <v>208</v>
      </c>
      <c r="H49" s="15">
        <v>2018</v>
      </c>
      <c r="I49" t="s">
        <v>257</v>
      </c>
      <c r="J49" t="s">
        <v>208</v>
      </c>
    </row>
    <row r="50" spans="1:10" x14ac:dyDescent="0.35">
      <c r="A50" t="s">
        <v>155</v>
      </c>
      <c r="B50" t="s">
        <v>156</v>
      </c>
      <c r="C50" s="26" t="s">
        <v>219</v>
      </c>
      <c r="D50" t="s">
        <v>225</v>
      </c>
      <c r="E50">
        <v>41.47</v>
      </c>
      <c r="F50" t="s">
        <v>226</v>
      </c>
      <c r="G50" t="s">
        <v>208</v>
      </c>
      <c r="H50" s="15">
        <v>2011</v>
      </c>
      <c r="I50" t="s">
        <v>251</v>
      </c>
      <c r="J50" t="s">
        <v>208</v>
      </c>
    </row>
    <row r="51" spans="1:10" x14ac:dyDescent="0.35">
      <c r="A51" t="s">
        <v>155</v>
      </c>
      <c r="B51" t="s">
        <v>156</v>
      </c>
      <c r="C51" s="26" t="s">
        <v>219</v>
      </c>
      <c r="D51" t="s">
        <v>225</v>
      </c>
      <c r="E51">
        <v>42.29</v>
      </c>
      <c r="F51" t="s">
        <v>226</v>
      </c>
      <c r="G51" t="s">
        <v>208</v>
      </c>
      <c r="H51" s="15">
        <v>2012</v>
      </c>
      <c r="I51" t="s">
        <v>251</v>
      </c>
      <c r="J51" t="s">
        <v>208</v>
      </c>
    </row>
    <row r="52" spans="1:10" x14ac:dyDescent="0.35">
      <c r="A52" t="s">
        <v>155</v>
      </c>
      <c r="B52" t="s">
        <v>156</v>
      </c>
      <c r="C52" s="26" t="s">
        <v>219</v>
      </c>
      <c r="D52" t="s">
        <v>225</v>
      </c>
      <c r="E52">
        <v>42.49</v>
      </c>
      <c r="F52" t="s">
        <v>226</v>
      </c>
      <c r="G52" t="s">
        <v>208</v>
      </c>
      <c r="H52" s="15">
        <v>2013</v>
      </c>
      <c r="I52" t="s">
        <v>251</v>
      </c>
      <c r="J52" t="s">
        <v>208</v>
      </c>
    </row>
    <row r="53" spans="1:10" x14ac:dyDescent="0.35">
      <c r="A53" t="s">
        <v>155</v>
      </c>
      <c r="B53" t="s">
        <v>156</v>
      </c>
      <c r="C53" s="26" t="s">
        <v>219</v>
      </c>
      <c r="D53" t="s">
        <v>225</v>
      </c>
      <c r="E53">
        <v>43.61</v>
      </c>
      <c r="F53" t="s">
        <v>226</v>
      </c>
      <c r="G53" t="s">
        <v>208</v>
      </c>
      <c r="H53" s="15">
        <v>2014</v>
      </c>
      <c r="I53" t="s">
        <v>251</v>
      </c>
      <c r="J53" t="s">
        <v>208</v>
      </c>
    </row>
    <row r="54" spans="1:10" x14ac:dyDescent="0.35">
      <c r="A54" t="s">
        <v>155</v>
      </c>
      <c r="B54" t="s">
        <v>156</v>
      </c>
      <c r="C54" s="26" t="s">
        <v>219</v>
      </c>
      <c r="D54" t="s">
        <v>225</v>
      </c>
      <c r="E54">
        <v>46.87</v>
      </c>
      <c r="F54" t="s">
        <v>226</v>
      </c>
      <c r="G54" t="s">
        <v>208</v>
      </c>
      <c r="H54" s="15">
        <v>2015</v>
      </c>
      <c r="I54" t="s">
        <v>251</v>
      </c>
      <c r="J54" t="s">
        <v>208</v>
      </c>
    </row>
    <row r="55" spans="1:10" x14ac:dyDescent="0.35">
      <c r="A55" t="s">
        <v>155</v>
      </c>
      <c r="B55" t="s">
        <v>156</v>
      </c>
      <c r="C55" s="26" t="s">
        <v>219</v>
      </c>
      <c r="D55" t="s">
        <v>225</v>
      </c>
      <c r="E55">
        <v>49.3</v>
      </c>
      <c r="F55" t="s">
        <v>226</v>
      </c>
      <c r="G55" t="s">
        <v>208</v>
      </c>
      <c r="H55" s="15">
        <v>2016</v>
      </c>
      <c r="I55" t="s">
        <v>251</v>
      </c>
      <c r="J55" t="s">
        <v>208</v>
      </c>
    </row>
    <row r="56" spans="1:10" x14ac:dyDescent="0.35">
      <c r="A56" t="s">
        <v>155</v>
      </c>
      <c r="B56" t="s">
        <v>156</v>
      </c>
      <c r="C56" s="26" t="s">
        <v>220</v>
      </c>
      <c r="D56" t="s">
        <v>225</v>
      </c>
      <c r="E56">
        <v>16.899999999999999</v>
      </c>
      <c r="F56" t="s">
        <v>226</v>
      </c>
      <c r="G56" t="s">
        <v>208</v>
      </c>
      <c r="H56" s="15">
        <v>2008</v>
      </c>
      <c r="I56" t="s">
        <v>258</v>
      </c>
      <c r="J56" t="s">
        <v>208</v>
      </c>
    </row>
    <row r="57" spans="1:10" x14ac:dyDescent="0.35">
      <c r="A57" t="s">
        <v>155</v>
      </c>
      <c r="B57" t="s">
        <v>156</v>
      </c>
      <c r="C57" s="26" t="s">
        <v>220</v>
      </c>
      <c r="D57" t="s">
        <v>225</v>
      </c>
      <c r="E57">
        <v>30.8</v>
      </c>
      <c r="F57" t="s">
        <v>226</v>
      </c>
      <c r="G57" t="s">
        <v>208</v>
      </c>
      <c r="H57" s="15">
        <v>2013</v>
      </c>
      <c r="I57" t="s">
        <v>259</v>
      </c>
      <c r="J57" t="s">
        <v>208</v>
      </c>
    </row>
    <row r="58" spans="1:10" x14ac:dyDescent="0.35">
      <c r="A58" t="s">
        <v>155</v>
      </c>
      <c r="B58" t="s">
        <v>156</v>
      </c>
      <c r="C58" s="26" t="s">
        <v>214</v>
      </c>
      <c r="D58" t="s">
        <v>225</v>
      </c>
      <c r="E58">
        <v>62</v>
      </c>
      <c r="F58" t="s">
        <v>226</v>
      </c>
      <c r="G58" t="s">
        <v>208</v>
      </c>
      <c r="H58" s="15">
        <v>2008</v>
      </c>
      <c r="I58" t="s">
        <v>258</v>
      </c>
      <c r="J58" t="s">
        <v>208</v>
      </c>
    </row>
    <row r="59" spans="1:10" x14ac:dyDescent="0.35">
      <c r="A59" t="s">
        <v>155</v>
      </c>
      <c r="B59" t="s">
        <v>156</v>
      </c>
      <c r="C59" s="26" t="s">
        <v>214</v>
      </c>
      <c r="D59" t="s">
        <v>225</v>
      </c>
      <c r="E59">
        <v>48</v>
      </c>
      <c r="F59" t="s">
        <v>226</v>
      </c>
      <c r="G59" t="s">
        <v>208</v>
      </c>
      <c r="H59" s="15">
        <v>2012</v>
      </c>
      <c r="I59" t="s">
        <v>248</v>
      </c>
      <c r="J59" t="s">
        <v>208</v>
      </c>
    </row>
    <row r="60" spans="1:10" x14ac:dyDescent="0.35">
      <c r="A60" t="s">
        <v>155</v>
      </c>
      <c r="B60" t="s">
        <v>156</v>
      </c>
      <c r="C60" s="26" t="s">
        <v>214</v>
      </c>
      <c r="D60" t="s">
        <v>225</v>
      </c>
      <c r="E60">
        <v>69.2</v>
      </c>
      <c r="F60" t="s">
        <v>226</v>
      </c>
      <c r="G60" t="s">
        <v>208</v>
      </c>
      <c r="H60" s="15">
        <v>2013</v>
      </c>
      <c r="I60" t="s">
        <v>260</v>
      </c>
      <c r="J60" t="s">
        <v>208</v>
      </c>
    </row>
    <row r="61" spans="1:10" x14ac:dyDescent="0.35">
      <c r="A61" t="s">
        <v>155</v>
      </c>
      <c r="B61" t="s">
        <v>156</v>
      </c>
      <c r="C61" s="26" t="s">
        <v>214</v>
      </c>
      <c r="D61" t="s">
        <v>225</v>
      </c>
      <c r="E61">
        <v>48</v>
      </c>
      <c r="F61" t="s">
        <v>226</v>
      </c>
      <c r="G61" t="s">
        <v>208</v>
      </c>
      <c r="H61" s="15">
        <v>2013</v>
      </c>
      <c r="I61" t="s">
        <v>209</v>
      </c>
      <c r="J61" t="s">
        <v>263</v>
      </c>
    </row>
    <row r="62" spans="1:10" x14ac:dyDescent="0.35">
      <c r="A62" t="s">
        <v>155</v>
      </c>
      <c r="B62" t="s">
        <v>156</v>
      </c>
      <c r="C62" s="26" t="s">
        <v>214</v>
      </c>
      <c r="D62" t="s">
        <v>225</v>
      </c>
      <c r="E62">
        <v>49.1</v>
      </c>
      <c r="F62" t="s">
        <v>226</v>
      </c>
      <c r="G62" t="s">
        <v>208</v>
      </c>
      <c r="H62" s="15">
        <v>2014</v>
      </c>
      <c r="I62" t="s">
        <v>209</v>
      </c>
      <c r="J62" t="s">
        <v>263</v>
      </c>
    </row>
    <row r="63" spans="1:10" x14ac:dyDescent="0.35">
      <c r="A63" t="s">
        <v>155</v>
      </c>
      <c r="B63" t="s">
        <v>156</v>
      </c>
      <c r="C63" s="26" t="s">
        <v>214</v>
      </c>
      <c r="D63" t="s">
        <v>225</v>
      </c>
      <c r="E63">
        <v>54.2</v>
      </c>
      <c r="F63" t="s">
        <v>226</v>
      </c>
      <c r="G63" t="s">
        <v>208</v>
      </c>
      <c r="H63" s="15">
        <v>2015</v>
      </c>
      <c r="I63" t="s">
        <v>209</v>
      </c>
      <c r="J63" t="s">
        <v>263</v>
      </c>
    </row>
    <row r="64" spans="1:10" x14ac:dyDescent="0.35">
      <c r="A64" t="s">
        <v>155</v>
      </c>
      <c r="B64" t="s">
        <v>156</v>
      </c>
      <c r="C64" s="26" t="s">
        <v>214</v>
      </c>
      <c r="D64" t="s">
        <v>225</v>
      </c>
      <c r="E64">
        <v>51.8</v>
      </c>
      <c r="F64" t="s">
        <v>226</v>
      </c>
      <c r="G64" t="s">
        <v>208</v>
      </c>
      <c r="H64" s="15">
        <v>2016</v>
      </c>
      <c r="I64" t="s">
        <v>209</v>
      </c>
      <c r="J64" t="s">
        <v>263</v>
      </c>
    </row>
    <row r="65" spans="1:10" x14ac:dyDescent="0.35">
      <c r="A65" t="s">
        <v>155</v>
      </c>
      <c r="B65" t="s">
        <v>156</v>
      </c>
      <c r="C65" s="26" t="s">
        <v>214</v>
      </c>
      <c r="D65" t="s">
        <v>225</v>
      </c>
      <c r="E65">
        <v>51</v>
      </c>
      <c r="F65" t="s">
        <v>226</v>
      </c>
      <c r="G65" t="s">
        <v>208</v>
      </c>
      <c r="H65" s="15">
        <v>2017</v>
      </c>
      <c r="I65" t="s">
        <v>209</v>
      </c>
      <c r="J65" t="s">
        <v>263</v>
      </c>
    </row>
    <row r="66" spans="1:10" x14ac:dyDescent="0.35">
      <c r="A66" t="s">
        <v>155</v>
      </c>
      <c r="B66" t="s">
        <v>156</v>
      </c>
      <c r="C66" s="26" t="s">
        <v>214</v>
      </c>
      <c r="D66" t="s">
        <v>225</v>
      </c>
      <c r="E66">
        <v>51.5</v>
      </c>
      <c r="F66" t="s">
        <v>226</v>
      </c>
      <c r="G66" t="s">
        <v>208</v>
      </c>
      <c r="H66" s="15">
        <v>2018</v>
      </c>
      <c r="I66" t="s">
        <v>209</v>
      </c>
      <c r="J66" t="s">
        <v>263</v>
      </c>
    </row>
    <row r="67" spans="1:10" x14ac:dyDescent="0.35">
      <c r="A67" t="s">
        <v>155</v>
      </c>
      <c r="B67" t="s">
        <v>156</v>
      </c>
      <c r="C67" s="26" t="s">
        <v>221</v>
      </c>
      <c r="D67" t="s">
        <v>225</v>
      </c>
      <c r="E67">
        <v>27271000</v>
      </c>
      <c r="F67" t="s">
        <v>230</v>
      </c>
      <c r="G67" t="s">
        <v>208</v>
      </c>
      <c r="H67" s="15">
        <v>2000</v>
      </c>
      <c r="I67" t="s">
        <v>251</v>
      </c>
      <c r="J67" t="s">
        <v>208</v>
      </c>
    </row>
    <row r="68" spans="1:10" x14ac:dyDescent="0.35">
      <c r="A68" t="s">
        <v>155</v>
      </c>
      <c r="B68" t="s">
        <v>156</v>
      </c>
      <c r="C68" s="26" t="s">
        <v>221</v>
      </c>
      <c r="D68" t="s">
        <v>225</v>
      </c>
      <c r="E68">
        <v>27764000</v>
      </c>
      <c r="F68" t="s">
        <v>230</v>
      </c>
      <c r="G68" t="s">
        <v>208</v>
      </c>
      <c r="H68" s="15">
        <v>2001</v>
      </c>
      <c r="I68" t="s">
        <v>251</v>
      </c>
      <c r="J68" t="s">
        <v>208</v>
      </c>
    </row>
    <row r="69" spans="1:10" x14ac:dyDescent="0.35">
      <c r="A69" t="s">
        <v>155</v>
      </c>
      <c r="B69" t="s">
        <v>156</v>
      </c>
      <c r="C69" s="26" t="s">
        <v>221</v>
      </c>
      <c r="D69" t="s">
        <v>225</v>
      </c>
      <c r="E69">
        <v>28246000</v>
      </c>
      <c r="F69" t="s">
        <v>230</v>
      </c>
      <c r="G69" t="s">
        <v>208</v>
      </c>
      <c r="H69" s="15">
        <v>2002</v>
      </c>
      <c r="I69" t="s">
        <v>251</v>
      </c>
      <c r="J69" t="s">
        <v>208</v>
      </c>
    </row>
    <row r="70" spans="1:10" x14ac:dyDescent="0.35">
      <c r="A70" t="s">
        <v>155</v>
      </c>
      <c r="B70" t="s">
        <v>156</v>
      </c>
      <c r="C70" s="26" t="s">
        <v>221</v>
      </c>
      <c r="D70" t="s">
        <v>225</v>
      </c>
      <c r="E70">
        <v>28710000</v>
      </c>
      <c r="F70" t="s">
        <v>230</v>
      </c>
      <c r="G70" t="s">
        <v>208</v>
      </c>
      <c r="H70" s="15">
        <v>2003</v>
      </c>
      <c r="I70" t="s">
        <v>251</v>
      </c>
      <c r="J70" t="s">
        <v>208</v>
      </c>
    </row>
    <row r="71" spans="1:10" x14ac:dyDescent="0.35">
      <c r="A71" t="s">
        <v>155</v>
      </c>
      <c r="B71" t="s">
        <v>156</v>
      </c>
      <c r="C71" s="26" t="s">
        <v>221</v>
      </c>
      <c r="D71" t="s">
        <v>225</v>
      </c>
      <c r="E71">
        <v>29610000</v>
      </c>
      <c r="F71" t="s">
        <v>230</v>
      </c>
      <c r="G71" t="s">
        <v>208</v>
      </c>
      <c r="H71" s="15">
        <v>2004</v>
      </c>
      <c r="I71" t="s">
        <v>251</v>
      </c>
      <c r="J71" t="s">
        <v>208</v>
      </c>
    </row>
    <row r="72" spans="1:10" x14ac:dyDescent="0.35">
      <c r="A72" t="s">
        <v>155</v>
      </c>
      <c r="B72" t="s">
        <v>156</v>
      </c>
      <c r="C72" s="26" t="s">
        <v>221</v>
      </c>
      <c r="D72" t="s">
        <v>225</v>
      </c>
      <c r="E72">
        <v>30149000</v>
      </c>
      <c r="F72" t="s">
        <v>230</v>
      </c>
      <c r="G72" t="s">
        <v>208</v>
      </c>
      <c r="H72" s="15">
        <v>2005</v>
      </c>
      <c r="I72" t="s">
        <v>251</v>
      </c>
      <c r="J72" t="s">
        <v>208</v>
      </c>
    </row>
    <row r="73" spans="1:10" x14ac:dyDescent="0.35">
      <c r="A73" t="s">
        <v>155</v>
      </c>
      <c r="B73" t="s">
        <v>156</v>
      </c>
      <c r="C73" s="26" t="s">
        <v>221</v>
      </c>
      <c r="D73" t="s">
        <v>225</v>
      </c>
      <c r="E73">
        <v>30681000</v>
      </c>
      <c r="F73" t="s">
        <v>230</v>
      </c>
      <c r="G73" t="s">
        <v>208</v>
      </c>
      <c r="H73" s="15">
        <v>2006</v>
      </c>
      <c r="I73" t="s">
        <v>251</v>
      </c>
      <c r="J73" t="s">
        <v>208</v>
      </c>
    </row>
    <row r="74" spans="1:10" x14ac:dyDescent="0.35">
      <c r="A74" t="s">
        <v>155</v>
      </c>
      <c r="B74" t="s">
        <v>156</v>
      </c>
      <c r="C74" s="26" t="s">
        <v>221</v>
      </c>
      <c r="D74" t="s">
        <v>225</v>
      </c>
      <c r="E74">
        <v>30245000</v>
      </c>
      <c r="F74" t="s">
        <v>230</v>
      </c>
      <c r="G74" t="s">
        <v>208</v>
      </c>
      <c r="H74" s="15">
        <v>2007</v>
      </c>
      <c r="I74" t="s">
        <v>251</v>
      </c>
      <c r="J74" t="s">
        <v>208</v>
      </c>
    </row>
    <row r="75" spans="1:10" x14ac:dyDescent="0.35">
      <c r="A75" t="s">
        <v>155</v>
      </c>
      <c r="B75" t="s">
        <v>156</v>
      </c>
      <c r="C75" s="26" t="s">
        <v>221</v>
      </c>
      <c r="D75" t="s">
        <v>225</v>
      </c>
      <c r="E75">
        <v>31194000</v>
      </c>
      <c r="F75" t="s">
        <v>230</v>
      </c>
      <c r="G75" t="s">
        <v>208</v>
      </c>
      <c r="H75" s="15">
        <v>2008</v>
      </c>
      <c r="I75" t="s">
        <v>251</v>
      </c>
      <c r="J75" t="s">
        <v>208</v>
      </c>
    </row>
    <row r="76" spans="1:10" x14ac:dyDescent="0.35">
      <c r="A76" t="s">
        <v>155</v>
      </c>
      <c r="B76" t="s">
        <v>156</v>
      </c>
      <c r="C76" s="26" t="s">
        <v>221</v>
      </c>
      <c r="D76" t="s">
        <v>225</v>
      </c>
      <c r="E76">
        <v>31592000</v>
      </c>
      <c r="F76" t="s">
        <v>230</v>
      </c>
      <c r="G76" t="s">
        <v>208</v>
      </c>
      <c r="H76" s="15">
        <v>2009</v>
      </c>
      <c r="I76" t="s">
        <v>251</v>
      </c>
      <c r="J76" t="s">
        <v>208</v>
      </c>
    </row>
    <row r="77" spans="1:10" x14ac:dyDescent="0.35">
      <c r="A77" t="s">
        <v>155</v>
      </c>
      <c r="B77" t="s">
        <v>156</v>
      </c>
      <c r="C77" s="26" t="s">
        <v>221</v>
      </c>
      <c r="D77" t="s">
        <v>225</v>
      </c>
      <c r="E77">
        <v>31576000</v>
      </c>
      <c r="F77" t="s">
        <v>230</v>
      </c>
      <c r="G77" t="s">
        <v>208</v>
      </c>
      <c r="H77" s="15">
        <v>2010</v>
      </c>
      <c r="I77" t="s">
        <v>251</v>
      </c>
      <c r="J77" t="s">
        <v>208</v>
      </c>
    </row>
    <row r="78" spans="1:10" x14ac:dyDescent="0.35">
      <c r="A78" t="s">
        <v>155</v>
      </c>
      <c r="B78" t="s">
        <v>156</v>
      </c>
      <c r="C78" s="26" t="s">
        <v>221</v>
      </c>
      <c r="D78" t="s">
        <v>225</v>
      </c>
      <c r="E78">
        <v>31858000</v>
      </c>
      <c r="F78" t="s">
        <v>230</v>
      </c>
      <c r="G78" t="s">
        <v>208</v>
      </c>
      <c r="H78" s="15">
        <v>2011</v>
      </c>
      <c r="I78" t="s">
        <v>251</v>
      </c>
      <c r="J78" t="s">
        <v>208</v>
      </c>
    </row>
    <row r="79" spans="1:10" x14ac:dyDescent="0.35">
      <c r="A79" t="s">
        <v>155</v>
      </c>
      <c r="B79" t="s">
        <v>156</v>
      </c>
      <c r="C79" s="26" t="s">
        <v>221</v>
      </c>
      <c r="D79" t="s">
        <v>225</v>
      </c>
      <c r="E79">
        <v>32132000</v>
      </c>
      <c r="F79" t="s">
        <v>230</v>
      </c>
      <c r="G79" t="s">
        <v>208</v>
      </c>
      <c r="H79" s="15">
        <v>2012</v>
      </c>
      <c r="I79" t="s">
        <v>251</v>
      </c>
      <c r="J79" t="s">
        <v>208</v>
      </c>
    </row>
    <row r="80" spans="1:10" x14ac:dyDescent="0.35">
      <c r="A80" t="s">
        <v>155</v>
      </c>
      <c r="B80" t="s">
        <v>156</v>
      </c>
      <c r="C80" s="26" t="s">
        <v>221</v>
      </c>
      <c r="D80" t="s">
        <v>225</v>
      </c>
      <c r="E80">
        <v>33292000</v>
      </c>
      <c r="F80" t="s">
        <v>230</v>
      </c>
      <c r="G80" t="s">
        <v>208</v>
      </c>
      <c r="H80" s="15">
        <v>2013</v>
      </c>
      <c r="I80" t="s">
        <v>251</v>
      </c>
      <c r="J80" t="s">
        <v>208</v>
      </c>
    </row>
    <row r="81" spans="1:10" x14ac:dyDescent="0.35">
      <c r="A81" t="s">
        <v>155</v>
      </c>
      <c r="B81" t="s">
        <v>156</v>
      </c>
      <c r="C81" s="26" t="s">
        <v>221</v>
      </c>
      <c r="D81" t="s">
        <v>225</v>
      </c>
      <c r="E81">
        <v>33988000</v>
      </c>
      <c r="F81" t="s">
        <v>230</v>
      </c>
      <c r="G81" t="s">
        <v>208</v>
      </c>
      <c r="H81" s="15">
        <v>2014</v>
      </c>
      <c r="I81" t="s">
        <v>251</v>
      </c>
      <c r="J81" t="s">
        <v>208</v>
      </c>
    </row>
    <row r="82" spans="1:10" x14ac:dyDescent="0.35">
      <c r="A82" t="s">
        <v>155</v>
      </c>
      <c r="B82" t="s">
        <v>156</v>
      </c>
      <c r="C82" s="26" t="s">
        <v>221</v>
      </c>
      <c r="D82" t="s">
        <v>225</v>
      </c>
      <c r="E82">
        <v>34351000</v>
      </c>
      <c r="F82" t="s">
        <v>230</v>
      </c>
      <c r="G82" t="s">
        <v>208</v>
      </c>
      <c r="H82" s="15">
        <v>2015</v>
      </c>
      <c r="I82" t="s">
        <v>251</v>
      </c>
      <c r="J82" t="s">
        <v>208</v>
      </c>
    </row>
    <row r="83" spans="1:10" x14ac:dyDescent="0.35">
      <c r="A83" t="s">
        <v>155</v>
      </c>
      <c r="B83" t="s">
        <v>156</v>
      </c>
      <c r="C83" s="26" t="s">
        <v>221</v>
      </c>
      <c r="D83" t="s">
        <v>225</v>
      </c>
      <c r="E83">
        <v>34703000</v>
      </c>
      <c r="F83" t="s">
        <v>230</v>
      </c>
      <c r="G83" t="s">
        <v>208</v>
      </c>
      <c r="H83" s="15">
        <v>2016</v>
      </c>
      <c r="I83" t="s">
        <v>251</v>
      </c>
      <c r="J8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2021-08-06T08:40:02Z</dcterms:modified>
</cp:coreProperties>
</file>