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botek_who_int/Documents/DHIS2/Templates/"/>
    </mc:Choice>
  </mc:AlternateContent>
  <xr:revisionPtr revIDLastSave="4" documentId="13_ncr:1_{54797910-18EC-484B-95AE-B292322639FF}" xr6:coauthVersionLast="47" xr6:coauthVersionMax="47" xr10:uidLastSave="{0FFD32E0-0554-42E2-AEA9-20C46A029FD3}"/>
  <bookViews>
    <workbookView xWindow="-120" yWindow="-120" windowWidth="20730" windowHeight="11310" xr2:uid="{00000000-000D-0000-FFFF-FFFF00000000}"/>
  </bookViews>
  <sheets>
    <sheet name="DELETE this sheet before upload" sheetId="5" r:id="rId1"/>
    <sheet name="Data Entry" sheetId="1" r:id="rId2"/>
    <sheet name="Legend" sheetId="2" r:id="rId3"/>
    <sheet name="Validation" sheetId="3" r:id="rId4"/>
    <sheet name="Metadata" sheetId="4" r:id="rId5"/>
  </sheets>
  <definedNames>
    <definedName name="_a0Tb0vzKk1m">Metadata!$C$162</definedName>
    <definedName name="_a14nFkqYZ9i">Metadata!$C$74</definedName>
    <definedName name="_ACalScnrl2I">Metadata!$C$228</definedName>
    <definedName name="_AJBfDthkySs">Metadata!$C$157</definedName>
    <definedName name="_AjeCGGb8H76">Metadata!$C$259</definedName>
    <definedName name="_Ajnw1b8m6eL">Metadata!$C$330</definedName>
    <definedName name="_aNIrqpwcKXv">Metadata!$C$375</definedName>
    <definedName name="_aNZF40eDSJl">Metadata!$C$51</definedName>
    <definedName name="_AUStREIxT4s">Metadata!$C$283</definedName>
    <definedName name="_av3fkpFxEXj">Metadata!$C$356</definedName>
    <definedName name="_AYWCbVecRKQ">Metadata!$C$382</definedName>
    <definedName name="_AZ5v4vLGdWq">Metadata!$C$25</definedName>
    <definedName name="_aZ7Bm5L90rn">Metadata!$C$348</definedName>
    <definedName name="_AZdPnw0b1lm">Metadata!$C$145</definedName>
    <definedName name="_B4iWc3gcDcn">Metadata!$C$235</definedName>
    <definedName name="_Bc3mYAhlY1a">Metadata!$C$286</definedName>
    <definedName name="_bcy4159FETR">Metadata!$C$298</definedName>
    <definedName name="_bGWaeVBrOcc">Metadata!$C$261</definedName>
    <definedName name="_bhkJDAiqVKX">Metadata!$C$280</definedName>
    <definedName name="_BlC8wOVHBlb">Metadata!$C$349</definedName>
    <definedName name="_BmTVMvJHVBO">Metadata!$C$230</definedName>
    <definedName name="_bnQX2QIuIY9">Metadata!$C$277</definedName>
    <definedName name="_Bon3xyAAWKf">Metadata!$C$232</definedName>
    <definedName name="_buSEeeViTo3">Metadata!$C$342</definedName>
    <definedName name="_bvyjEfI0d2V">Metadata!$C$227</definedName>
    <definedName name="_BVzmce6DVeS">Metadata!$C$193</definedName>
    <definedName name="_BY99yjXX2yV">Metadata!$C$29</definedName>
    <definedName name="_C0llASltiUa">Metadata!$C$45</definedName>
    <definedName name="_c82mDnhUQly">Metadata!$C$258</definedName>
    <definedName name="_cA8KfUmcBAs">Metadata!$C$84</definedName>
    <definedName name="_cCgL3J7Lsgn">Metadata!$C$354</definedName>
    <definedName name="_CCl7hAqlrmE">Metadata!$C$215</definedName>
    <definedName name="_cfBaKMnsXd1">Metadata!$C$310</definedName>
    <definedName name="_CHeX9BOhixn">Metadata!$C$136</definedName>
    <definedName name="_ciFLFA7AiOa">Metadata!$C$134</definedName>
    <definedName name="_cJU4qStc9QT">Metadata!$C$172</definedName>
    <definedName name="_CkryV6fdvGT">Metadata!$C$56</definedName>
    <definedName name="_ckYrXbtH54K">Metadata!$C$70</definedName>
    <definedName name="_COs48yLdDvg">Metadata!$C$236</definedName>
    <definedName name="_cpmmPDsQ3uG">Metadata!$C$246</definedName>
    <definedName name="_cRWrIpjzvVl">Metadata!$C$197</definedName>
    <definedName name="_cWrL45je7mw">Metadata!$C$253</definedName>
    <definedName name="_cZ8823L0fLJ">Metadata!$C$249</definedName>
    <definedName name="_cZcHkjwEunp">Metadata!$C$40</definedName>
    <definedName name="_D4JnxOsqwE4">Metadata!$C$217</definedName>
    <definedName name="_d91eTps9bCi">Metadata!$C$9</definedName>
    <definedName name="_dgoW45QZlnq">Metadata!$C$101</definedName>
    <definedName name="_DMyxTSpvKOp">Metadata!$C$30</definedName>
    <definedName name="_dNLjKwsVjod">Metadata!$C$243</definedName>
    <definedName name="_DOJartWGuff">Metadata!$C$48</definedName>
    <definedName name="_dpcvWc01CeN">Metadata!$C$184</definedName>
    <definedName name="_dscgTvwyCw8">Metadata!$C$214</definedName>
    <definedName name="_DVnpk4xiXGJ">Metadata!$C$221</definedName>
    <definedName name="_DzAOqCf0ots">Metadata!$C$257</definedName>
    <definedName name="_E0cSdwztY5K">Metadata!$C$39</definedName>
    <definedName name="_E9G2aQpCs1A">Metadata!$C$191</definedName>
    <definedName name="_e9IoKRAkYLO">Metadata!$C$254</definedName>
    <definedName name="_Ea2tEoMmulV">Metadata!$C$32</definedName>
    <definedName name="_EB4aSZN0eQr">Metadata!$C$303</definedName>
    <definedName name="_EDHO4qOyY88">Metadata!$C$171</definedName>
    <definedName name="_EGLpIMSAWhx">Metadata!$C$188</definedName>
    <definedName name="_ElQubb2c5wM">Metadata!$C$128</definedName>
    <definedName name="_ElwEWppmGgv">Metadata!$C$290</definedName>
    <definedName name="_er7MPiN3tdH">Metadata!$C$173</definedName>
    <definedName name="_EubjsxqlA4d">Metadata!$C$301</definedName>
    <definedName name="_eVEK7djdWqV">Metadata!$C$336</definedName>
    <definedName name="_eVp1pvRfPKS">Metadata!$C$385</definedName>
    <definedName name="_eyvitcZL4ex">Metadata!$C$200</definedName>
    <definedName name="_f4ZFD2aswys">Metadata!$C$142</definedName>
    <definedName name="_false">Metadata!$C$389</definedName>
    <definedName name="_fg8TSIHSGHX">Metadata!$C$189</definedName>
    <definedName name="_fHaKXfcKthe">Metadata!$C$245</definedName>
    <definedName name="_FHtYAMl8Sek">Metadata!$C$135</definedName>
    <definedName name="_fHXW26zg2U6">Metadata!$C$289</definedName>
    <definedName name="_Fi5lLVwe1Th">Metadata!$C$274</definedName>
    <definedName name="_FIAS0Ox1fYt">Metadata!$C$54</definedName>
    <definedName name="_fIlPGTXBCUm">Metadata!$C$387</definedName>
    <definedName name="_fkrzFaeuYDn">Metadata!$C$151</definedName>
    <definedName name="_FMJprslIeSG">Metadata!$C$131</definedName>
    <definedName name="_FNduj2N3e8s">Metadata!$C$170</definedName>
    <definedName name="_FOJUXD6f6lB">Metadata!$C$300</definedName>
    <definedName name="_Fq9qs6Kn6wN">Metadata!$C$192</definedName>
    <definedName name="_FQfEkbg7ock">Metadata!$C$17</definedName>
    <definedName name="_FqqIiUFJ3xx">Metadata!$C$53</definedName>
    <definedName name="_FUieyovDec8">Metadata!$C$357</definedName>
    <definedName name="_FuJ3oRTvg7Q">Metadata!$C$50</definedName>
    <definedName name="_fY0FhZSj8WX">Metadata!$C$38</definedName>
    <definedName name="_fYeClLy8K2x">Metadata!$C$334</definedName>
    <definedName name="_FYtmoLvrfbh">Metadata!$C$118</definedName>
    <definedName name="_fZaOiqxlprE">Metadata!$C$75</definedName>
    <definedName name="_fzQ661iAMrq">Metadata!$C$122</definedName>
    <definedName name="_G037PAPU5dO">Metadata!$C$299</definedName>
    <definedName name="_G3thRWUQAX9">Metadata!$C$216</definedName>
    <definedName name="_g49fuSiB623">Metadata!$C$201</definedName>
    <definedName name="_G8FCnT37gyb">Metadata!$C$364</definedName>
    <definedName name="_G9o5ad4oJJX">Metadata!$C$282</definedName>
    <definedName name="_Gan3VYicAWe">Metadata!$C$305</definedName>
    <definedName name="_gb7vWtO7Wjp">Metadata!$C$341</definedName>
    <definedName name="_gg9DH7dvdeD">Metadata!$C$196</definedName>
    <definedName name="_GiX8wsyOtIE">Metadata!$C$36</definedName>
    <definedName name="_gMz0MxjZcEt">Metadata!$C$229</definedName>
    <definedName name="_Gnz4lqrVEMf">Metadata!$C$378</definedName>
    <definedName name="_GrU8zQv510v">Metadata!$C$372</definedName>
    <definedName name="_GTNaVKtcgXp">Metadata!$C$117</definedName>
    <definedName name="_Gvox4WmLiYC">Metadata!$C$379</definedName>
    <definedName name="_gvY9udalCNj">Metadata!$C$44</definedName>
    <definedName name="_gvZZplg7PkY">Metadata!$C$22</definedName>
    <definedName name="_GWQBgBHdbbp">Metadata!$C$199</definedName>
    <definedName name="_gxi9jcBYyrL">Metadata!$C$295</definedName>
    <definedName name="_gYSXz9bTehK">Metadata!$C$62</definedName>
    <definedName name="_HDN85xUGB65">Metadata!$C$366</definedName>
    <definedName name="_HDXcEOGT2s1">Metadata!$C$66</definedName>
    <definedName name="_hfraNdNxouQ">Metadata!$C$106</definedName>
    <definedName name="_HfVjCurKxh2">Metadata!$C$292</definedName>
    <definedName name="_hG1CNbw8wSF">Metadata!$C$238</definedName>
    <definedName name="_hG9RpAcdxd4">Metadata!$C$60</definedName>
    <definedName name="_hgGOTFYZxMO">Metadata!$C$190</definedName>
    <definedName name="_HizhPCC5Ps5">Metadata!$C$353</definedName>
    <definedName name="_HlS9ADQXWvl">Metadata!$C$129</definedName>
    <definedName name="_hmZE3mVAZFf">Metadata!$C$156</definedName>
    <definedName name="_hpXoMVtJpT3">Metadata!$C$203</definedName>
    <definedName name="_HwqfuL9pQz5">Metadata!$C$370</definedName>
    <definedName name="_HX7fBSMCCbL">Metadata!$C$340</definedName>
    <definedName name="_HYEuE8zV74t">Metadata!$C$351</definedName>
    <definedName name="_I3NxIqG7bD4">Metadata!$C$181</definedName>
    <definedName name="_i3v8r9XNls2">Metadata!$C$346</definedName>
    <definedName name="_I5JayMgNxQW">Metadata!$C$92</definedName>
    <definedName name="_IbGbsybdeou">Metadata!$C$294</definedName>
    <definedName name="_ibGsqmiVkoU">Metadata!$C$291</definedName>
    <definedName name="_IFAb1JUZ0Fz">Metadata!$C$222</definedName>
    <definedName name="_iFaKKDtb7nf">Metadata!$C$311</definedName>
    <definedName name="_IFpZx6cnLSg">Metadata!$C$57</definedName>
    <definedName name="_IjLnDADGraQ">Metadata!$C$363</definedName>
    <definedName name="_iNT35p3jsEM">Metadata!$C$148</definedName>
    <definedName name="_ipe4pT2TW7G">Metadata!$C$284</definedName>
    <definedName name="_it8UvG94yDu">Metadata!$C$8</definedName>
    <definedName name="_IUXHgED02ZI">Metadata!$C$41</definedName>
    <definedName name="_IZSm5iPKkDg">Metadata!$C$233</definedName>
    <definedName name="_IZy3ESdFnp5">Metadata!$C$195</definedName>
    <definedName name="_J2EQ3575tpG">Metadata!$C$26</definedName>
    <definedName name="_jCtFxm8aADJ">Metadata!$C$362</definedName>
    <definedName name="_JeC8ipZyEHB">Metadata!$C$138</definedName>
    <definedName name="_JEHwU064LAj">Metadata!$C$296</definedName>
    <definedName name="_jFOZHDZpjPL">Metadata!$C$252</definedName>
    <definedName name="_JI5lagoUJR4">Metadata!$C$210</definedName>
    <definedName name="_JIr15Xt3EQn">Metadata!$C$144</definedName>
    <definedName name="_JJ45iz8TOd4">Metadata!$C$73</definedName>
    <definedName name="_jkyBvNzcTLl">Metadata!$C$327</definedName>
    <definedName name="_jMGr96nGwHN">Metadata!$C$237</definedName>
    <definedName name="_jNbFhhnUsQv">Metadata!$C$77</definedName>
    <definedName name="_JQ5qF3mRCMe">Metadata!$C$213</definedName>
    <definedName name="_JqYTE1umB52">Metadata!$C$5</definedName>
    <definedName name="_juBxu3AprlM">Metadata!$C$241</definedName>
    <definedName name="_jVqoXv7rFns">Metadata!$C$288</definedName>
    <definedName name="_JX7HJfPfbog">Metadata!$C$234</definedName>
    <definedName name="_jXQq22U4Y2e">Metadata!$C$265</definedName>
    <definedName name="_JzAYEJaazTd">Metadata!$C$132</definedName>
    <definedName name="_JzvGfLYkX17">Metadata!$C$43</definedName>
    <definedName name="_KAUSOoBq5Ft">Metadata!$C$380</definedName>
    <definedName name="_kDI77Kg8eNG">Metadata!$C$65</definedName>
    <definedName name="_kek1YXjDq70">Metadata!$C$93</definedName>
    <definedName name="_KlOa4GJE7QN">Metadata!$C$59</definedName>
    <definedName name="_knKDaisljsI">Metadata!$C$119</definedName>
    <definedName name="_kpFgAwwSjCZ">Metadata!$C$338</definedName>
    <definedName name="_KqaTbKanCG3">Metadata!$C$309</definedName>
    <definedName name="_KrU8C1YTdao">Metadata!$C$386</definedName>
    <definedName name="_KwgjnBBpe5b">Metadata!$C$212</definedName>
    <definedName name="_LAPR4Iu2NVS">Metadata!$C$272</definedName>
    <definedName name="_lbMrRSBsXh3">Metadata!$C$268</definedName>
    <definedName name="_LbWpsX1FJcC">Metadata!$C$147</definedName>
    <definedName name="_LCHrvsMdwEh">Metadata!$C$100</definedName>
    <definedName name="_LdGRQCGF0Iz">Metadata!$C$86</definedName>
    <definedName name="_LIrBELeNmXI">Metadata!$C$58</definedName>
    <definedName name="_lksAZeJRTfu">Metadata!$C$4</definedName>
    <definedName name="_lKZR6UK0afN">Metadata!$C$146</definedName>
    <definedName name="_lnvESj20mWZ">Metadata!$C$183</definedName>
    <definedName name="_LTLHCOHyyWS">Metadata!$C$347</definedName>
    <definedName name="_lVPoUAKCdmU">Metadata!$C$325</definedName>
    <definedName name="_M9HrCkIwaKy">Metadata!$C$384</definedName>
    <definedName name="_Mb9IYOFZYCv">Metadata!$C$270</definedName>
    <definedName name="_mDSuyD9lOM5">Metadata!$C$285</definedName>
    <definedName name="_mhWSEv79IJW">Metadata!$C$326</definedName>
    <definedName name="_mhzDsmV1xx7">Metadata!$C$19</definedName>
    <definedName name="_MJEntShoQVK">Metadata!$C$155</definedName>
    <definedName name="_Mk7P920hkBa">Metadata!$C$273</definedName>
    <definedName name="_mmJUi0PpvGi">Metadata!$C$194</definedName>
    <definedName name="_mNa42CHbkO7">Metadata!$C$242</definedName>
    <definedName name="_msTyBF6xVJI">Metadata!$C$109</definedName>
    <definedName name="_MUgypnOT60u">Metadata!$C$20</definedName>
    <definedName name="_MWT1th6SDRs">Metadata!$C$10</definedName>
    <definedName name="_myv7amOYTHn">Metadata!$C$160</definedName>
    <definedName name="_N4WvJvbNsTL">Metadata!$C$21</definedName>
    <definedName name="_n8iofJiiX4T">Metadata!$C$153</definedName>
    <definedName name="_N9i1v07Ro0E">Metadata!$C$345</definedName>
    <definedName name="_NFUfBKb2SPo">Metadata!$C$121</definedName>
    <definedName name="_ngUSWwX0Oby">Metadata!$C$177</definedName>
    <definedName name="_NhuW760cOQG">Metadata!$C$167</definedName>
    <definedName name="_Nlv8oKkoAwp">Metadata!$C$293</definedName>
    <definedName name="_nnCmUHUtUCS">Metadata!$C$15</definedName>
    <definedName name="_nObw8aT6Npf">Metadata!$C$79</definedName>
    <definedName name="_nrIY38ASjmK">Metadata!$C$107</definedName>
    <definedName name="_Nrnay4JA8Ga">Metadata!$C$149</definedName>
    <definedName name="_NuBMsmUyzDA">Metadata!$C$108</definedName>
    <definedName name="_O0hWoXlHhIS">Metadata!$C$331</definedName>
    <definedName name="_O7BGyJhV2Tc">Metadata!$C$239</definedName>
    <definedName name="_OCShpEBAQQS">Metadata!$C$63</definedName>
    <definedName name="_oeHSmYX1mrv">Metadata!$C$102</definedName>
    <definedName name="_OFXJXWnOG0R">Metadata!$C$169</definedName>
    <definedName name="_OjTZlEq5DU6">Metadata!$C$105</definedName>
    <definedName name="_OkrAJxZBt7o">Metadata!$C$99</definedName>
    <definedName name="_okvbF6DWAak">Metadata!$C$71</definedName>
    <definedName name="_On1xWyPk2ek">Metadata!$C$76</definedName>
    <definedName name="_OO81Y6p2KVF">Metadata!$C$47</definedName>
    <definedName name="_oofyLUJJ6Vy">Metadata!$C$205</definedName>
    <definedName name="_oroMC4mMzMq">Metadata!$C$320</definedName>
    <definedName name="_Os3X3EgDGn0">Metadata!$C$139</definedName>
    <definedName name="_OUeYAMsNtG4">Metadata!$C$18</definedName>
    <definedName name="_oWNF4d3PK8C">Metadata!$C$182</definedName>
    <definedName name="_oy494aJtjTB">Metadata!$C$219</definedName>
    <definedName name="_p8VX4jTyOIz">Metadata!$C$94</definedName>
    <definedName name="_PAIM9UDWO8d">Metadata!$C$16</definedName>
    <definedName name="_PaW8hbXNsHJ">Metadata!$C$82</definedName>
    <definedName name="_pbEllNdi9zB">Metadata!$C$120</definedName>
    <definedName name="_pbH6bmcioGw">Metadata!$C$266</definedName>
    <definedName name="_PevCwH17M73">Metadata!$C$247</definedName>
    <definedName name="_pfhvgmllA9M">Metadata!$C$143</definedName>
    <definedName name="_pGLy2Zj2lVg">Metadata!$C$367</definedName>
    <definedName name="_PJS910L8KtX">Metadata!$C$175</definedName>
    <definedName name="_pMukkUmnnkh">Metadata!$C$335</definedName>
    <definedName name="_PpjdOoVUc7k">Metadata!$C$174</definedName>
    <definedName name="_PRrdILmQQb3">Metadata!$C$176</definedName>
    <definedName name="_PSMwcgClkTz">Metadata!$C$91</definedName>
    <definedName name="_pte8LMDxvQv">Metadata!$C$69</definedName>
    <definedName name="_pvLXvZvAtZV">Metadata!$C$124</definedName>
    <definedName name="_PY4aKgi30fr">Metadata!$C$324</definedName>
    <definedName name="_Pz0LCggcqES">Metadata!$C$307</definedName>
    <definedName name="_pZZriU4sY0l">Metadata!$C$179</definedName>
    <definedName name="_q23bFLr2E5D">Metadata!$C$244</definedName>
    <definedName name="_q2HqXV5OO3z">Metadata!$C$365</definedName>
    <definedName name="_Q8De2VxoKXS">Metadata!$C$377</definedName>
    <definedName name="_q9u7nkNkuGy">Metadata!$C$198</definedName>
    <definedName name="_qAeldgH4WMr">Metadata!$C$114</definedName>
    <definedName name="_qbqrFLCJewu">Metadata!$C$322</definedName>
    <definedName name="_QIFdMRrb22m">Metadata!$C$49</definedName>
    <definedName name="_QIZna0gogX9">Metadata!$C$133</definedName>
    <definedName name="_QkOClVdLto1">Metadata!$C$315</definedName>
    <definedName name="_qKwrjLAtgSG">Metadata!$C$37</definedName>
    <definedName name="_QLERXr2o7IE">Metadata!$C$186</definedName>
    <definedName name="_qmsg1OVBqif">Metadata!$C$137</definedName>
    <definedName name="_QN5EOKv8hCk">Metadata!$C$87</definedName>
    <definedName name="_QpEWIm5F6O5">Metadata!$C$42</definedName>
    <definedName name="_qpi4nN8Wkvl">Metadata!$C$31</definedName>
    <definedName name="_QqAzWHtJ8VC">Metadata!$C$332</definedName>
    <definedName name="_QSpLidCdqMU">Metadata!$C$166</definedName>
    <definedName name="_quQpOfBIDFC">Metadata!$C$281</definedName>
    <definedName name="_R4MoCmzHuJd">Metadata!$C$64</definedName>
    <definedName name="_rb6V38jgfFc">Metadata!$C$323</definedName>
    <definedName name="_RDiXMdNXg16">Metadata!$C$355</definedName>
    <definedName name="_rduPRxceiXM">Metadata!$C$110</definedName>
    <definedName name="_rEQqufy2KNi">Metadata!$C$224</definedName>
    <definedName name="_rETDBf8DCmm">Metadata!$C$81</definedName>
    <definedName name="_Ri2tb7LBVtP">Metadata!$C$180</definedName>
    <definedName name="_rJdblRiSIO5">Metadata!$C$46</definedName>
    <definedName name="_RLFL7LjC7zH">Metadata!$C$33</definedName>
    <definedName name="_RmmNGZSrcLa">Metadata!$C$12</definedName>
    <definedName name="_Rmy6DbwekE1">Metadata!$C$248</definedName>
    <definedName name="_RTdjvXHJdnH">Metadata!$C$374</definedName>
    <definedName name="_rtLnlu4GUI2">Metadata!$C$306</definedName>
    <definedName name="_RyAd6laKg3U">Metadata!$C$350</definedName>
    <definedName name="_rZePNSA78l8">Metadata!$C$113</definedName>
    <definedName name="_s1mzBU7YOaZ">Metadata!$C$163</definedName>
    <definedName name="_S1UMweeoPsi">Metadata!$C$103</definedName>
    <definedName name="_S52uSY3lb8V">Metadata!$C$381</definedName>
    <definedName name="_SAsS1Kwc4iW">Metadata!$C$318</definedName>
    <definedName name="_SboJeqG5PSr">Metadata!$C$83</definedName>
    <definedName name="_shRXArPWh8H">Metadata!$C$329</definedName>
    <definedName name="_SnYHrnchKjL">Metadata!$C$337</definedName>
    <definedName name="_SsAjVE1S87E">Metadata!$C$206</definedName>
    <definedName name="_sSIYRwB1r74">Metadata!$C$276</definedName>
    <definedName name="_ST86paYjRHP">Metadata!$C$255</definedName>
    <definedName name="_T1irZBQ9gNW">Metadata!$C$297</definedName>
    <definedName name="_T6o3ZYK1GT2">Metadata!$C$11</definedName>
    <definedName name="_T7tKHiW1Db1">Metadata!$C$211</definedName>
    <definedName name="_tDFavWinSwr">Metadata!$C$226</definedName>
    <definedName name="_TDHkDMKcqhK">Metadata!$C$140</definedName>
    <definedName name="_TIhakAVsQwM">Metadata!$C$302</definedName>
    <definedName name="_TKTO5aeGLNs">Metadata!$C$89</definedName>
    <definedName name="_tLb3Q1XpI1X">Metadata!$C$97</definedName>
    <definedName name="_TldYkeCwb5r">Metadata!$C$165</definedName>
    <definedName name="_tLuLgLyiwaH">Metadata!$C$85</definedName>
    <definedName name="_tnTRnfd2aVs">Metadata!$C$360</definedName>
    <definedName name="_TpDwlm2Spev">Metadata!$C$376</definedName>
    <definedName name="_Tr4i6jeDDqj">Metadata!$C$256</definedName>
    <definedName name="_true">Metadata!$C$388</definedName>
    <definedName name="_tV0rWhHr9cj">Metadata!$C$263</definedName>
    <definedName name="_tZftZ03eewT">Metadata!$C$111</definedName>
    <definedName name="_U355X6Dv2gM">Metadata!$C$34</definedName>
    <definedName name="_u3GOCB1Hu01">Metadata!$C$158</definedName>
    <definedName name="_u7H4MyT2Y0A">Metadata!$C$154</definedName>
    <definedName name="_U8blRfoPG9x">Metadata!$C$72</definedName>
    <definedName name="_UaYaLdfvY7d">Metadata!$C$80</definedName>
    <definedName name="_UcYAB4sMnl2">Metadata!$C$112</definedName>
    <definedName name="_UgOTAOvaLbD">Metadata!$C$7</definedName>
    <definedName name="_ui2qdd8qoXZ">Metadata!$C$125</definedName>
    <definedName name="_Ujm8qoGj0fo">Metadata!$C$6</definedName>
    <definedName name="_UJVEh0g7qOo">Metadata!$C$185</definedName>
    <definedName name="_UKEnCK8Yz4C">Metadata!$C$88</definedName>
    <definedName name="_UlQiEogy3wG">Metadata!$C$317</definedName>
    <definedName name="_uvTw0Kus5KZ">Metadata!$C$204</definedName>
    <definedName name="_v2B5AtYQV8H">Metadata!$C$231</definedName>
    <definedName name="_V2LdgcGgFQt">Metadata!$C$68</definedName>
    <definedName name="_v4KrF88aLbG">Metadata!$C$130</definedName>
    <definedName name="_VbbSe7wgS9s">Metadata!$C$164</definedName>
    <definedName name="_vboedbUs1As">Metadata!$C$223</definedName>
    <definedName name="_vg4b11FL2Gl">Metadata!$C$371</definedName>
    <definedName name="_VGOzFKfSazN">Metadata!$C$251</definedName>
    <definedName name="_vJEPLhdauF7">Metadata!$C$67</definedName>
    <definedName name="_VJrTuNXAg9G">Metadata!$C$373</definedName>
    <definedName name="_vkXlj7ZPkGi">Metadata!$C$314</definedName>
    <definedName name="_VMqDEughMuP">Metadata!$C$369</definedName>
    <definedName name="_vnbnnSZXGTv">Metadata!$C$358</definedName>
    <definedName name="_VnTycSnraEY">Metadata!$C$187</definedName>
    <definedName name="_VPesUmegQpP">Metadata!$C$262</definedName>
    <definedName name="_vPoFz9J1v6Y">Metadata!$C$240</definedName>
    <definedName name="_vR2ek95dlTI">Metadata!$C$95</definedName>
    <definedName name="_VwqhqUCaMgk">Metadata!$C$343</definedName>
    <definedName name="_VygZ6pni0XS">Metadata!$C$35</definedName>
    <definedName name="_VYVKdqiXo4b">Metadata!$C$141</definedName>
    <definedName name="_vZ0WdHAROAy">Metadata!$C$116</definedName>
    <definedName name="_w3IJVQhc8Rm">Metadata!$C$250</definedName>
    <definedName name="_w5ItMDKuO20">Metadata!$C$127</definedName>
    <definedName name="_w6Ja8wZmFzT">Metadata!$C$24</definedName>
    <definedName name="_WApLDd37Yj2">Metadata!$C$287</definedName>
    <definedName name="_WC5rU5fLMzY">Metadata!$C$279</definedName>
    <definedName name="_wFeYZzMutTi">Metadata!$C$61</definedName>
    <definedName name="_wFkq5oB0dFS">Metadata!$C$383</definedName>
    <definedName name="_WgTepCvygAx">Metadata!$C$14</definedName>
    <definedName name="_wimH12ukPK5">Metadata!$C$321</definedName>
    <definedName name="_wj7iV08dvFq">Metadata!$C$319</definedName>
    <definedName name="_wJvwACm3zzR">Metadata!$C$3</definedName>
    <definedName name="_wMTP4GblKr8">Metadata!$C$316</definedName>
    <definedName name="_wnuoeS9sVZR">Metadata!$C$308</definedName>
    <definedName name="_Wpzccx0vjIP">Metadata!$C$313</definedName>
    <definedName name="_WtcZBCTspgM">Metadata!$C$368</definedName>
    <definedName name="_wUBWZEHJm6Q">Metadata!$C$312</definedName>
    <definedName name="_WuQvgvXKamv">Metadata!$C$218</definedName>
    <definedName name="_WXGcnQWJ0Qd">Metadata!$C$267</definedName>
    <definedName name="_wyKC2eWRH3y">Metadata!$C$152</definedName>
    <definedName name="_X4CAd3nWAx3">Metadata!$C$98</definedName>
    <definedName name="_x6DVvicRjYC">Metadata!$C$209</definedName>
    <definedName name="_xb2ezJcUoSR">Metadata!$C$328</definedName>
    <definedName name="_xB6nQN5Wtpg">Metadata!$C$220</definedName>
    <definedName name="_XebDUbuPqVx">Metadata!$C$359</definedName>
    <definedName name="_XeWqwCw9G5s">Metadata!$C$275</definedName>
    <definedName name="_xIcL7DltKft">Metadata!$C$13</definedName>
    <definedName name="_XKKI1hhyFxk">Metadata!$C$168</definedName>
    <definedName name="_xqjIL1cGrl1">Metadata!$C$339</definedName>
    <definedName name="_Xr12mI7VPn3">Metadata!$C$52</definedName>
    <definedName name="_XYpsN5j30R9">Metadata!$C$207</definedName>
    <definedName name="_Xz7rnovuiOx">Metadata!$C$260</definedName>
    <definedName name="_Y2r3t9t1drM">Metadata!$C$104</definedName>
    <definedName name="_y582ESg0Vjo">Metadata!$C$161</definedName>
    <definedName name="_Y7fcspgsU43">Metadata!$C$123</definedName>
    <definedName name="_yBqy4nxuOCA">Metadata!$C$304</definedName>
    <definedName name="_Yg9QkNQk9p7">Metadata!$C$271</definedName>
    <definedName name="_YOL13ptz4ef">Metadata!$C$333</definedName>
    <definedName name="_ySeHWaQOuoy">Metadata!$C$126</definedName>
    <definedName name="_YugqLzvyx0h">Metadata!$C$78</definedName>
    <definedName name="_yyhb9JI5xTB">Metadata!$C$55</definedName>
    <definedName name="_yzAMOdV0Pmr">Metadata!$C$208</definedName>
    <definedName name="_z1g4uK26eWl">Metadata!$C$96</definedName>
    <definedName name="_Z2hvpF7mhh7">Metadata!$C$90</definedName>
    <definedName name="_z4Bt0UNIsOK">Metadata!$C$27</definedName>
    <definedName name="_z51rgcc5R8V">Metadata!$C$278</definedName>
    <definedName name="_zaluKz5Llai">Metadata!$C$361</definedName>
    <definedName name="_Zav7juzGmEo">Metadata!$C$202</definedName>
    <definedName name="_ZcrjvJaYQb7">Metadata!$C$159</definedName>
    <definedName name="_Zdl3ad7PayF">Metadata!$C$269</definedName>
    <definedName name="_zEYrsiNUGIo">Metadata!$C$178</definedName>
    <definedName name="_zFInPJBZVbN">Metadata!$C$264</definedName>
    <definedName name="_ZgsdoEiTlLq">Metadata!$C$352</definedName>
    <definedName name="_ZMSdyygtcCG">Metadata!$C$115</definedName>
    <definedName name="_ZRxKEGQmkWI">Metadata!$C$344</definedName>
    <definedName name="_ZtPFWuopgBU">Metadata!$C$23</definedName>
    <definedName name="_ZwalKnoKIc8">Metadata!$C$28</definedName>
    <definedName name="_zYQqFxQw5jj">Metadata!$C$225</definedName>
    <definedName name="_ZzoDfdWIt6z">Metadata!$C$150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9" i="3" l="1"/>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C6" i="3"/>
  <c r="A6" i="3"/>
  <c r="C5" i="3"/>
  <c r="A5" i="3"/>
  <c r="D4" i="3"/>
  <c r="C4" i="3"/>
  <c r="A4" i="3"/>
  <c r="E3" i="3"/>
  <c r="D3" i="3"/>
  <c r="C3" i="3"/>
  <c r="A3" i="3"/>
  <c r="A1" i="3"/>
  <c r="BU5" i="1"/>
  <c r="BT5" i="1"/>
  <c r="BS5" i="1"/>
  <c r="BR5" i="1"/>
  <c r="BQ5" i="1"/>
  <c r="BP5" i="1"/>
  <c r="BO5" i="1"/>
  <c r="BN5" i="1"/>
  <c r="BM5" i="1"/>
  <c r="BL5" i="1"/>
  <c r="BK5" i="1"/>
  <c r="BJ5" i="1"/>
  <c r="BI5" i="1"/>
  <c r="BH5" i="1"/>
  <c r="BG5" i="1"/>
  <c r="BF5" i="1"/>
  <c r="BE5" i="1"/>
  <c r="BD5" i="1"/>
  <c r="BC5" i="1"/>
  <c r="BB5" i="1"/>
  <c r="BA5" i="1"/>
  <c r="AZ5" i="1"/>
  <c r="AY5" i="1"/>
  <c r="AX5" i="1"/>
  <c r="AW5" i="1"/>
  <c r="AV5" i="1"/>
  <c r="AU5" i="1"/>
  <c r="AT5" i="1"/>
  <c r="AS5" i="1"/>
  <c r="AR5"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D4" i="1"/>
  <c r="AX4" i="1"/>
  <c r="AT4" i="1"/>
  <c r="AP4" i="1"/>
  <c r="AL4" i="1"/>
  <c r="AH4" i="1"/>
  <c r="AD4" i="1"/>
  <c r="Z4" i="1"/>
  <c r="W4" i="1"/>
  <c r="T4" i="1"/>
  <c r="Q4" i="1"/>
  <c r="N4" i="1"/>
  <c r="K4" i="1"/>
  <c r="H4" i="1"/>
  <c r="F4" i="1"/>
  <c r="E4" i="1"/>
  <c r="D4"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4" authorId="0" shapeId="0" xr:uid="{00000000-0006-0000-0000-000001000000}">
      <text>
        <r>
          <rPr>
            <sz val="12"/>
            <color rgb="FF000000"/>
            <rFont val="Calibri"/>
            <family val="1"/>
          </rPr>
          <t>Comments</t>
        </r>
      </text>
    </comment>
    <comment ref="E4" authorId="0" shapeId="0" xr:uid="{00000000-0006-0000-0000-000002000000}">
      <text>
        <r>
          <rPr>
            <sz val="12"/>
            <color rgb="FF000000"/>
            <rFont val="Calibri"/>
            <family val="1"/>
          </rPr>
          <t>Sources</t>
        </r>
      </text>
    </comment>
    <comment ref="F4" authorId="0" shapeId="0" xr:uid="{00000000-0006-0000-0000-000003000000}">
      <text>
        <r>
          <rPr>
            <sz val="12"/>
            <color rgb="FF000000"/>
            <rFont val="Calibri"/>
            <family val="1"/>
          </rPr>
          <t>Human : Dog ratio</t>
        </r>
      </text>
    </comment>
    <comment ref="H4" authorId="0" shapeId="0" xr:uid="{00000000-0006-0000-0000-000004000000}">
      <text>
        <r>
          <rPr>
            <sz val="12"/>
            <color rgb="FF000000"/>
            <rFont val="Calibri"/>
            <family val="1"/>
          </rPr>
          <t>Total number of human rabies cases categorized by diagnosis type</t>
        </r>
      </text>
    </comment>
    <comment ref="K4" authorId="0" shapeId="0" xr:uid="{00000000-0006-0000-0000-000005000000}">
      <text>
        <r>
          <rPr>
            <sz val="12"/>
            <color rgb="FF000000"/>
            <rFont val="Calibri"/>
            <family val="1"/>
          </rPr>
          <t>Bites by warm blooded animals (excluding snake bites) categorized by gender</t>
        </r>
      </text>
    </comment>
    <comment ref="N4" authorId="0" shapeId="0" xr:uid="{00000000-0006-0000-0000-000006000000}">
      <text>
        <r>
          <rPr>
            <sz val="12"/>
            <color rgb="FF000000"/>
            <rFont val="Calibri"/>
            <family val="1"/>
          </rPr>
          <t>Total number of human rabies cases categorized by gender</t>
        </r>
      </text>
    </comment>
    <comment ref="Q4" authorId="0" shapeId="0" xr:uid="{00000000-0006-0000-0000-000007000000}">
      <text>
        <r>
          <rPr>
            <sz val="12"/>
            <color rgb="FF000000"/>
            <rFont val="Calibri"/>
            <family val="1"/>
          </rPr>
          <t>Number of people receiving post-exposure prophylaxis (PEP) by gender. PEP is defined for this variable as wound care and at least 1 dose of rabies vaccine.</t>
        </r>
      </text>
    </comment>
    <comment ref="T4" authorId="0" shapeId="0" xr:uid="{00000000-0006-0000-0000-000008000000}">
      <text>
        <r>
          <rPr>
            <sz val="12"/>
            <color rgb="FF000000"/>
            <rFont val="Calibri"/>
            <family val="1"/>
          </rPr>
          <t>The best evidence based estimation of dog population; a proxy is the human:dog ratio if known</t>
        </r>
      </text>
    </comment>
    <comment ref="W4" authorId="0" shapeId="0" xr:uid="{00000000-0006-0000-0000-000009000000}">
      <text>
        <r>
          <rPr>
            <sz val="12"/>
            <color rgb="FF000000"/>
            <rFont val="Calibri"/>
            <family val="1"/>
          </rPr>
          <t>The beset evidence based estimation of dog rabies vaccination coverage in the country as percentage</t>
        </r>
      </text>
    </comment>
    <comment ref="Z4" authorId="0" shapeId="0" xr:uid="{00000000-0006-0000-0000-00000A000000}">
      <text>
        <r>
          <rPr>
            <sz val="12"/>
            <color rgb="FF000000"/>
            <rFont val="Calibri"/>
            <family val="1"/>
          </rPr>
          <t>Bites by warm blooded animals (excluding snake bites) categorized by wound category</t>
        </r>
      </text>
    </comment>
    <comment ref="AD4" authorId="0" shapeId="0" xr:uid="{00000000-0006-0000-0000-00000B000000}">
      <text>
        <r>
          <rPr>
            <sz val="12"/>
            <color rgb="FF000000"/>
            <rFont val="Calibri"/>
            <family val="1"/>
          </rPr>
          <t>Number of people receiving post-exposure prophylaxis (PEP) by wound categories. PEP is defined for this variable as wound care and at least 1 dose of rabies vaccine.</t>
        </r>
      </text>
    </comment>
    <comment ref="AH4" authorId="0" shapeId="0" xr:uid="{00000000-0006-0000-0000-00000C000000}">
      <text>
        <r>
          <rPr>
            <sz val="12"/>
            <color rgb="FF000000"/>
            <rFont val="Calibri"/>
            <family val="1"/>
          </rPr>
          <t>Total number of human rabies cases categorized by transmission</t>
        </r>
      </text>
    </comment>
    <comment ref="AL4" authorId="0" shapeId="0" xr:uid="{00000000-0006-0000-0000-00000D000000}">
      <text>
        <r>
          <rPr>
            <sz val="12"/>
            <color rgb="FF000000"/>
            <rFont val="Calibri"/>
            <family val="1"/>
          </rPr>
          <t>Bites by warm blooded animals (excluding snake bites) categorized by WHO age groups</t>
        </r>
      </text>
    </comment>
    <comment ref="AP4" authorId="0" shapeId="0" xr:uid="{00000000-0006-0000-0000-00000E000000}">
      <text>
        <r>
          <rPr>
            <sz val="12"/>
            <color rgb="FF000000"/>
            <rFont val="Calibri"/>
            <family val="1"/>
          </rPr>
          <t>Total number of human rabies cases categorized by WHO age groups</t>
        </r>
      </text>
    </comment>
    <comment ref="AT4" authorId="0" shapeId="0" xr:uid="{00000000-0006-0000-0000-00000F000000}">
      <text>
        <r>
          <rPr>
            <sz val="12"/>
            <color rgb="FF000000"/>
            <rFont val="Calibri"/>
            <family val="1"/>
          </rPr>
          <t>Number of people receiving post-exposure prophylaxis (PEP) by WHO age groups. PEP is defined for this variable as wound care and at least 1 dose of rabies vaccine.</t>
        </r>
      </text>
    </comment>
    <comment ref="AX4" authorId="0" shapeId="0" xr:uid="{00000000-0006-0000-0000-000010000000}">
      <text>
        <r>
          <rPr>
            <sz val="12"/>
            <color rgb="FF000000"/>
            <rFont val="Calibri"/>
            <family val="1"/>
          </rPr>
          <t>Bites by warm blooded animals (excluding snake bites) categorized by animal</t>
        </r>
      </text>
    </comment>
    <comment ref="BD4" authorId="0" shapeId="0" xr:uid="{00000000-0006-0000-0000-000011000000}">
      <text>
        <r>
          <rPr>
            <sz val="12"/>
            <color rgb="FF000000"/>
            <rFont val="Calibri"/>
            <family val="1"/>
          </rPr>
          <t>Total number of rabies cases reported , clinical or lab diagnosed</t>
        </r>
      </text>
    </comment>
  </commentList>
</comments>
</file>

<file path=xl/sharedStrings.xml><?xml version="1.0" encoding="utf-8"?>
<sst xmlns="http://schemas.openxmlformats.org/spreadsheetml/2006/main" count="1282" uniqueCount="801">
  <si>
    <t>Organisation Units</t>
  </si>
  <si>
    <t>Periods</t>
  </si>
  <si>
    <t>Options</t>
  </si>
  <si>
    <t>Boolean</t>
  </si>
  <si>
    <t>True only</t>
  </si>
  <si>
    <t>Identifier</t>
  </si>
  <si>
    <t>Type</t>
  </si>
  <si>
    <t>Name</t>
  </si>
  <si>
    <t>Value Type</t>
  </si>
  <si>
    <t>Option Set</t>
  </si>
  <si>
    <t>Possible Values</t>
  </si>
  <si>
    <t>Metadata version</t>
  </si>
  <si>
    <t>wJvwACm3zzR</t>
  </si>
  <si>
    <t>dataElements</t>
  </si>
  <si>
    <t>Number of human rabies cases reported</t>
  </si>
  <si>
    <t>INTEGER_ZERO_OR_POSITIVE</t>
  </si>
  <si>
    <t>lksAZeJRTfu</t>
  </si>
  <si>
    <t>Number of people receiving post-exposure prophylaxis</t>
  </si>
  <si>
    <t>JqYTE1umB52</t>
  </si>
  <si>
    <t>Number of reported animal bite cases in humans</t>
  </si>
  <si>
    <t>Ujm8qoGj0fo</t>
  </si>
  <si>
    <t>UgOTAOvaLbD</t>
  </si>
  <si>
    <t>it8UvG94yDu</t>
  </si>
  <si>
    <t>d91eTps9bCi</t>
  </si>
  <si>
    <t>Human : Dog ratio</t>
  </si>
  <si>
    <t>INTEGER_POSITIVE</t>
  </si>
  <si>
    <t>MWT1th6SDRs</t>
  </si>
  <si>
    <t>T6o3ZYK1GT2</t>
  </si>
  <si>
    <t>RmmNGZSrcLa</t>
  </si>
  <si>
    <t>xIcL7DltKft</t>
  </si>
  <si>
    <t>Percentage of dogs that received rabies vaccine</t>
  </si>
  <si>
    <t>WgTepCvygAx</t>
  </si>
  <si>
    <t>nnCmUHUtUCS</t>
  </si>
  <si>
    <t>PAIM9UDWO8d</t>
  </si>
  <si>
    <t>Comments</t>
  </si>
  <si>
    <t>LONG_TEXT</t>
  </si>
  <si>
    <t>FQfEkbg7ock</t>
  </si>
  <si>
    <t>Estimated dog population</t>
  </si>
  <si>
    <t>OUeYAMsNtG4</t>
  </si>
  <si>
    <t>Number of rabies cases reported</t>
  </si>
  <si>
    <t>mhzDsmV1xx7</t>
  </si>
  <si>
    <t>Sources</t>
  </si>
  <si>
    <t>MUgypnOT60u</t>
  </si>
  <si>
    <t>categories</t>
  </si>
  <si>
    <t>Data source</t>
  </si>
  <si>
    <t>N4WvJvbNsTL</t>
  </si>
  <si>
    <t>Rabies animal bites</t>
  </si>
  <si>
    <t>gvZZplg7PkY</t>
  </si>
  <si>
    <t>Gender</t>
  </si>
  <si>
    <t>ZtPFWuopgBU</t>
  </si>
  <si>
    <t>Rabies wound categories</t>
  </si>
  <si>
    <t>w6Ja8wZmFzT</t>
  </si>
  <si>
    <t>Animal ownership</t>
  </si>
  <si>
    <t>AZ5v4vLGdWq</t>
  </si>
  <si>
    <t>Rabies transmission type</t>
  </si>
  <si>
    <t>J2EQ3575tpG</t>
  </si>
  <si>
    <t>Age group</t>
  </si>
  <si>
    <t>z4Bt0UNIsOK</t>
  </si>
  <si>
    <t>Diagnosis type</t>
  </si>
  <si>
    <t>ZwalKnoKIc8</t>
  </si>
  <si>
    <t>Human Dog ratio</t>
  </si>
  <si>
    <t>BY99yjXX2yV</t>
  </si>
  <si>
    <t>Animals</t>
  </si>
  <si>
    <t>DMyxTSpvKOp</t>
  </si>
  <si>
    <t>default</t>
  </si>
  <si>
    <t>qpi4nN8Wkvl</t>
  </si>
  <si>
    <t>indicatorTypes</t>
  </si>
  <si>
    <t>Percent</t>
  </si>
  <si>
    <t>Ea2tEoMmulV</t>
  </si>
  <si>
    <t>Number</t>
  </si>
  <si>
    <t>RLFL7LjC7zH</t>
  </si>
  <si>
    <t>categoryCombos</t>
  </si>
  <si>
    <t>CC Wound categories</t>
  </si>
  <si>
    <t>U355X6Dv2gM</t>
  </si>
  <si>
    <t>CC Diagnosis type</t>
  </si>
  <si>
    <t>VygZ6pni0XS</t>
  </si>
  <si>
    <t>CC Gender</t>
  </si>
  <si>
    <t>GiX8wsyOtIE</t>
  </si>
  <si>
    <t>CC Animals x Diagnosis</t>
  </si>
  <si>
    <t>qKwrjLAtgSG</t>
  </si>
  <si>
    <t>CO_RA_Data_sources</t>
  </si>
  <si>
    <t>fY0FhZSj8WX</t>
  </si>
  <si>
    <t>CC Animal transmission type</t>
  </si>
  <si>
    <t>E0cSdwztY5K</t>
  </si>
  <si>
    <t>CC Age Group</t>
  </si>
  <si>
    <t>cZcHkjwEunp</t>
  </si>
  <si>
    <t>CC Animal ownership</t>
  </si>
  <si>
    <t>IUXHgED02ZI</t>
  </si>
  <si>
    <t>QpEWIm5F6O5</t>
  </si>
  <si>
    <t>CC Animal bite</t>
  </si>
  <si>
    <t>JzvGfLYkX17</t>
  </si>
  <si>
    <t>gvY9udalCNj</t>
  </si>
  <si>
    <t>categoryOptionCombos</t>
  </si>
  <si>
    <t>Owned</t>
  </si>
  <si>
    <t>C0llASltiUa</t>
  </si>
  <si>
    <t>Cat II</t>
  </si>
  <si>
    <t>rJdblRiSIO5</t>
  </si>
  <si>
    <t>Clinical diagnosis</t>
  </si>
  <si>
    <t>OO81Y6p2KVF</t>
  </si>
  <si>
    <t>Clinical diagnosis, Livestock</t>
  </si>
  <si>
    <t>DOJartWGuff</t>
  </si>
  <si>
    <t>5 to 14 y</t>
  </si>
  <si>
    <t>QIFdMRrb22m</t>
  </si>
  <si>
    <t>A Official data</t>
  </si>
  <si>
    <t>FuJ3oRTvg7Q</t>
  </si>
  <si>
    <t>Laboratory diagnosis, Cat</t>
  </si>
  <si>
    <t>aNZF40eDSJl</t>
  </si>
  <si>
    <t>Laboratory diagnosis, Dog</t>
  </si>
  <si>
    <t>Xr12mI7VPn3</t>
  </si>
  <si>
    <t>FqqIiUFJ3xx</t>
  </si>
  <si>
    <t>Unknown diagnosis, Wildlife</t>
  </si>
  <si>
    <t>FIAS0Ox1fYt</t>
  </si>
  <si>
    <t>D OIE source</t>
  </si>
  <si>
    <t>yyhb9JI5xTB</t>
  </si>
  <si>
    <t>By bat</t>
  </si>
  <si>
    <t>CkryV6fdvGT</t>
  </si>
  <si>
    <t>Clinical diagnosis, Cat</t>
  </si>
  <si>
    <t>IFpZx6cnLSg</t>
  </si>
  <si>
    <t>B Other data</t>
  </si>
  <si>
    <t>LIrBELeNmXI</t>
  </si>
  <si>
    <t>By livestock</t>
  </si>
  <si>
    <t>KlOa4GJE7QN</t>
  </si>
  <si>
    <t>Clinical diagnosis, Dog</t>
  </si>
  <si>
    <t>hG9RpAcdxd4</t>
  </si>
  <si>
    <t>Cat I</t>
  </si>
  <si>
    <t>wFeYZzMutTi</t>
  </si>
  <si>
    <t>Clinical diagnosis, Bat</t>
  </si>
  <si>
    <t>gYSXz9bTehK</t>
  </si>
  <si>
    <t>Unknown diagnosis, Unknown animal</t>
  </si>
  <si>
    <t>OCShpEBAQQS</t>
  </si>
  <si>
    <t>R4MoCmzHuJd</t>
  </si>
  <si>
    <t>Laboratory diagnosis</t>
  </si>
  <si>
    <t>kDI77Kg8eNG</t>
  </si>
  <si>
    <t>Unowned</t>
  </si>
  <si>
    <t>HDXcEOGT2s1</t>
  </si>
  <si>
    <t>Under 5y</t>
  </si>
  <si>
    <t>vJEPLhdauF7</t>
  </si>
  <si>
    <t>15 y and over</t>
  </si>
  <si>
    <t>V2LdgcGgFQt</t>
  </si>
  <si>
    <t>Female</t>
  </si>
  <si>
    <t>pte8LMDxvQv</t>
  </si>
  <si>
    <t>Laboratory diagnosis, Bat</t>
  </si>
  <si>
    <t>ckYrXbtH54K</t>
  </si>
  <si>
    <t>Unknown</t>
  </si>
  <si>
    <t>okvbF6DWAak</t>
  </si>
  <si>
    <t>Laboratory diagnosis, Wildlife</t>
  </si>
  <si>
    <t>U8blRfoPG9x</t>
  </si>
  <si>
    <t>Unknown transmission</t>
  </si>
  <si>
    <t>JJ45iz8TOd4</t>
  </si>
  <si>
    <t>By other animals</t>
  </si>
  <si>
    <t>a14nFkqYZ9i</t>
  </si>
  <si>
    <t>Unknown diagnosis</t>
  </si>
  <si>
    <t>fZaOiqxlprE</t>
  </si>
  <si>
    <t>By unknown animal</t>
  </si>
  <si>
    <t>On1xWyPk2ek</t>
  </si>
  <si>
    <t>By cat</t>
  </si>
  <si>
    <t>jNbFhhnUsQv</t>
  </si>
  <si>
    <t>Gender Unknown</t>
  </si>
  <si>
    <t>YugqLzvyx0h</t>
  </si>
  <si>
    <t>C Estimates</t>
  </si>
  <si>
    <t>nObw8aT6Npf</t>
  </si>
  <si>
    <t>Livestock, Unknown diagnosis</t>
  </si>
  <si>
    <t>UaYaLdfvY7d</t>
  </si>
  <si>
    <t>Clinical diagnosis, Unknown animal</t>
  </si>
  <si>
    <t>rETDBf8DCmm</t>
  </si>
  <si>
    <t>Category unknown</t>
  </si>
  <si>
    <t>PaW8hbXNsHJ</t>
  </si>
  <si>
    <t>Human</t>
  </si>
  <si>
    <t>SboJeqG5PSr</t>
  </si>
  <si>
    <t>Cat III</t>
  </si>
  <si>
    <t>cA8KfUmcBAs</t>
  </si>
  <si>
    <t>Clinical diagnosis, Wildlife</t>
  </si>
  <si>
    <t>tLuLgLyiwaH</t>
  </si>
  <si>
    <t>Unknown diagnosis, Bat</t>
  </si>
  <si>
    <t>LdGRQCGF0Iz</t>
  </si>
  <si>
    <t>By wildlife</t>
  </si>
  <si>
    <t>QN5EOKv8hCk</t>
  </si>
  <si>
    <t>Dog</t>
  </si>
  <si>
    <t>UKEnCK8Yz4C</t>
  </si>
  <si>
    <t>Laboratory diagnosis, Livestock</t>
  </si>
  <si>
    <t>TKTO5aeGLNs</t>
  </si>
  <si>
    <t>Unknown diagnosis, Cat</t>
  </si>
  <si>
    <t>Z2hvpF7mhh7</t>
  </si>
  <si>
    <t>Male</t>
  </si>
  <si>
    <t>PSMwcgClkTz</t>
  </si>
  <si>
    <t>Laboratory diagnosis, Unknown animal</t>
  </si>
  <si>
    <t>I5JayMgNxQW</t>
  </si>
  <si>
    <t>By dog</t>
  </si>
  <si>
    <t>kek1YXjDq70</t>
  </si>
  <si>
    <t>Age Unknown</t>
  </si>
  <si>
    <t>p8VX4jTyOIz</t>
  </si>
  <si>
    <t>Unknown diagnosis, Dog</t>
  </si>
  <si>
    <t>vR2ek95dlTI</t>
  </si>
  <si>
    <t>z1g4uK26eWl</t>
  </si>
  <si>
    <t>indicators</t>
  </si>
  <si>
    <t>I_RA_Human_rabies_bites</t>
  </si>
  <si>
    <t>tLb3Q1XpI1X</t>
  </si>
  <si>
    <t>I_RA_Human_rabies_cases</t>
  </si>
  <si>
    <t>X4CAd3nWAx3</t>
  </si>
  <si>
    <t>I_RA_Dog_population</t>
  </si>
  <si>
    <t>OkrAJxZBt7o</t>
  </si>
  <si>
    <t>I_RA_Dog_vaccination_coverage</t>
  </si>
  <si>
    <t>LCHrvsMdwEh</t>
  </si>
  <si>
    <t>I_RA_People_receiving_PEP</t>
  </si>
  <si>
    <t>dgoW45QZlnq</t>
  </si>
  <si>
    <t>I_RA_Animal_rabies_cases</t>
  </si>
  <si>
    <t>oeHSmYX1mrv</t>
  </si>
  <si>
    <t>dataEntryForms</t>
  </si>
  <si>
    <t>Rabies annual report</t>
  </si>
  <si>
    <t>S1UMweeoPsi</t>
  </si>
  <si>
    <t>dataSets</t>
  </si>
  <si>
    <t>Y2r3t9t1drM</t>
  </si>
  <si>
    <t>categoryOptions</t>
  </si>
  <si>
    <t>OjTZlEq5DU6</t>
  </si>
  <si>
    <t>hfraNdNxouQ</t>
  </si>
  <si>
    <t>nrIY38ASjmK</t>
  </si>
  <si>
    <t>Wildlife</t>
  </si>
  <si>
    <t>NuBMsmUyzDA</t>
  </si>
  <si>
    <t>msTyBF6xVJI</t>
  </si>
  <si>
    <t>rduPRxceiXM</t>
  </si>
  <si>
    <t>tZftZ03eewT</t>
  </si>
  <si>
    <t>UcYAB4sMnl2</t>
  </si>
  <si>
    <t>rZePNSA78l8</t>
  </si>
  <si>
    <t>qAeldgH4WMr</t>
  </si>
  <si>
    <t>ZMSdyygtcCG</t>
  </si>
  <si>
    <t>vZ0WdHAROAy</t>
  </si>
  <si>
    <t>GTNaVKtcgXp</t>
  </si>
  <si>
    <t>Cat</t>
  </si>
  <si>
    <t>FYtmoLvrfbh</t>
  </si>
  <si>
    <t>knKDaisljsI</t>
  </si>
  <si>
    <t>pbEllNdi9zB</t>
  </si>
  <si>
    <t>NFUfBKb2SPo</t>
  </si>
  <si>
    <t>fzQ661iAMrq</t>
  </si>
  <si>
    <t>Y7fcspgsU43</t>
  </si>
  <si>
    <t>pvLXvZvAtZV</t>
  </si>
  <si>
    <t>ui2qdd8qoXZ</t>
  </si>
  <si>
    <t>ySeHWaQOuoy</t>
  </si>
  <si>
    <t>Unknown animal</t>
  </si>
  <si>
    <t>w5ItMDKuO20</t>
  </si>
  <si>
    <t>ElQubb2c5wM</t>
  </si>
  <si>
    <t>HlS9ADQXWvl</t>
  </si>
  <si>
    <t>v4KrF88aLbG</t>
  </si>
  <si>
    <t>Livestock</t>
  </si>
  <si>
    <t>FMJprslIeSG</t>
  </si>
  <si>
    <t>JzAYEJaazTd</t>
  </si>
  <si>
    <t>QIZna0gogX9</t>
  </si>
  <si>
    <t>ciFLFA7AiOa</t>
  </si>
  <si>
    <t>FHtYAMl8Sek</t>
  </si>
  <si>
    <t>Bat</t>
  </si>
  <si>
    <t>CHeX9BOhixn</t>
  </si>
  <si>
    <t>qmsg1OVBqif</t>
  </si>
  <si>
    <t>JeC8ipZyEHB</t>
  </si>
  <si>
    <t>Os3X3EgDGn0</t>
  </si>
  <si>
    <t>TDHkDMKcqhK</t>
  </si>
  <si>
    <t>VYVKdqiXo4b</t>
  </si>
  <si>
    <t>organisationUnit</t>
  </si>
  <si>
    <t>American Samoa</t>
  </si>
  <si>
    <t>f4ZFD2aswys</t>
  </si>
  <si>
    <t>Anguilla</t>
  </si>
  <si>
    <t>pfhvgmllA9M</t>
  </si>
  <si>
    <t>Antigua and Barbuda</t>
  </si>
  <si>
    <t>JIr15Xt3EQn</t>
  </si>
  <si>
    <t>Arab Republic of Egypt</t>
  </si>
  <si>
    <t>AZdPnw0b1lm</t>
  </si>
  <si>
    <t>Argentine Republic</t>
  </si>
  <si>
    <t>lKZR6UK0afN</t>
  </si>
  <si>
    <t>Aruba</t>
  </si>
  <si>
    <t>LbWpsX1FJcC</t>
  </si>
  <si>
    <t>Australia</t>
  </si>
  <si>
    <t>iNT35p3jsEM</t>
  </si>
  <si>
    <t>Barbados</t>
  </si>
  <si>
    <t>Nrnay4JA8Ga</t>
  </si>
  <si>
    <t>Belize</t>
  </si>
  <si>
    <t>ZzoDfdWIt6z</t>
  </si>
  <si>
    <t>Bermuda</t>
  </si>
  <si>
    <t>fkrzFaeuYDn</t>
  </si>
  <si>
    <t>Bolivarian Republic of Venezuela</t>
  </si>
  <si>
    <t>wyKC2eWRH3y</t>
  </si>
  <si>
    <t>Bonaire, Saint Eustatius and Saba</t>
  </si>
  <si>
    <t>n8iofJiiX4T</t>
  </si>
  <si>
    <t>Bosnia and Herzegovina</t>
  </si>
  <si>
    <t>u7H4MyT2Y0A</t>
  </si>
  <si>
    <t>British Virgin Islands</t>
  </si>
  <si>
    <t>MJEntShoQVK</t>
  </si>
  <si>
    <t>Brunei Darussalam</t>
  </si>
  <si>
    <t>hmZE3mVAZFf</t>
  </si>
  <si>
    <t>Burkina Faso</t>
  </si>
  <si>
    <t>AJBfDthkySs</t>
  </si>
  <si>
    <t>Canada</t>
  </si>
  <si>
    <t>u3GOCB1Hu01</t>
  </si>
  <si>
    <t>Cayman Islands</t>
  </si>
  <si>
    <t>ZcrjvJaYQb7</t>
  </si>
  <si>
    <t>Central African Republic</t>
  </si>
  <si>
    <t>myv7amOYTHn</t>
  </si>
  <si>
    <t>China, Hong Kong Special Administrative Region</t>
  </si>
  <si>
    <t>y582ESg0Vjo</t>
  </si>
  <si>
    <t>China, Macao Special Administrative Region</t>
  </si>
  <si>
    <t>a0Tb0vzKk1m</t>
  </si>
  <si>
    <t>China: Province of Taiwan only</t>
  </si>
  <si>
    <t>s1mzBU7YOaZ</t>
  </si>
  <si>
    <t>Commonwealth of Dominica</t>
  </si>
  <si>
    <t>VbbSe7wgS9s</t>
  </si>
  <si>
    <t>Commonwealth of the Bahamas</t>
  </si>
  <si>
    <t>TldYkeCwb5r</t>
  </si>
  <si>
    <t>Cook Islands</t>
  </si>
  <si>
    <t>QSpLidCdqMU</t>
  </si>
  <si>
    <t>Curaçao</t>
  </si>
  <si>
    <t>NhuW760cOQG</t>
  </si>
  <si>
    <t>Czechoslovakia, Former</t>
  </si>
  <si>
    <t>XKKI1hhyFxk</t>
  </si>
  <si>
    <t>Czech Republic</t>
  </si>
  <si>
    <t>OFXJXWnOG0R</t>
  </si>
  <si>
    <t>Democratic People's Republic of Korea</t>
  </si>
  <si>
    <t>FNduj2N3e8s</t>
  </si>
  <si>
    <t>Democratic Republic of Sao Tome and Principe</t>
  </si>
  <si>
    <t>EDHO4qOyY88</t>
  </si>
  <si>
    <t>Democratic Republic of the Congo</t>
  </si>
  <si>
    <t>cJU4qStc9QT</t>
  </si>
  <si>
    <t>Democratic Republic of Timor-Leste</t>
  </si>
  <si>
    <t>er7MPiN3tdH</t>
  </si>
  <si>
    <t>Democratic Socialist Republic of Sri Lanka</t>
  </si>
  <si>
    <t>PpjdOoVUc7k</t>
  </si>
  <si>
    <t>Dominican Republic</t>
  </si>
  <si>
    <t>PJS910L8KtX</t>
  </si>
  <si>
    <t>Eastern Republic of Uruguay</t>
  </si>
  <si>
    <t>PRrdILmQQb3</t>
  </si>
  <si>
    <t>Falkland Islands (Malvinas)</t>
  </si>
  <si>
    <t>ngUSWwX0Oby</t>
  </si>
  <si>
    <t>Faroe Islands</t>
  </si>
  <si>
    <t>zEYrsiNUGIo</t>
  </si>
  <si>
    <t>Federal Democratic Republic of Ethiopia</t>
  </si>
  <si>
    <t>pZZriU4sY0l</t>
  </si>
  <si>
    <t>Federal Democratic Republic of Nepal</t>
  </si>
  <si>
    <t>Ri2tb7LBVtP</t>
  </si>
  <si>
    <t>Federal Republic of Germany</t>
  </si>
  <si>
    <t>I3NxIqG7bD4</t>
  </si>
  <si>
    <t>Federal Republic of Nigeria</t>
  </si>
  <si>
    <t>oWNF4d3PK8C</t>
  </si>
  <si>
    <t>Federal Republic of Somalia</t>
  </si>
  <si>
    <t>lnvESj20mWZ</t>
  </si>
  <si>
    <t>Federated States of Micronesia</t>
  </si>
  <si>
    <t>dpcvWc01CeN</t>
  </si>
  <si>
    <t>Federative Republic of Brazil</t>
  </si>
  <si>
    <t>UJVEh0g7qOo</t>
  </si>
  <si>
    <t>French Guiana</t>
  </si>
  <si>
    <t>QLERXr2o7IE</t>
  </si>
  <si>
    <t>French Polynesia</t>
  </si>
  <si>
    <t>VnTycSnraEY</t>
  </si>
  <si>
    <t>French Republic</t>
  </si>
  <si>
    <t>EGLpIMSAWhx</t>
  </si>
  <si>
    <t>Gabonese Republic</t>
  </si>
  <si>
    <t>fg8TSIHSGHX</t>
  </si>
  <si>
    <t>Georgia</t>
  </si>
  <si>
    <t>hgGOTFYZxMO</t>
  </si>
  <si>
    <t>Germany, Former Democratic Republic</t>
  </si>
  <si>
    <t>E9G2aQpCs1A</t>
  </si>
  <si>
    <t>Germany, Former Federal Republic</t>
  </si>
  <si>
    <t>Fq9qs6Kn6wN</t>
  </si>
  <si>
    <t>Germany, West Berlin</t>
  </si>
  <si>
    <t>BVzmce6DVeS</t>
  </si>
  <si>
    <t>Gibraltar</t>
  </si>
  <si>
    <t>mmJUi0PpvGi</t>
  </si>
  <si>
    <t>Grand Duchy of Luxembourg</t>
  </si>
  <si>
    <t>IZy3ESdFnp5</t>
  </si>
  <si>
    <t>Greenland</t>
  </si>
  <si>
    <t>gg9DH7dvdeD</t>
  </si>
  <si>
    <t>Grenada</t>
  </si>
  <si>
    <t>cRWrIpjzvVl</t>
  </si>
  <si>
    <t>Guadeloupe</t>
  </si>
  <si>
    <t>q9u7nkNkuGy</t>
  </si>
  <si>
    <t>Guam</t>
  </si>
  <si>
    <t>GWQBgBHdbbp</t>
  </si>
  <si>
    <t>Hashemite Kingdom of Jordan</t>
  </si>
  <si>
    <t>eyvitcZL4ex</t>
  </si>
  <si>
    <t>Hellenic Republic</t>
  </si>
  <si>
    <t>g49fuSiB623</t>
  </si>
  <si>
    <t>Hungary</t>
  </si>
  <si>
    <t>Zav7juzGmEo</t>
  </si>
  <si>
    <t>Independent State of Papua New Guinea</t>
  </si>
  <si>
    <t>hpXoMVtJpT3</t>
  </si>
  <si>
    <t>Independent State of Samoa</t>
  </si>
  <si>
    <t>uvTw0Kus5KZ</t>
  </si>
  <si>
    <t>Ireland</t>
  </si>
  <si>
    <t>oofyLUJJ6Vy</t>
  </si>
  <si>
    <t>Islamic Republic of Afghanistan</t>
  </si>
  <si>
    <t>SsAjVE1S87E</t>
  </si>
  <si>
    <t>Islamic Republic of Iran</t>
  </si>
  <si>
    <t>XYpsN5j30R9</t>
  </si>
  <si>
    <t>Islamic Republic of Mauritania</t>
  </si>
  <si>
    <t>yzAMOdV0Pmr</t>
  </si>
  <si>
    <t>Islamic Republic of Pakistan</t>
  </si>
  <si>
    <t>x6DVvicRjYC</t>
  </si>
  <si>
    <t>Jamaica</t>
  </si>
  <si>
    <t>JI5lagoUJR4</t>
  </si>
  <si>
    <t>Japan</t>
  </si>
  <si>
    <t>T7tKHiW1Db1</t>
  </si>
  <si>
    <t>Kingdom of Bahrain</t>
  </si>
  <si>
    <t>KwgjnBBpe5b</t>
  </si>
  <si>
    <t>Kingdom of Belgium</t>
  </si>
  <si>
    <t>JQ5qF3mRCMe</t>
  </si>
  <si>
    <t>Kingdom of Bhutan</t>
  </si>
  <si>
    <t>dscgTvwyCw8</t>
  </si>
  <si>
    <t>Kingdom of Cambodia</t>
  </si>
  <si>
    <t>CCl7hAqlrmE</t>
  </si>
  <si>
    <t>Kingdom of Denmark</t>
  </si>
  <si>
    <t>G3thRWUQAX9</t>
  </si>
  <si>
    <t>Kingdom of Eswatini</t>
  </si>
  <si>
    <t>D4JnxOsqwE4</t>
  </si>
  <si>
    <t>Kingdom of Lesotho</t>
  </si>
  <si>
    <t>WuQvgvXKamv</t>
  </si>
  <si>
    <t>Kingdom of Morocco</t>
  </si>
  <si>
    <t>oy494aJtjTB</t>
  </si>
  <si>
    <t>Kingdom of Norway</t>
  </si>
  <si>
    <t>xB6nQN5Wtpg</t>
  </si>
  <si>
    <t>Kingdom of Saudi Arabia</t>
  </si>
  <si>
    <t>DVnpk4xiXGJ</t>
  </si>
  <si>
    <t>Kingdom of Spain</t>
  </si>
  <si>
    <t>IFAb1JUZ0Fz</t>
  </si>
  <si>
    <t>Kingdom of Sweden</t>
  </si>
  <si>
    <t>vboedbUs1As</t>
  </si>
  <si>
    <t>Kingdom of Thailand</t>
  </si>
  <si>
    <t>rEQqufy2KNi</t>
  </si>
  <si>
    <t>Kingdom of the Netherlands</t>
  </si>
  <si>
    <t>zYQqFxQw5jj</t>
  </si>
  <si>
    <t>Kingdom of Tonga</t>
  </si>
  <si>
    <t>tDFavWinSwr</t>
  </si>
  <si>
    <t>Kyrgyz Republic</t>
  </si>
  <si>
    <t>bvyjEfI0d2V</t>
  </si>
  <si>
    <t>Lao People's Democratic Republic</t>
  </si>
  <si>
    <t>ACalScnrl2I</t>
  </si>
  <si>
    <t>Lebanese Republic</t>
  </si>
  <si>
    <t>gMz0MxjZcEt</t>
  </si>
  <si>
    <t>Liechtenstein</t>
  </si>
  <si>
    <t>BmTVMvJHVBO</t>
  </si>
  <si>
    <t>Malaysia</t>
  </si>
  <si>
    <t>v2B5AtYQV8H</t>
  </si>
  <si>
    <t>Martinique</t>
  </si>
  <si>
    <t>Bon3xyAAWKf</t>
  </si>
  <si>
    <t>Mayotte</t>
  </si>
  <si>
    <t>IZSm5iPKkDg</t>
  </si>
  <si>
    <t>Mongolia</t>
  </si>
  <si>
    <t>JX7HJfPfbog</t>
  </si>
  <si>
    <t>Montenegro</t>
  </si>
  <si>
    <t>B4iWc3gcDcn</t>
  </si>
  <si>
    <t>Montserrat</t>
  </si>
  <si>
    <t>COs48yLdDvg</t>
  </si>
  <si>
    <t>Netherlands Antilles</t>
  </si>
  <si>
    <t>jMGr96nGwHN</t>
  </si>
  <si>
    <t>New Caledonia</t>
  </si>
  <si>
    <t>hG1CNbw8wSF</t>
  </si>
  <si>
    <t>New Zealand</t>
  </si>
  <si>
    <t>O7BGyJhV2Tc</t>
  </si>
  <si>
    <t>Norfolk Island</t>
  </si>
  <si>
    <t>vPoFz9J1v6Y</t>
  </si>
  <si>
    <t>Northern Mariana Islands</t>
  </si>
  <si>
    <t>juBxu3AprlM</t>
  </si>
  <si>
    <t>Palestine</t>
  </si>
  <si>
    <t>mNa42CHbkO7</t>
  </si>
  <si>
    <t>People's Democratic Republic of Algeria</t>
  </si>
  <si>
    <t>dNLjKwsVjod</t>
  </si>
  <si>
    <t>People's Republic of Bangladesh</t>
  </si>
  <si>
    <t>q23bFLr2E5D</t>
  </si>
  <si>
    <t>People's Republic of China</t>
  </si>
  <si>
    <t>fHaKXfcKthe</t>
  </si>
  <si>
    <t>Pitcairn</t>
  </si>
  <si>
    <t>cpmmPDsQ3uG</t>
  </si>
  <si>
    <t>Plurinational State of Bolivia</t>
  </si>
  <si>
    <t>PevCwH17M73</t>
  </si>
  <si>
    <t>Portuguese Republic</t>
  </si>
  <si>
    <t>Rmy6DbwekE1</t>
  </si>
  <si>
    <t>Principality of Andorra</t>
  </si>
  <si>
    <t>cZ8823L0fLJ</t>
  </si>
  <si>
    <t>Principality of Monaco</t>
  </si>
  <si>
    <t>w3IJVQhc8Rm</t>
  </si>
  <si>
    <t>Puerto Rico</t>
  </si>
  <si>
    <t>VGOzFKfSazN</t>
  </si>
  <si>
    <t>Republic of Albania</t>
  </si>
  <si>
    <t>jFOZHDZpjPL</t>
  </si>
  <si>
    <t>Republic of Angola</t>
  </si>
  <si>
    <t>cWrL45je7mw</t>
  </si>
  <si>
    <t>Republic of Armenia</t>
  </si>
  <si>
    <t>e9IoKRAkYLO</t>
  </si>
  <si>
    <t>Republic of Austria</t>
  </si>
  <si>
    <t>ST86paYjRHP</t>
  </si>
  <si>
    <t>Republic of Azerbaijan</t>
  </si>
  <si>
    <t>Tr4i6jeDDqj</t>
  </si>
  <si>
    <t>Republic of Belarus</t>
  </si>
  <si>
    <t>DzAOqCf0ots</t>
  </si>
  <si>
    <t>Republic of Benin</t>
  </si>
  <si>
    <t>c82mDnhUQly</t>
  </si>
  <si>
    <t>Republic of Botswana</t>
  </si>
  <si>
    <t>AjeCGGb8H76</t>
  </si>
  <si>
    <t>Republic of Bulgaria</t>
  </si>
  <si>
    <t>Xz7rnovuiOx</t>
  </si>
  <si>
    <t>Republic of Burundi</t>
  </si>
  <si>
    <t>bGWaeVBrOcc</t>
  </si>
  <si>
    <t>Republic of Cabo Verde</t>
  </si>
  <si>
    <t>VPesUmegQpP</t>
  </si>
  <si>
    <t>Republic of Cameroon</t>
  </si>
  <si>
    <t>tV0rWhHr9cj</t>
  </si>
  <si>
    <t>Republic of Chad</t>
  </si>
  <si>
    <t>zFInPJBZVbN</t>
  </si>
  <si>
    <t>Republic of Chile</t>
  </si>
  <si>
    <t>jXQq22U4Y2e</t>
  </si>
  <si>
    <t>Republic of Colombia</t>
  </si>
  <si>
    <t>pbH6bmcioGw</t>
  </si>
  <si>
    <t>Republic of Costa Rica</t>
  </si>
  <si>
    <t>WXGcnQWJ0Qd</t>
  </si>
  <si>
    <t>Republic of Côte d'Ivoire</t>
  </si>
  <si>
    <t>lbMrRSBsXh3</t>
  </si>
  <si>
    <t>Republic of Croatia</t>
  </si>
  <si>
    <t>Zdl3ad7PayF</t>
  </si>
  <si>
    <t>Republic of Cuba</t>
  </si>
  <si>
    <t>Mb9IYOFZYCv</t>
  </si>
  <si>
    <t>Republic of Cyprus</t>
  </si>
  <si>
    <t>Yg9QkNQk9p7</t>
  </si>
  <si>
    <t>Republic of Djibouti</t>
  </si>
  <si>
    <t>LAPR4Iu2NVS</t>
  </si>
  <si>
    <t>Republic of Ecuador</t>
  </si>
  <si>
    <t>Mk7P920hkBa</t>
  </si>
  <si>
    <t>Republic of El Salvador</t>
  </si>
  <si>
    <t>Fi5lLVwe1Th</t>
  </si>
  <si>
    <t>Republic of Equatorial Guinea</t>
  </si>
  <si>
    <t>XeWqwCw9G5s</t>
  </si>
  <si>
    <t>Republic of Estonia</t>
  </si>
  <si>
    <t>sSIYRwB1r74</t>
  </si>
  <si>
    <t>Republic of Fiji</t>
  </si>
  <si>
    <t>bnQX2QIuIY9</t>
  </si>
  <si>
    <t>Republic of Finland</t>
  </si>
  <si>
    <t>z51rgcc5R8V</t>
  </si>
  <si>
    <t>Republic of Gambia</t>
  </si>
  <si>
    <t>WC5rU5fLMzY</t>
  </si>
  <si>
    <t>Republic of Ghana</t>
  </si>
  <si>
    <t>bhkJDAiqVKX</t>
  </si>
  <si>
    <t>Republic of Guatemala</t>
  </si>
  <si>
    <t>quQpOfBIDFC</t>
  </si>
  <si>
    <t>Republic of Guinea</t>
  </si>
  <si>
    <t>G9o5ad4oJJX</t>
  </si>
  <si>
    <t>Republic of Guinea-Bissau</t>
  </si>
  <si>
    <t>AUStREIxT4s</t>
  </si>
  <si>
    <t>Republic of Guyana</t>
  </si>
  <si>
    <t>ipe4pT2TW7G</t>
  </si>
  <si>
    <t>Republic of Haiti</t>
  </si>
  <si>
    <t>mDSuyD9lOM5</t>
  </si>
  <si>
    <t>Republic of Honduras</t>
  </si>
  <si>
    <t>Bc3mYAhlY1a</t>
  </si>
  <si>
    <t>Republic of Iceland</t>
  </si>
  <si>
    <t>WApLDd37Yj2</t>
  </si>
  <si>
    <t>Republic of India</t>
  </si>
  <si>
    <t>jVqoXv7rFns</t>
  </si>
  <si>
    <t>Republic of Indonesia</t>
  </si>
  <si>
    <t>fHXW26zg2U6</t>
  </si>
  <si>
    <t>Republic of Iraq</t>
  </si>
  <si>
    <t>ElwEWppmGgv</t>
  </si>
  <si>
    <t>Republic of Italy</t>
  </si>
  <si>
    <t>ibGsqmiVkoU</t>
  </si>
  <si>
    <t>Republic of Kazakhstan</t>
  </si>
  <si>
    <t>HfVjCurKxh2</t>
  </si>
  <si>
    <t>Republic of Kenya</t>
  </si>
  <si>
    <t>Nlv8oKkoAwp</t>
  </si>
  <si>
    <t>Republic of Kiribati</t>
  </si>
  <si>
    <t>IbGbsybdeou</t>
  </si>
  <si>
    <t>Republic of Korea</t>
  </si>
  <si>
    <t>gxi9jcBYyrL</t>
  </si>
  <si>
    <t>Republic of Latvia</t>
  </si>
  <si>
    <t>JEHwU064LAj</t>
  </si>
  <si>
    <t>Republic of Liberia</t>
  </si>
  <si>
    <t>T1irZBQ9gNW</t>
  </si>
  <si>
    <t>Republic of Lithuania</t>
  </si>
  <si>
    <t>bcy4159FETR</t>
  </si>
  <si>
    <t>Republic of Madagascar</t>
  </si>
  <si>
    <t>G037PAPU5dO</t>
  </si>
  <si>
    <t>Republic of Malawi</t>
  </si>
  <si>
    <t>FOJUXD6f6lB</t>
  </si>
  <si>
    <t>Republic of Maldives</t>
  </si>
  <si>
    <t>EubjsxqlA4d</t>
  </si>
  <si>
    <t>Republic of Mali</t>
  </si>
  <si>
    <t>TIhakAVsQwM</t>
  </si>
  <si>
    <t>Republic of Malta</t>
  </si>
  <si>
    <t>EB4aSZN0eQr</t>
  </si>
  <si>
    <t>Republic of Mauritius</t>
  </si>
  <si>
    <t>yBqy4nxuOCA</t>
  </si>
  <si>
    <t>Republic of Moldova</t>
  </si>
  <si>
    <t>Gan3VYicAWe</t>
  </si>
  <si>
    <t>Republic of Mozambique</t>
  </si>
  <si>
    <t>rtLnlu4GUI2</t>
  </si>
  <si>
    <t>Republic of Namibia</t>
  </si>
  <si>
    <t>Pz0LCggcqES</t>
  </si>
  <si>
    <t>Republic of Nauru</t>
  </si>
  <si>
    <t>wnuoeS9sVZR</t>
  </si>
  <si>
    <t>Republic of Nicaragua</t>
  </si>
  <si>
    <t>KqaTbKanCG3</t>
  </si>
  <si>
    <t>Republic of Niue</t>
  </si>
  <si>
    <t>cfBaKMnsXd1</t>
  </si>
  <si>
    <t>Republic of North Macedonia</t>
  </si>
  <si>
    <t>iFaKKDtb7nf</t>
  </si>
  <si>
    <t>Republic of Palau</t>
  </si>
  <si>
    <t>wUBWZEHJm6Q</t>
  </si>
  <si>
    <t>Republic of Panama</t>
  </si>
  <si>
    <t>Wpzccx0vjIP</t>
  </si>
  <si>
    <t>Republic of Paraguay</t>
  </si>
  <si>
    <t>vkXlj7ZPkGi</t>
  </si>
  <si>
    <t>Republic of Peru</t>
  </si>
  <si>
    <t>QkOClVdLto1</t>
  </si>
  <si>
    <t>Republic of Philippines</t>
  </si>
  <si>
    <t>wMTP4GblKr8</t>
  </si>
  <si>
    <t>Republic of Poland</t>
  </si>
  <si>
    <t>UlQiEogy3wG</t>
  </si>
  <si>
    <t>Republic of Rwanda</t>
  </si>
  <si>
    <t>SAsS1Kwc4iW</t>
  </si>
  <si>
    <t>Republic of San Marino</t>
  </si>
  <si>
    <t>wj7iV08dvFq</t>
  </si>
  <si>
    <t>Republic of Senegal</t>
  </si>
  <si>
    <t>oroMC4mMzMq</t>
  </si>
  <si>
    <t>Republic of Serbia</t>
  </si>
  <si>
    <t>wimH12ukPK5</t>
  </si>
  <si>
    <t>Republic of Seychelles</t>
  </si>
  <si>
    <t>qbqrFLCJewu</t>
  </si>
  <si>
    <t>Republic of Sierra Leone</t>
  </si>
  <si>
    <t>rb6V38jgfFc</t>
  </si>
  <si>
    <t>Republic of Singapore</t>
  </si>
  <si>
    <t>PY4aKgi30fr</t>
  </si>
  <si>
    <t>Republic of Slovenia</t>
  </si>
  <si>
    <t>lVPoUAKCdmU</t>
  </si>
  <si>
    <t>Republic of South Africa</t>
  </si>
  <si>
    <t>mhWSEv79IJW</t>
  </si>
  <si>
    <t>Republic of South Sudan</t>
  </si>
  <si>
    <t>jkyBvNzcTLl</t>
  </si>
  <si>
    <t>Republic of Suriname</t>
  </si>
  <si>
    <t>xb2ezJcUoSR</t>
  </si>
  <si>
    <t>Republic of Tajikistan</t>
  </si>
  <si>
    <t>shRXArPWh8H</t>
  </si>
  <si>
    <t>Republic of the Congo</t>
  </si>
  <si>
    <t>Ajnw1b8m6eL</t>
  </si>
  <si>
    <t>Republic of the Marshall Islands</t>
  </si>
  <si>
    <t>O0hWoXlHhIS</t>
  </si>
  <si>
    <t>Republic of the Niger</t>
  </si>
  <si>
    <t>QqAzWHtJ8VC</t>
  </si>
  <si>
    <t>Republic of the Sudan</t>
  </si>
  <si>
    <t>YOL13ptz4ef</t>
  </si>
  <si>
    <t>Republic of the Union of Myanmar</t>
  </si>
  <si>
    <t>fYeClLy8K2x</t>
  </si>
  <si>
    <t>Republic of Trinidad and Tobago</t>
  </si>
  <si>
    <t>pMukkUmnnkh</t>
  </si>
  <si>
    <t>Republic of Tunisia</t>
  </si>
  <si>
    <t>eVEK7djdWqV</t>
  </si>
  <si>
    <t>Republic of Türkiye</t>
  </si>
  <si>
    <t>SnYHrnchKjL</t>
  </si>
  <si>
    <t>Republic of Uganda</t>
  </si>
  <si>
    <t>kpFgAwwSjCZ</t>
  </si>
  <si>
    <t>Republic of Uzbekistan</t>
  </si>
  <si>
    <t>xqjIL1cGrl1</t>
  </si>
  <si>
    <t>Republic of Vanuatu</t>
  </si>
  <si>
    <t>HX7fBSMCCbL</t>
  </si>
  <si>
    <t>Republic of Yemen</t>
  </si>
  <si>
    <t>gb7vWtO7Wjp</t>
  </si>
  <si>
    <t>Republic of Zambia</t>
  </si>
  <si>
    <t>buSEeeViTo3</t>
  </si>
  <si>
    <t>Republic of Zimbabwe</t>
  </si>
  <si>
    <t>VwqhqUCaMgk</t>
  </si>
  <si>
    <t>Réunion</t>
  </si>
  <si>
    <t>ZRxKEGQmkWI</t>
  </si>
  <si>
    <t>Rodrigues</t>
  </si>
  <si>
    <t>N9i1v07Ro0E</t>
  </si>
  <si>
    <t>Romania</t>
  </si>
  <si>
    <t>i3v8r9XNls2</t>
  </si>
  <si>
    <t>Russian Federation</t>
  </si>
  <si>
    <t>LTLHCOHyyWS</t>
  </si>
  <si>
    <t>Ryu Kyu Islands</t>
  </si>
  <si>
    <t>aZ7Bm5L90rn</t>
  </si>
  <si>
    <t>Saint Helena, Ascension and Tristan da Cunha</t>
  </si>
  <si>
    <t>BlC8wOVHBlb</t>
  </si>
  <si>
    <t>Saint Kitts and Nevis</t>
  </si>
  <si>
    <t>RyAd6laKg3U</t>
  </si>
  <si>
    <t>Saint Lucia</t>
  </si>
  <si>
    <t>HYEuE8zV74t</t>
  </si>
  <si>
    <t>Saint Pierre and Miquelon</t>
  </si>
  <si>
    <t>ZgsdoEiTlLq</t>
  </si>
  <si>
    <t>Saint Vincent and the Grenadines</t>
  </si>
  <si>
    <t>HizhPCC5Ps5</t>
  </si>
  <si>
    <t>Serbia and Montenegro, Former</t>
  </si>
  <si>
    <t>cCgL3J7Lsgn</t>
  </si>
  <si>
    <t>Sint Maarten (Dutch part)</t>
  </si>
  <si>
    <t>RDiXMdNXg16</t>
  </si>
  <si>
    <t>Slovak Republic</t>
  </si>
  <si>
    <t>av3fkpFxEXj</t>
  </si>
  <si>
    <t>Socialist Republic of Viet Nam</t>
  </si>
  <si>
    <t>FUieyovDec8</t>
  </si>
  <si>
    <t>Solomon Islands</t>
  </si>
  <si>
    <t>vnbnnSZXGTv</t>
  </si>
  <si>
    <t>State of Eritrea</t>
  </si>
  <si>
    <t>XebDUbuPqVx</t>
  </si>
  <si>
    <t>State of Israel</t>
  </si>
  <si>
    <t>tnTRnfd2aVs</t>
  </si>
  <si>
    <t>State of Kuwait</t>
  </si>
  <si>
    <t>zaluKz5Llai</t>
  </si>
  <si>
    <t>State of Libya</t>
  </si>
  <si>
    <t>jCtFxm8aADJ</t>
  </si>
  <si>
    <t>State of Qatar</t>
  </si>
  <si>
    <t>IjLnDADGraQ</t>
  </si>
  <si>
    <t>Sudan (former)</t>
  </si>
  <si>
    <t>G8FCnT37gyb</t>
  </si>
  <si>
    <t>Sultanate of Oman</t>
  </si>
  <si>
    <t>q2HqXV5OO3z</t>
  </si>
  <si>
    <t>Swiss Confederation</t>
  </si>
  <si>
    <t>HDN85xUGB65</t>
  </si>
  <si>
    <t>Syrian Arab Republic</t>
  </si>
  <si>
    <t>pGLy2Zj2lVg</t>
  </si>
  <si>
    <t>The former state union Serbia and Montenegro</t>
  </si>
  <si>
    <t>WtcZBCTspgM</t>
  </si>
  <si>
    <t>Togolese Republic</t>
  </si>
  <si>
    <t>VMqDEughMuP</t>
  </si>
  <si>
    <t>Tokelau</t>
  </si>
  <si>
    <t>HwqfuL9pQz5</t>
  </si>
  <si>
    <t>Turkmenistan</t>
  </si>
  <si>
    <t>vg4b11FL2Gl</t>
  </si>
  <si>
    <t>Turks and Caicos Islands</t>
  </si>
  <si>
    <t>GrU8zQv510v</t>
  </si>
  <si>
    <t>Tuvalu</t>
  </si>
  <si>
    <t>VJrTuNXAg9G</t>
  </si>
  <si>
    <t>Ukraine</t>
  </si>
  <si>
    <t>RTdjvXHJdnH</t>
  </si>
  <si>
    <t>Union of the Comoros</t>
  </si>
  <si>
    <t>aNIrqpwcKXv</t>
  </si>
  <si>
    <t>United Arab Emirates</t>
  </si>
  <si>
    <t>TpDwlm2Spev</t>
  </si>
  <si>
    <t>United Kingdom, England and Wales</t>
  </si>
  <si>
    <t>Q8De2VxoKXS</t>
  </si>
  <si>
    <t>United Kingdom, Northern Ireland</t>
  </si>
  <si>
    <t>Gnz4lqrVEMf</t>
  </si>
  <si>
    <t>United Kingdom of Great Britain and Northern Ireland</t>
  </si>
  <si>
    <t>Gvox4WmLiYC</t>
  </si>
  <si>
    <t>United Kingdom, Scotland</t>
  </si>
  <si>
    <t>KAUSOoBq5Ft</t>
  </si>
  <si>
    <t>United Mexican States</t>
  </si>
  <si>
    <t>S52uSY3lb8V</t>
  </si>
  <si>
    <t>United Republic of Tanzania</t>
  </si>
  <si>
    <t>AYWCbVecRKQ</t>
  </si>
  <si>
    <t>United States of America</t>
  </si>
  <si>
    <t>wFkq5oB0dFS</t>
  </si>
  <si>
    <t>USSR, Former</t>
  </si>
  <si>
    <t>M9HrCkIwaKy</t>
  </si>
  <si>
    <t>US Virgin Islands</t>
  </si>
  <si>
    <t>eVp1pvRfPKS</t>
  </si>
  <si>
    <t>Wallis and Futuna</t>
  </si>
  <si>
    <t>KrU8C1YTdao</t>
  </si>
  <si>
    <t>West Bank</t>
  </si>
  <si>
    <t>fIlPGTXBCUm</t>
  </si>
  <si>
    <t>Yugoslavia, Former</t>
  </si>
  <si>
    <t>true</t>
  </si>
  <si>
    <t>boolean</t>
  </si>
  <si>
    <t>Yes</t>
  </si>
  <si>
    <t>false</t>
  </si>
  <si>
    <t>No</t>
  </si>
  <si>
    <t>Description</t>
  </si>
  <si>
    <t>Total number of rabies cases reported , clinical or lab diagnosed</t>
  </si>
  <si>
    <t>The best evidence based estimation of dog population; a proxy is the human:dog ratio if known</t>
  </si>
  <si>
    <t>The beset evidence based estimation of dog rabies vaccination coverage in the country as percentage</t>
  </si>
  <si>
    <t>Bites by warm blooded animals (excluding snake bites) categorized by WHO age groups</t>
  </si>
  <si>
    <t>Bites by warm blooded animals (excluding snake bites) categorized by animal</t>
  </si>
  <si>
    <t>Bites by warm blooded animals (excluding snake bites) categorized by wound category</t>
  </si>
  <si>
    <t>Bites by warm blooded animals (excluding snake bites) categorized by gender</t>
  </si>
  <si>
    <t>Total number of human rabies cases categorized by WHO age groups</t>
  </si>
  <si>
    <t>Total number of human rabies cases categorized by gender</t>
  </si>
  <si>
    <t>Total number of human rabies cases categorized by transmission</t>
  </si>
  <si>
    <t>Total number of human rabies cases categorized by diagnosis type</t>
  </si>
  <si>
    <t>Number of people receiving post-exposure prophylaxis (PEP) by WHO age groups. PEP is defined for this variable as wound care and at least 1 dose of rabies vaccine.</t>
  </si>
  <si>
    <t>Number of people receiving post-exposure prophylaxis (PEP) by wound categories. PEP is defined for this variable as wound care and at least 1 dose of rabies vaccine.</t>
  </si>
  <si>
    <t>Number of people receiving post-exposure prophylaxis (PEP) by gender. PEP is defined for this variable as wound care and at least 1 dose of rabies vaccine.</t>
  </si>
  <si>
    <t>Version: DATASET_GENERATED_v2</t>
  </si>
  <si>
    <t>Org Unit *</t>
  </si>
  <si>
    <t>Period</t>
  </si>
  <si>
    <t>How to use this template</t>
  </si>
  <si>
    <t>Sheets in this workbook</t>
  </si>
  <si>
    <t>Data entry</t>
  </si>
  <si>
    <t>Input your data here</t>
  </si>
  <si>
    <t>Legend</t>
  </si>
  <si>
    <t>Refer to this tab for definitions and value types</t>
  </si>
  <si>
    <t>Validation</t>
  </si>
  <si>
    <t>No need to use this tab, it is for internal DHIS2 platform integration only</t>
  </si>
  <si>
    <t>Metadata</t>
  </si>
  <si>
    <t>How to report your data</t>
  </si>
  <si>
    <t>Go to Date Entry</t>
  </si>
  <si>
    <t>Org Unit</t>
  </si>
  <si>
    <r>
      <t xml:space="preserve">Select the </t>
    </r>
    <r>
      <rPr>
        <b/>
        <sz val="12"/>
        <color rgb="FF000000"/>
        <rFont val="Calibri"/>
        <family val="2"/>
      </rPr>
      <t>country</t>
    </r>
    <r>
      <rPr>
        <sz val="12"/>
        <color rgb="FF000000"/>
        <rFont val="Calibri"/>
        <family val="1"/>
      </rPr>
      <t xml:space="preserve"> you want to report data for from the drop-down list</t>
    </r>
  </si>
  <si>
    <r>
      <t xml:space="preserve">Select the </t>
    </r>
    <r>
      <rPr>
        <b/>
        <sz val="12"/>
        <color rgb="FF000000"/>
        <rFont val="Calibri"/>
        <family val="2"/>
      </rPr>
      <t>year</t>
    </r>
    <r>
      <rPr>
        <sz val="12"/>
        <color rgb="FF000000"/>
        <rFont val="Calibri"/>
        <family val="1"/>
      </rPr>
      <t xml:space="preserve"> you want to report data for from the drop-down list</t>
    </r>
  </si>
  <si>
    <t>CO_RA_Data_sources*</t>
  </si>
  <si>
    <r>
      <t xml:space="preserve">Select the </t>
    </r>
    <r>
      <rPr>
        <b/>
        <sz val="12"/>
        <color rgb="FF000000"/>
        <rFont val="Calibri"/>
        <family val="2"/>
      </rPr>
      <t>type</t>
    </r>
    <r>
      <rPr>
        <sz val="12"/>
        <color rgb="FF000000"/>
        <rFont val="Calibri"/>
        <family val="1"/>
      </rPr>
      <t xml:space="preserve"> of data you want to report (usually </t>
    </r>
    <r>
      <rPr>
        <b/>
        <sz val="12"/>
        <color rgb="FF000000"/>
        <rFont val="Calibri"/>
        <family val="2"/>
      </rPr>
      <t>official</t>
    </r>
    <r>
      <rPr>
        <sz val="12"/>
        <color rgb="FF000000"/>
        <rFont val="Calibri"/>
        <family val="1"/>
      </rPr>
      <t xml:space="preserve"> data, see definitions below)</t>
    </r>
  </si>
  <si>
    <t>If you have additional comments you can enter them here</t>
  </si>
  <si>
    <t>If you want to specify the data source you can enter the information here</t>
  </si>
  <si>
    <t>Please don't change the formatting of the file as this will prevent uploading the data correctly into the WHO Integrated Data Platform (WIDP)</t>
  </si>
  <si>
    <r>
      <t xml:space="preserve">If you have access to the WHO Integrated Data Platform (WIDP) you can upload this template directly via bulk upload </t>
    </r>
    <r>
      <rPr>
        <b/>
        <sz val="12"/>
        <color rgb="FFC00000"/>
        <rFont val="Calibri"/>
        <family val="2"/>
      </rPr>
      <t>AFTER</t>
    </r>
    <r>
      <rPr>
        <b/>
        <sz val="12"/>
        <color rgb="FF000000"/>
        <rFont val="Calibri"/>
        <family val="2"/>
      </rPr>
      <t xml:space="preserve"> </t>
    </r>
    <r>
      <rPr>
        <b/>
        <sz val="12"/>
        <color rgb="FFC00000"/>
        <rFont val="Calibri"/>
        <family val="2"/>
      </rPr>
      <t>deleting this instructions sheet</t>
    </r>
    <r>
      <rPr>
        <b/>
        <sz val="12"/>
        <color rgb="FF000000"/>
        <rFont val="Calibri"/>
        <family val="2"/>
      </rPr>
      <t xml:space="preserve"> or enter your data manually. </t>
    </r>
  </si>
  <si>
    <t>*Data source Definitions</t>
  </si>
  <si>
    <t>A. Official</t>
  </si>
  <si>
    <t>Data officially reported to WHO through countries’ Ministry of Health, validated through requests to WHO Regional Offices or sent via data collection template from national focal points, including data from vital statistics (mortality database) or regional WHO databases</t>
  </si>
  <si>
    <t>B. Other</t>
  </si>
  <si>
    <t>National or regional data, health statistics, surveillance networks, control strategies officially displayed or reported elsewhere</t>
  </si>
  <si>
    <t>C. Estimates</t>
  </si>
  <si>
    <t>Estimates from WHO global burden of disease, modelling or peer reviewed publication showing estimate data</t>
  </si>
  <si>
    <t>D. OIE</t>
  </si>
  <si>
    <t>Data from the OIE World Animal Health Information System (WAHIS)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</si>
</sst>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Calibri"/>
      <family val="1"/>
    </font>
    <font>
      <b/>
      <sz val="16"/>
      <color rgb="FF000000"/>
      <name val="Calibri"/>
      <family val="1"/>
    </font>
    <font>
      <sz val="12"/>
      <color rgb="FFFFEE58"/>
      <name val="Calibri"/>
      <family val="1"/>
    </font>
    <font>
      <sz val="12"/>
      <color rgb="FFFFCA28"/>
      <name val="Calibri"/>
      <family val="1"/>
    </font>
    <font>
      <u/>
      <sz val="12"/>
      <color theme="10"/>
      <name val="Calibri"/>
      <family val="1"/>
    </font>
    <font>
      <b/>
      <sz val="14"/>
      <color rgb="FF000000"/>
      <name val="Calibri"/>
      <family val="2"/>
    </font>
    <font>
      <b/>
      <u/>
      <sz val="12"/>
      <color theme="10"/>
      <name val="Calibri"/>
      <family val="2"/>
    </font>
    <font>
      <b/>
      <sz val="12"/>
      <color rgb="FF000000"/>
      <name val="Calibri"/>
      <family val="2"/>
    </font>
    <font>
      <sz val="12"/>
      <color rgb="FF000000"/>
      <name val="Calibri"/>
      <family val="2"/>
    </font>
    <font>
      <b/>
      <sz val="12"/>
      <color rgb="FFC00000"/>
      <name val="Calibri"/>
      <family val="2"/>
    </font>
  </fonts>
  <fills count="14">
    <fill>
      <patternFill patternType="none"/>
    </fill>
    <fill>
      <patternFill patternType="gray125"/>
    </fill>
    <fill>
      <patternFill patternType="solid">
        <fgColor rgb="FFFFFFFF"/>
      </patternFill>
    </fill>
    <fill>
      <patternFill patternType="solid">
        <fgColor rgb="FFFFEE58"/>
      </patternFill>
    </fill>
    <fill>
      <patternFill patternType="solid">
        <fgColor rgb="FFFFCA28"/>
      </patternFill>
    </fill>
    <fill>
      <patternFill patternType="solid">
        <fgColor rgb="FFFFA726"/>
      </patternFill>
    </fill>
    <fill>
      <patternFill patternType="solid">
        <fgColor rgb="FFFF7043"/>
      </patternFill>
    </fill>
    <fill>
      <patternFill patternType="solid">
        <fgColor rgb="FFE57373"/>
      </patternFill>
    </fill>
    <fill>
      <patternFill patternType="solid">
        <fgColor rgb="FFF06292"/>
      </patternFill>
    </fill>
    <fill>
      <patternFill patternType="solid">
        <fgColor rgb="FFBA68C8"/>
      </patternFill>
    </fill>
    <fill>
      <patternFill patternType="solid">
        <fgColor rgb="FF9575CD"/>
      </patternFill>
    </fill>
    <fill>
      <patternFill patternType="solid">
        <fgColor rgb="FF9FA8DA"/>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0" fillId="2" borderId="0" xfId="0" applyFont="1" applyFill="1" applyAlignment="1">
      <alignment horizontal="center" vertical="center" wrapText="1" shrinkToFit="1"/>
    </xf>
    <xf numFmtId="0" fontId="0" fillId="3" borderId="0" xfId="0" applyFont="1" applyFill="1" applyAlignment="1">
      <alignment horizontal="center" vertical="center" wrapText="1" shrinkToFit="1"/>
    </xf>
    <xf numFmtId="0" fontId="2" fillId="3" borderId="0" xfId="0" applyFont="1" applyFill="1" applyAlignment="1">
      <alignment horizontal="center" vertical="center" wrapText="1" shrinkToFit="1"/>
    </xf>
    <xf numFmtId="0" fontId="0" fillId="4" borderId="0" xfId="0" applyFont="1" applyFill="1" applyAlignment="1">
      <alignment horizontal="center" vertical="center" wrapText="1" shrinkToFit="1"/>
    </xf>
    <xf numFmtId="0" fontId="3" fillId="4" borderId="0" xfId="0" applyFont="1" applyFill="1" applyAlignment="1">
      <alignment horizontal="center" vertical="center" wrapText="1" shrinkToFit="1"/>
    </xf>
    <xf numFmtId="0" fontId="0" fillId="5" borderId="0" xfId="0" applyFont="1" applyFill="1" applyAlignment="1">
      <alignment horizontal="center" vertical="center" wrapText="1" shrinkToFit="1"/>
    </xf>
    <xf numFmtId="0" fontId="0" fillId="6" borderId="0" xfId="0" applyFont="1" applyFill="1" applyAlignment="1">
      <alignment horizontal="center" vertical="center" wrapText="1" shrinkToFit="1"/>
    </xf>
    <xf numFmtId="0" fontId="0" fillId="7" borderId="0" xfId="0" applyFont="1" applyFill="1" applyAlignment="1">
      <alignment horizontal="center" vertical="center" wrapText="1" shrinkToFit="1"/>
    </xf>
    <xf numFmtId="0" fontId="0" fillId="8" borderId="0" xfId="0" applyFont="1" applyFill="1" applyAlignment="1">
      <alignment horizontal="center" vertical="center" wrapText="1" shrinkToFit="1"/>
    </xf>
    <xf numFmtId="0" fontId="0" fillId="9" borderId="0" xfId="0" applyFont="1" applyFill="1" applyAlignment="1">
      <alignment horizontal="center" vertical="center" wrapText="1" shrinkToFit="1"/>
    </xf>
    <xf numFmtId="0" fontId="0" fillId="10" borderId="0" xfId="0" applyFont="1" applyFill="1" applyAlignment="1">
      <alignment horizontal="center" vertical="center" wrapText="1" shrinkToFit="1"/>
    </xf>
    <xf numFmtId="0" fontId="0" fillId="11" borderId="0" xfId="0" applyFont="1" applyFill="1" applyAlignment="1">
      <alignment horizontal="center" vertical="center" wrapText="1" shrinkToFit="1"/>
    </xf>
    <xf numFmtId="0" fontId="0" fillId="12" borderId="0" xfId="0" applyFill="1"/>
    <xf numFmtId="0" fontId="5" fillId="12" borderId="1" xfId="0" applyFont="1" applyFill="1" applyBorder="1" applyAlignment="1">
      <alignment horizontal="center" vertical="center"/>
    </xf>
    <xf numFmtId="0" fontId="5" fillId="12" borderId="0" xfId="0" applyFont="1" applyFill="1"/>
    <xf numFmtId="0" fontId="6" fillId="12" borderId="2" xfId="1" applyFont="1" applyFill="1" applyBorder="1"/>
    <xf numFmtId="0" fontId="7" fillId="12" borderId="2" xfId="0" applyFont="1" applyFill="1" applyBorder="1"/>
    <xf numFmtId="0" fontId="4" fillId="12" borderId="2" xfId="1" applyFill="1" applyBorder="1"/>
    <xf numFmtId="0" fontId="0" fillId="12" borderId="2" xfId="0" applyFill="1" applyBorder="1"/>
    <xf numFmtId="0" fontId="5" fillId="12" borderId="2" xfId="0" applyFont="1" applyFill="1" applyBorder="1"/>
    <xf numFmtId="0" fontId="4" fillId="12" borderId="0" xfId="1" applyFill="1"/>
    <xf numFmtId="0" fontId="0" fillId="12" borderId="2" xfId="0" applyFill="1" applyBorder="1" applyAlignment="1">
      <alignment vertical="center"/>
    </xf>
    <xf numFmtId="0" fontId="0" fillId="12" borderId="2" xfId="0" applyFill="1" applyBorder="1" applyAlignment="1">
      <alignment wrapText="1"/>
    </xf>
    <xf numFmtId="0" fontId="8" fillId="12" borderId="3"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7" fillId="13" borderId="5" xfId="0" applyFont="1" applyFill="1" applyBorder="1" applyAlignment="1">
      <alignment horizontal="left" vertical="top" wrapText="1"/>
    </xf>
    <xf numFmtId="0" fontId="0" fillId="12" borderId="2" xfId="0" applyFill="1" applyBorder="1" applyAlignment="1">
      <alignment horizontal="center" vertical="center"/>
    </xf>
    <xf numFmtId="0" fontId="0" fillId="8" borderId="0" xfId="0" applyFont="1" applyFill="1" applyAlignment="1">
      <alignment horizontal="center" vertical="center" wrapText="1" shrinkToFit="1"/>
    </xf>
    <xf numFmtId="0" fontId="0" fillId="9" borderId="0" xfId="0" applyFont="1" applyFill="1" applyAlignment="1">
      <alignment horizontal="center" vertical="center" wrapText="1" shrinkToFit="1"/>
    </xf>
    <xf numFmtId="0" fontId="0" fillId="10" borderId="0" xfId="0" applyFont="1" applyFill="1" applyAlignment="1">
      <alignment horizontal="center" vertical="center" wrapText="1" shrinkToFit="1"/>
    </xf>
    <xf numFmtId="0" fontId="0" fillId="3" borderId="0" xfId="0" applyFont="1" applyFill="1" applyAlignment="1">
      <alignment horizontal="center" vertical="center" wrapText="1" shrinkToFit="1"/>
    </xf>
    <xf numFmtId="0" fontId="0" fillId="4" borderId="0" xfId="0" applyFont="1" applyFill="1" applyAlignment="1">
      <alignment horizontal="center" vertical="center" wrapText="1" shrinkToFit="1"/>
    </xf>
    <xf numFmtId="0" fontId="0" fillId="5" borderId="0" xfId="0" applyFont="1" applyFill="1" applyAlignment="1">
      <alignment horizontal="center" vertical="center" wrapText="1" shrinkToFit="1"/>
    </xf>
    <xf numFmtId="0" fontId="0" fillId="6" borderId="0" xfId="0" applyFont="1" applyFill="1" applyAlignment="1">
      <alignment horizontal="center" vertical="center" wrapText="1" shrinkToFit="1"/>
    </xf>
    <xf numFmtId="0" fontId="0" fillId="7" borderId="0" xfId="0" applyFont="1" applyFill="1" applyAlignment="1">
      <alignment horizontal="center" vertical="center" wrapText="1" shrinkToFit="1"/>
    </xf>
    <xf numFmtId="0" fontId="0" fillId="11" borderId="0" xfId="0" applyFont="1" applyFill="1" applyAlignment="1">
      <alignment horizontal="center" vertical="center" wrapText="1" shrinkToFit="1"/>
    </xf>
    <xf numFmtId="0" fontId="1" fillId="2" borderId="0" xfId="0" applyFont="1" applyFill="1" applyAlignment="1">
      <alignment horizontal="center" vertical="center" wrapText="1" shrinkToFit="1"/>
    </xf>
    <xf numFmtId="0" fontId="0" fillId="2" borderId="0" xfId="0" applyFont="1" applyFill="1" applyAlignment="1">
      <alignment horizontal="center" vertical="center" wrapText="1" shrinkToFit="1"/>
    </xf>
  </cellXfs>
  <cellStyles count="2">
    <cellStyle name="Hyperlink" xfId="1" builtinId="8"/>
    <cellStyle name="Normal" xfId="0" builtinId="0"/>
  </cellStyles>
  <dxfs count="3">
    <dxf>
      <font>
        <b/>
        <sz val="12"/>
        <color rgb="FFFF0000"/>
        <name val="Calibri"/>
        <family val="1"/>
      </font>
    </dxf>
    <dxf>
      <font>
        <b/>
        <sz val="12"/>
        <color rgb="FFFF0000"/>
        <name val="Calibri"/>
        <family val="1"/>
      </font>
    </dxf>
    <dxf>
      <font>
        <b/>
        <sz val="12"/>
        <color rgb="FFFF0000"/>
        <name val="Calibri"/>
        <family val="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12</xdr:row>
      <xdr:rowOff>190500</xdr:rowOff>
    </xdr:from>
    <xdr:to>
      <xdr:col>2</xdr:col>
      <xdr:colOff>3258555</xdr:colOff>
      <xdr:row>16</xdr:row>
      <xdr:rowOff>156271</xdr:rowOff>
    </xdr:to>
    <xdr:pic>
      <xdr:nvPicPr>
        <xdr:cNvPr id="2" name="Picture 1">
          <a:extLst>
            <a:ext uri="{FF2B5EF4-FFF2-40B4-BE49-F238E27FC236}">
              <a16:creationId xmlns:a16="http://schemas.microsoft.com/office/drawing/2014/main" id="{AFCE75E2-D5AC-4ABB-9D89-56F7570F2D15}"/>
            </a:ext>
          </a:extLst>
        </xdr:cNvPr>
        <xdr:cNvPicPr>
          <a:picLocks noChangeAspect="1"/>
        </xdr:cNvPicPr>
      </xdr:nvPicPr>
      <xdr:blipFill>
        <a:blip xmlns:r="http://schemas.openxmlformats.org/officeDocument/2006/relationships" r:embed="rId1"/>
        <a:stretch>
          <a:fillRect/>
        </a:stretch>
      </xdr:blipFill>
      <xdr:spPr>
        <a:xfrm>
          <a:off x="419100" y="2971800"/>
          <a:ext cx="5411205" cy="765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F059-A9E9-44F9-BEC8-7A8DBCC98A05}">
  <sheetPr>
    <tabColor rgb="FFFFC000"/>
  </sheetPr>
  <dimension ref="A1:E39"/>
  <sheetViews>
    <sheetView tabSelected="1" workbookViewId="0">
      <selection activeCell="H11" sqref="H11"/>
    </sheetView>
  </sheetViews>
  <sheetFormatPr defaultRowHeight="15.75" x14ac:dyDescent="0.25"/>
  <cols>
    <col min="1" max="1" width="5.25" customWidth="1"/>
    <col min="2" max="2" width="28.5" customWidth="1"/>
    <col min="3" max="3" width="61" customWidth="1"/>
  </cols>
  <sheetData>
    <row r="1" spans="1:5" ht="19.5" thickBot="1" x14ac:dyDescent="0.3">
      <c r="A1" s="13"/>
      <c r="B1" s="14" t="s">
        <v>772</v>
      </c>
      <c r="C1" s="13"/>
      <c r="D1" s="13"/>
      <c r="E1" s="13"/>
    </row>
    <row r="2" spans="1:5" x14ac:dyDescent="0.25">
      <c r="A2" s="13"/>
      <c r="B2" s="13"/>
      <c r="C2" s="13"/>
      <c r="D2" s="13"/>
      <c r="E2" s="13"/>
    </row>
    <row r="3" spans="1:5" ht="18.75" x14ac:dyDescent="0.3">
      <c r="A3" s="13"/>
      <c r="B3" s="15" t="s">
        <v>773</v>
      </c>
      <c r="C3" s="13"/>
      <c r="D3" s="13"/>
      <c r="E3" s="13"/>
    </row>
    <row r="4" spans="1:5" ht="18.75" x14ac:dyDescent="0.3">
      <c r="A4" s="13"/>
      <c r="B4" s="15"/>
      <c r="C4" s="13"/>
      <c r="D4" s="13"/>
      <c r="E4" s="13"/>
    </row>
    <row r="5" spans="1:5" x14ac:dyDescent="0.25">
      <c r="A5" s="13"/>
      <c r="B5" s="16" t="s">
        <v>774</v>
      </c>
      <c r="C5" s="17" t="s">
        <v>775</v>
      </c>
      <c r="D5" s="13"/>
      <c r="E5" s="13"/>
    </row>
    <row r="6" spans="1:5" x14ac:dyDescent="0.25">
      <c r="A6" s="13"/>
      <c r="B6" s="18" t="s">
        <v>776</v>
      </c>
      <c r="C6" s="19" t="s">
        <v>777</v>
      </c>
      <c r="D6" s="13"/>
      <c r="E6" s="13"/>
    </row>
    <row r="7" spans="1:5" x14ac:dyDescent="0.25">
      <c r="A7" s="13"/>
      <c r="B7" s="18" t="s">
        <v>778</v>
      </c>
      <c r="C7" s="19" t="s">
        <v>779</v>
      </c>
      <c r="D7" s="13"/>
      <c r="E7" s="13"/>
    </row>
    <row r="8" spans="1:5" x14ac:dyDescent="0.25">
      <c r="A8" s="13"/>
      <c r="B8" s="18" t="s">
        <v>780</v>
      </c>
      <c r="C8" s="19" t="s">
        <v>779</v>
      </c>
      <c r="D8" s="13"/>
      <c r="E8" s="13"/>
    </row>
    <row r="9" spans="1:5" x14ac:dyDescent="0.25">
      <c r="A9" s="13"/>
      <c r="B9" s="13"/>
      <c r="C9" s="13"/>
      <c r="D9" s="13"/>
      <c r="E9" s="13"/>
    </row>
    <row r="10" spans="1:5" x14ac:dyDescent="0.25">
      <c r="A10" s="13"/>
      <c r="B10" s="13"/>
      <c r="C10" s="13"/>
      <c r="D10" s="13"/>
      <c r="E10" s="13"/>
    </row>
    <row r="11" spans="1:5" ht="18.75" x14ac:dyDescent="0.3">
      <c r="A11" s="13"/>
      <c r="B11" s="20" t="s">
        <v>781</v>
      </c>
      <c r="C11" s="13"/>
      <c r="D11" s="13"/>
      <c r="E11" s="13"/>
    </row>
    <row r="12" spans="1:5" x14ac:dyDescent="0.25">
      <c r="A12" s="13"/>
      <c r="B12" s="21" t="s">
        <v>782</v>
      </c>
      <c r="C12" s="13"/>
      <c r="D12" s="13"/>
      <c r="E12" s="13"/>
    </row>
    <row r="13" spans="1:5" x14ac:dyDescent="0.25">
      <c r="A13" s="13"/>
      <c r="B13" s="21"/>
      <c r="C13" s="13"/>
      <c r="D13" s="13"/>
      <c r="E13" s="13"/>
    </row>
    <row r="14" spans="1:5" x14ac:dyDescent="0.25">
      <c r="A14" s="13"/>
      <c r="B14" s="21"/>
      <c r="C14" s="13"/>
      <c r="D14" s="13"/>
      <c r="E14" s="13"/>
    </row>
    <row r="15" spans="1:5" x14ac:dyDescent="0.25">
      <c r="A15" s="13"/>
      <c r="B15" s="21"/>
      <c r="C15" s="13"/>
      <c r="D15" s="13"/>
      <c r="E15" s="13"/>
    </row>
    <row r="16" spans="1:5" x14ac:dyDescent="0.25">
      <c r="A16" s="13"/>
      <c r="B16" s="21"/>
      <c r="C16" s="13"/>
      <c r="D16" s="13"/>
      <c r="E16" s="13"/>
    </row>
    <row r="17" spans="1:5" x14ac:dyDescent="0.25">
      <c r="A17" s="13"/>
      <c r="B17" s="21"/>
      <c r="C17" s="13"/>
      <c r="D17" s="13"/>
      <c r="E17" s="13"/>
    </row>
    <row r="18" spans="1:5" x14ac:dyDescent="0.25">
      <c r="A18" s="13"/>
      <c r="B18" s="21"/>
      <c r="C18" s="13"/>
      <c r="D18" s="13"/>
      <c r="E18" s="13"/>
    </row>
    <row r="19" spans="1:5" x14ac:dyDescent="0.25">
      <c r="A19" s="13"/>
      <c r="B19" s="19" t="s">
        <v>783</v>
      </c>
      <c r="C19" s="19" t="s">
        <v>784</v>
      </c>
      <c r="D19" s="13"/>
      <c r="E19" s="13"/>
    </row>
    <row r="20" spans="1:5" x14ac:dyDescent="0.25">
      <c r="A20" s="13"/>
      <c r="B20" s="19" t="s">
        <v>771</v>
      </c>
      <c r="C20" s="19" t="s">
        <v>785</v>
      </c>
      <c r="D20" s="13"/>
      <c r="E20" s="13"/>
    </row>
    <row r="21" spans="1:5" ht="31.5" x14ac:dyDescent="0.25">
      <c r="A21" s="13"/>
      <c r="B21" s="22" t="s">
        <v>786</v>
      </c>
      <c r="C21" s="23" t="s">
        <v>787</v>
      </c>
      <c r="D21" s="13"/>
      <c r="E21" s="13"/>
    </row>
    <row r="22" spans="1:5" x14ac:dyDescent="0.25">
      <c r="A22" s="13"/>
      <c r="B22" s="19" t="s">
        <v>34</v>
      </c>
      <c r="C22" s="19" t="s">
        <v>788</v>
      </c>
      <c r="D22" s="13"/>
      <c r="E22" s="13"/>
    </row>
    <row r="23" spans="1:5" x14ac:dyDescent="0.25">
      <c r="A23" s="13"/>
      <c r="B23" s="19" t="s">
        <v>41</v>
      </c>
      <c r="C23" s="19" t="s">
        <v>789</v>
      </c>
      <c r="D23" s="13"/>
      <c r="E23" s="13"/>
    </row>
    <row r="24" spans="1:5" x14ac:dyDescent="0.25">
      <c r="A24" s="13"/>
      <c r="B24" s="13"/>
      <c r="C24" s="13"/>
      <c r="D24" s="13"/>
      <c r="E24" s="13"/>
    </row>
    <row r="25" spans="1:5" ht="16.5" thickBot="1" x14ac:dyDescent="0.3">
      <c r="A25" s="13"/>
      <c r="B25" s="13"/>
      <c r="C25" s="13"/>
      <c r="D25" s="13"/>
      <c r="E25" s="13"/>
    </row>
    <row r="26" spans="1:5" ht="16.5" thickBot="1" x14ac:dyDescent="0.3">
      <c r="A26" s="13"/>
      <c r="B26" s="24" t="s">
        <v>790</v>
      </c>
      <c r="C26" s="25"/>
      <c r="D26" s="13"/>
      <c r="E26" s="13"/>
    </row>
    <row r="27" spans="1:5" ht="36.75" customHeight="1" x14ac:dyDescent="0.25">
      <c r="A27" s="13"/>
      <c r="B27" s="26" t="s">
        <v>791</v>
      </c>
      <c r="C27" s="26"/>
      <c r="D27" s="13"/>
      <c r="E27" s="13"/>
    </row>
    <row r="28" spans="1:5" x14ac:dyDescent="0.25">
      <c r="A28" s="13"/>
      <c r="B28" s="13"/>
      <c r="C28" s="13"/>
      <c r="D28" s="13"/>
      <c r="E28" s="13"/>
    </row>
    <row r="29" spans="1:5" x14ac:dyDescent="0.25">
      <c r="A29" s="13"/>
      <c r="B29" s="13"/>
      <c r="C29" s="13"/>
      <c r="D29" s="13"/>
      <c r="E29" s="13"/>
    </row>
    <row r="30" spans="1:5" x14ac:dyDescent="0.25">
      <c r="A30" s="13"/>
      <c r="B30" s="27" t="s">
        <v>792</v>
      </c>
      <c r="C30" s="19" t="s">
        <v>793</v>
      </c>
      <c r="D30" s="13"/>
      <c r="E30" s="13"/>
    </row>
    <row r="31" spans="1:5" ht="63" x14ac:dyDescent="0.25">
      <c r="A31" s="13"/>
      <c r="B31" s="27"/>
      <c r="C31" s="23" t="s">
        <v>794</v>
      </c>
      <c r="D31" s="13"/>
      <c r="E31" s="13"/>
    </row>
    <row r="32" spans="1:5" x14ac:dyDescent="0.25">
      <c r="A32" s="13"/>
      <c r="B32" s="27"/>
      <c r="C32" s="19" t="s">
        <v>795</v>
      </c>
      <c r="D32" s="13"/>
      <c r="E32" s="13"/>
    </row>
    <row r="33" spans="1:5" ht="31.5" x14ac:dyDescent="0.25">
      <c r="A33" s="13"/>
      <c r="B33" s="27"/>
      <c r="C33" s="23" t="s">
        <v>796</v>
      </c>
      <c r="D33" s="13"/>
      <c r="E33" s="13"/>
    </row>
    <row r="34" spans="1:5" x14ac:dyDescent="0.25">
      <c r="A34" s="13"/>
      <c r="B34" s="27"/>
      <c r="C34" s="19" t="s">
        <v>797</v>
      </c>
      <c r="D34" s="13"/>
      <c r="E34" s="13"/>
    </row>
    <row r="35" spans="1:5" ht="31.5" x14ac:dyDescent="0.25">
      <c r="A35" s="13"/>
      <c r="B35" s="27"/>
      <c r="C35" s="23" t="s">
        <v>798</v>
      </c>
      <c r="D35" s="13"/>
      <c r="E35" s="13"/>
    </row>
    <row r="36" spans="1:5" x14ac:dyDescent="0.25">
      <c r="A36" s="13"/>
      <c r="B36" s="27"/>
      <c r="C36" s="19" t="s">
        <v>799</v>
      </c>
      <c r="D36" s="13"/>
      <c r="E36" s="13"/>
    </row>
    <row r="37" spans="1:5" ht="31.5" x14ac:dyDescent="0.25">
      <c r="A37" s="13"/>
      <c r="B37" s="27"/>
      <c r="C37" s="23" t="s">
        <v>800</v>
      </c>
      <c r="D37" s="13"/>
      <c r="E37" s="13"/>
    </row>
    <row r="38" spans="1:5" x14ac:dyDescent="0.25">
      <c r="A38" s="13"/>
      <c r="B38" s="13"/>
      <c r="C38" s="13"/>
      <c r="D38" s="13"/>
      <c r="E38" s="13"/>
    </row>
    <row r="39" spans="1:5" x14ac:dyDescent="0.25">
      <c r="A39" s="13"/>
      <c r="B39" s="13"/>
      <c r="C39" s="13"/>
      <c r="D39" s="13"/>
      <c r="E39" s="13"/>
    </row>
  </sheetData>
  <mergeCells count="3">
    <mergeCell ref="B26:C26"/>
    <mergeCell ref="B27:C27"/>
    <mergeCell ref="B30:B37"/>
  </mergeCells>
  <hyperlinks>
    <hyperlink ref="B12" location="'Data Entry'!A1" display="Go to Date Entry" xr:uid="{9889889C-CF09-4862-AF24-7BC9375CD9D0}"/>
    <hyperlink ref="B5" location="'Data Entry'!A1" display="Data entry" xr:uid="{7400D9A9-33C8-4748-99B5-20276C7C85F3}"/>
    <hyperlink ref="B6" location="Legend!A1" display="Legend" xr:uid="{F3B34C4E-DC27-4D58-BDFE-5B29BC058883}"/>
    <hyperlink ref="B7" location="Validation!A1" display="Validation" xr:uid="{D4E08853-011F-4FC5-A14E-FD267FEB5F1E}"/>
    <hyperlink ref="B8" location="Metadata!A1" display="Metadata" xr:uid="{FFF8E875-350D-476D-8412-F1E24F58150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
  <sheetViews>
    <sheetView zoomScaleNormal="100" workbookViewId="0">
      <pane ySplit="5" topLeftCell="A6" activePane="bottomLeft" state="frozen"/>
      <selection pane="bottomLeft" activeCell="B6" sqref="B6"/>
    </sheetView>
  </sheetViews>
  <sheetFormatPr defaultColWidth="11" defaultRowHeight="15.75" x14ac:dyDescent="0.25"/>
  <cols>
    <col min="1" max="3" width="20" customWidth="1"/>
    <col min="4" max="4" width="18.25" customWidth="1"/>
    <col min="5" max="5" width="17.75" customWidth="1"/>
    <col min="6" max="73" width="20" customWidth="1"/>
  </cols>
  <sheetData>
    <row r="1" spans="1:73" ht="47.25" hidden="1" x14ac:dyDescent="0.25">
      <c r="A1" s="1" t="s">
        <v>769</v>
      </c>
    </row>
    <row r="2" spans="1:73" hidden="1" x14ac:dyDescent="0.25"/>
    <row r="3" spans="1:73" hidden="1" x14ac:dyDescent="0.25"/>
    <row r="4" spans="1:73" ht="30" customHeight="1" x14ac:dyDescent="0.25">
      <c r="A4" s="37" t="str">
        <f>_S1UMweeoPsi</f>
        <v>Rabies annual report</v>
      </c>
      <c r="B4" s="37"/>
      <c r="C4" s="37"/>
      <c r="D4" s="31" t="str">
        <f>_PAIM9UDWO8d</f>
        <v>Comments</v>
      </c>
      <c r="E4" s="32" t="str">
        <f>_mhzDsmV1xx7</f>
        <v>Sources</v>
      </c>
      <c r="F4" s="33" t="str">
        <f>_d91eTps9bCi</f>
        <v>Human : Dog ratio</v>
      </c>
      <c r="G4" s="33"/>
      <c r="H4" s="34" t="str">
        <f>_it8UvG94yDu</f>
        <v>Number of human rabies cases reported</v>
      </c>
      <c r="I4" s="34"/>
      <c r="J4" s="34"/>
      <c r="K4" s="35" t="str">
        <f>_UgOTAOvaLbD</f>
        <v>Number of reported animal bite cases in humans</v>
      </c>
      <c r="L4" s="35"/>
      <c r="M4" s="35"/>
      <c r="N4" s="28" t="str">
        <f>_wJvwACm3zzR</f>
        <v>Number of human rabies cases reported</v>
      </c>
      <c r="O4" s="28"/>
      <c r="P4" s="28"/>
      <c r="Q4" s="29" t="str">
        <f>_T6o3ZYK1GT2</f>
        <v>Number of people receiving post-exposure prophylaxis</v>
      </c>
      <c r="R4" s="29"/>
      <c r="S4" s="29"/>
      <c r="T4" s="30" t="str">
        <f>_FQfEkbg7ock</f>
        <v>Estimated dog population</v>
      </c>
      <c r="U4" s="30"/>
      <c r="V4" s="30"/>
      <c r="W4" s="36" t="str">
        <f>_xIcL7DltKft</f>
        <v>Percentage of dogs that received rabies vaccine</v>
      </c>
      <c r="X4" s="36"/>
      <c r="Y4" s="36"/>
      <c r="Z4" s="31" t="str">
        <f>_JqYTE1umB52</f>
        <v>Number of reported animal bite cases in humans</v>
      </c>
      <c r="AA4" s="31"/>
      <c r="AB4" s="31"/>
      <c r="AC4" s="31"/>
      <c r="AD4" s="32" t="str">
        <f>_lksAZeJRTfu</f>
        <v>Number of people receiving post-exposure prophylaxis</v>
      </c>
      <c r="AE4" s="32"/>
      <c r="AF4" s="32"/>
      <c r="AG4" s="32"/>
      <c r="AH4" s="33" t="str">
        <f>_RmmNGZSrcLa</f>
        <v>Number of human rabies cases reported</v>
      </c>
      <c r="AI4" s="33"/>
      <c r="AJ4" s="33"/>
      <c r="AK4" s="33"/>
      <c r="AL4" s="34" t="str">
        <f>_nnCmUHUtUCS</f>
        <v>Number of reported animal bite cases in humans</v>
      </c>
      <c r="AM4" s="34"/>
      <c r="AN4" s="34"/>
      <c r="AO4" s="34"/>
      <c r="AP4" s="35" t="str">
        <f>_Ujm8qoGj0fo</f>
        <v>Number of human rabies cases reported</v>
      </c>
      <c r="AQ4" s="35"/>
      <c r="AR4" s="35"/>
      <c r="AS4" s="35"/>
      <c r="AT4" s="28" t="str">
        <f>_MWT1th6SDRs</f>
        <v>Number of people receiving post-exposure prophylaxis</v>
      </c>
      <c r="AU4" s="28"/>
      <c r="AV4" s="28"/>
      <c r="AW4" s="28"/>
      <c r="AX4" s="29" t="str">
        <f>_WgTepCvygAx</f>
        <v>Number of reported animal bite cases in humans</v>
      </c>
      <c r="AY4" s="29"/>
      <c r="AZ4" s="29"/>
      <c r="BA4" s="29"/>
      <c r="BB4" s="29"/>
      <c r="BC4" s="29"/>
      <c r="BD4" s="30" t="str">
        <f>_OUeYAMsNtG4</f>
        <v>Number of rabies cases reported</v>
      </c>
      <c r="BE4" s="30"/>
      <c r="BF4" s="30"/>
      <c r="BG4" s="30"/>
      <c r="BH4" s="30"/>
      <c r="BI4" s="30"/>
      <c r="BJ4" s="30"/>
      <c r="BK4" s="30"/>
      <c r="BL4" s="30"/>
      <c r="BM4" s="30"/>
      <c r="BN4" s="30"/>
      <c r="BO4" s="30"/>
      <c r="BP4" s="30"/>
      <c r="BQ4" s="30"/>
      <c r="BR4" s="30"/>
      <c r="BS4" s="30"/>
      <c r="BT4" s="30"/>
      <c r="BU4" s="30"/>
    </row>
    <row r="5" spans="1:73" ht="50.1" customHeight="1" x14ac:dyDescent="0.25">
      <c r="A5" s="1" t="s">
        <v>770</v>
      </c>
      <c r="B5" s="1" t="s">
        <v>771</v>
      </c>
      <c r="C5" s="1" t="str">
        <f>_qKwrjLAtgSG</f>
        <v>CO_RA_Data_sources</v>
      </c>
      <c r="D5" s="3" t="str">
        <f>_Xr12mI7VPn3</f>
        <v>default</v>
      </c>
      <c r="E5" s="5" t="str">
        <f>_Xr12mI7VPn3</f>
        <v>default</v>
      </c>
      <c r="F5" s="6" t="str">
        <f>_PaW8hbXNsHJ</f>
        <v>Human</v>
      </c>
      <c r="G5" s="6" t="str">
        <f>_QN5EOKv8hCk</f>
        <v>Dog</v>
      </c>
      <c r="H5" s="7" t="str">
        <f>_rJdblRiSIO5</f>
        <v>Clinical diagnosis</v>
      </c>
      <c r="I5" s="7" t="str">
        <f>_R4MoCmzHuJd</f>
        <v>Laboratory diagnosis</v>
      </c>
      <c r="J5" s="7" t="str">
        <f>_a14nFkqYZ9i</f>
        <v>Unknown diagnosis</v>
      </c>
      <c r="K5" s="8" t="str">
        <f>_Z2hvpF7mhh7</f>
        <v>Male</v>
      </c>
      <c r="L5" s="8" t="str">
        <f>_V2LdgcGgFQt</f>
        <v>Female</v>
      </c>
      <c r="M5" s="8" t="str">
        <f>_jNbFhhnUsQv</f>
        <v>Gender Unknown</v>
      </c>
      <c r="N5" s="9" t="str">
        <f>_Z2hvpF7mhh7</f>
        <v>Male</v>
      </c>
      <c r="O5" s="9" t="str">
        <f>_V2LdgcGgFQt</f>
        <v>Female</v>
      </c>
      <c r="P5" s="9" t="str">
        <f>_jNbFhhnUsQv</f>
        <v>Gender Unknown</v>
      </c>
      <c r="Q5" s="10" t="str">
        <f>_Z2hvpF7mhh7</f>
        <v>Male</v>
      </c>
      <c r="R5" s="10" t="str">
        <f>_V2LdgcGgFQt</f>
        <v>Female</v>
      </c>
      <c r="S5" s="10" t="str">
        <f>_jNbFhhnUsQv</f>
        <v>Gender Unknown</v>
      </c>
      <c r="T5" s="11" t="str">
        <f>_gvY9udalCNj</f>
        <v>Owned</v>
      </c>
      <c r="U5" s="11" t="str">
        <f>_kDI77Kg8eNG</f>
        <v>Unowned</v>
      </c>
      <c r="V5" s="11" t="str">
        <f>_ckYrXbtH54K</f>
        <v>Unknown</v>
      </c>
      <c r="W5" s="12" t="str">
        <f>_gvY9udalCNj</f>
        <v>Owned</v>
      </c>
      <c r="X5" s="12" t="str">
        <f>_kDI77Kg8eNG</f>
        <v>Unowned</v>
      </c>
      <c r="Y5" s="12" t="str">
        <f>_ckYrXbtH54K</f>
        <v>Unknown</v>
      </c>
      <c r="Z5" s="2" t="str">
        <f>_rETDBf8DCmm</f>
        <v>Category unknown</v>
      </c>
      <c r="AA5" s="2" t="str">
        <f>_hG9RpAcdxd4</f>
        <v>Cat I</v>
      </c>
      <c r="AB5" s="2" t="str">
        <f>_C0llASltiUa</f>
        <v>Cat II</v>
      </c>
      <c r="AC5" s="2" t="str">
        <f>_SboJeqG5PSr</f>
        <v>Cat III</v>
      </c>
      <c r="AD5" s="4" t="str">
        <f>_rETDBf8DCmm</f>
        <v>Category unknown</v>
      </c>
      <c r="AE5" s="4" t="str">
        <f>_hG9RpAcdxd4</f>
        <v>Cat I</v>
      </c>
      <c r="AF5" s="4" t="str">
        <f>_C0llASltiUa</f>
        <v>Cat II</v>
      </c>
      <c r="AG5" s="4" t="str">
        <f>_SboJeqG5PSr</f>
        <v>Cat III</v>
      </c>
      <c r="AH5" s="6" t="str">
        <f>_vR2ek95dlTI</f>
        <v>By dog</v>
      </c>
      <c r="AI5" s="6" t="str">
        <f>_yyhb9JI5xTB</f>
        <v>By bat</v>
      </c>
      <c r="AJ5" s="6" t="str">
        <f>_JJ45iz8TOd4</f>
        <v>By other animals</v>
      </c>
      <c r="AK5" s="6" t="str">
        <f>_U8blRfoPG9x</f>
        <v>Unknown transmission</v>
      </c>
      <c r="AL5" s="7" t="str">
        <f>_HDXcEOGT2s1</f>
        <v>Under 5y</v>
      </c>
      <c r="AM5" s="7" t="str">
        <f>_DOJartWGuff</f>
        <v>5 to 14 y</v>
      </c>
      <c r="AN5" s="7" t="str">
        <f>_vJEPLhdauF7</f>
        <v>15 y and over</v>
      </c>
      <c r="AO5" s="7" t="str">
        <f>_kek1YXjDq70</f>
        <v>Age Unknown</v>
      </c>
      <c r="AP5" s="8" t="str">
        <f>_HDXcEOGT2s1</f>
        <v>Under 5y</v>
      </c>
      <c r="AQ5" s="8" t="str">
        <f>_DOJartWGuff</f>
        <v>5 to 14 y</v>
      </c>
      <c r="AR5" s="8" t="str">
        <f>_vJEPLhdauF7</f>
        <v>15 y and over</v>
      </c>
      <c r="AS5" s="8" t="str">
        <f>_kek1YXjDq70</f>
        <v>Age Unknown</v>
      </c>
      <c r="AT5" s="9" t="str">
        <f>_HDXcEOGT2s1</f>
        <v>Under 5y</v>
      </c>
      <c r="AU5" s="9" t="str">
        <f>_DOJartWGuff</f>
        <v>5 to 14 y</v>
      </c>
      <c r="AV5" s="9" t="str">
        <f>_vJEPLhdauF7</f>
        <v>15 y and over</v>
      </c>
      <c r="AW5" s="9" t="str">
        <f>_kek1YXjDq70</f>
        <v>Age Unknown</v>
      </c>
      <c r="AX5" s="10" t="str">
        <f>_I5JayMgNxQW</f>
        <v>By dog</v>
      </c>
      <c r="AY5" s="10" t="str">
        <f>_On1xWyPk2ek</f>
        <v>By cat</v>
      </c>
      <c r="AZ5" s="10" t="str">
        <f>_OCShpEBAQQS</f>
        <v>By bat</v>
      </c>
      <c r="BA5" s="10" t="str">
        <f>_LdGRQCGF0Iz</f>
        <v>By wildlife</v>
      </c>
      <c r="BB5" s="10" t="str">
        <f>_LIrBELeNmXI</f>
        <v>By livestock</v>
      </c>
      <c r="BC5" s="10" t="str">
        <f>_fZaOiqxlprE</f>
        <v>By unknown animal</v>
      </c>
      <c r="BD5" s="11" t="str">
        <f>_CkryV6fdvGT</f>
        <v>Clinical diagnosis, Cat</v>
      </c>
      <c r="BE5" s="11" t="str">
        <f>_wFeYZzMutTi</f>
        <v>Clinical diagnosis, Bat</v>
      </c>
      <c r="BF5" s="11" t="str">
        <f>_OO81Y6p2KVF</f>
        <v>Clinical diagnosis, Livestock</v>
      </c>
      <c r="BG5" s="11" t="str">
        <f>_cA8KfUmcBAs</f>
        <v>Clinical diagnosis, Wildlife</v>
      </c>
      <c r="BH5" s="11" t="str">
        <f>_KlOa4GJE7QN</f>
        <v>Clinical diagnosis, Dog</v>
      </c>
      <c r="BI5" s="11" t="str">
        <f>_UaYaLdfvY7d</f>
        <v>Clinical diagnosis, Unknown animal</v>
      </c>
      <c r="BJ5" s="11" t="str">
        <f>_FuJ3oRTvg7Q</f>
        <v>Laboratory diagnosis, Cat</v>
      </c>
      <c r="BK5" s="11" t="str">
        <f>_pte8LMDxvQv</f>
        <v>Laboratory diagnosis, Bat</v>
      </c>
      <c r="BL5" s="11" t="str">
        <f>_UKEnCK8Yz4C</f>
        <v>Laboratory diagnosis, Livestock</v>
      </c>
      <c r="BM5" s="11" t="str">
        <f>_okvbF6DWAak</f>
        <v>Laboratory diagnosis, Wildlife</v>
      </c>
      <c r="BN5" s="11" t="str">
        <f>_aNZF40eDSJl</f>
        <v>Laboratory diagnosis, Dog</v>
      </c>
      <c r="BO5" s="11" t="str">
        <f>_PSMwcgClkTz</f>
        <v>Laboratory diagnosis, Unknown animal</v>
      </c>
      <c r="BP5" s="11" t="str">
        <f>_TKTO5aeGLNs</f>
        <v>Unknown diagnosis, Cat</v>
      </c>
      <c r="BQ5" s="11" t="str">
        <f>_tLuLgLyiwaH</f>
        <v>Unknown diagnosis, Bat</v>
      </c>
      <c r="BR5" s="11" t="str">
        <f>_nObw8aT6Npf</f>
        <v>Livestock, Unknown diagnosis</v>
      </c>
      <c r="BS5" s="11" t="str">
        <f>_FqqIiUFJ3xx</f>
        <v>Unknown diagnosis, Wildlife</v>
      </c>
      <c r="BT5" s="11" t="str">
        <f>_p8VX4jTyOIz</f>
        <v>Unknown diagnosis, Dog</v>
      </c>
      <c r="BU5" s="11" t="str">
        <f>_gYSXz9bTehK</f>
        <v>Unknown diagnosis, Unknown animal</v>
      </c>
    </row>
  </sheetData>
  <mergeCells count="18">
    <mergeCell ref="A4:C4"/>
    <mergeCell ref="D4"/>
    <mergeCell ref="E4"/>
    <mergeCell ref="F4:G4"/>
    <mergeCell ref="H4:J4"/>
    <mergeCell ref="K4:M4"/>
    <mergeCell ref="N4:P4"/>
    <mergeCell ref="Q4:S4"/>
    <mergeCell ref="T4:V4"/>
    <mergeCell ref="W4:Y4"/>
    <mergeCell ref="AT4:AW4"/>
    <mergeCell ref="AX4:BC4"/>
    <mergeCell ref="BD4:BU4"/>
    <mergeCell ref="Z4:AC4"/>
    <mergeCell ref="AD4:AG4"/>
    <mergeCell ref="AH4:AK4"/>
    <mergeCell ref="AL4:AO4"/>
    <mergeCell ref="AP4:AS4"/>
  </mergeCells>
  <dataValidations count="73">
    <dataValidation type="custom" showErrorMessage="1" error="This cell cannot be changed" sqref="A5" xr:uid="{00000000-0002-0000-0000-000000000000}">
      <formula1>"A5 &lt;&gt; Org Unit *"</formula1>
    </dataValidation>
    <dataValidation type="custom" showErrorMessage="1" error="This cell cannot be changed" sqref="B5" xr:uid="{00000000-0002-0000-0000-000002000000}">
      <formula1>"B5 &lt;&gt; Period"</formula1>
    </dataValidation>
    <dataValidation type="custom" showErrorMessage="1" error="This cell cannot be changed" sqref="C5" xr:uid="{00000000-0002-0000-0000-000004000000}">
      <formula1>"C5 &lt;&gt; _qKwrjLAtgSG"</formula1>
    </dataValidation>
    <dataValidation type="custom" showErrorMessage="1" error="This cell cannot be changed" sqref="D5" xr:uid="{00000000-0002-0000-0000-000006000000}">
      <formula1>"D5 &lt;&gt; _Xr12mI7VPn3"</formula1>
    </dataValidation>
    <dataValidation type="custom" showErrorMessage="1" error="This cell cannot be changed" sqref="E5" xr:uid="{00000000-0002-0000-0000-000007000000}">
      <formula1>"E5 &lt;&gt; _Xr12mI7VPn3"</formula1>
    </dataValidation>
    <dataValidation type="custom" showErrorMessage="1" error="This cell cannot be changed" sqref="F5" xr:uid="{00000000-0002-0000-0000-000008000000}">
      <formula1>"F5 &lt;&gt; _PaW8hbXNsHJ"</formula1>
    </dataValidation>
    <dataValidation type="custom" showErrorMessage="1" error="This cell cannot be changed" sqref="G5" xr:uid="{00000000-0002-0000-0000-000009000000}">
      <formula1>"G5 &lt;&gt; _QN5EOKv8hCk"</formula1>
    </dataValidation>
    <dataValidation type="custom" showErrorMessage="1" error="This cell cannot be changed" sqref="H5" xr:uid="{00000000-0002-0000-0000-00000A000000}">
      <formula1>"H5 &lt;&gt; _rJdblRiSIO5"</formula1>
    </dataValidation>
    <dataValidation type="custom" showErrorMessage="1" error="This cell cannot be changed" sqref="I5" xr:uid="{00000000-0002-0000-0000-00000B000000}">
      <formula1>"I5 &lt;&gt; _R4MoCmzHuJd"</formula1>
    </dataValidation>
    <dataValidation type="custom" showErrorMessage="1" error="This cell cannot be changed" sqref="J5" xr:uid="{00000000-0002-0000-0000-00000C000000}">
      <formula1>"J5 &lt;&gt; _a14nFkqYZ9i"</formula1>
    </dataValidation>
    <dataValidation type="custom" showErrorMessage="1" error="This cell cannot be changed" sqref="K5" xr:uid="{00000000-0002-0000-0000-00000D000000}">
      <formula1>"K5 &lt;&gt; _Z2hvpF7mhh7"</formula1>
    </dataValidation>
    <dataValidation type="custom" showErrorMessage="1" error="This cell cannot be changed" sqref="L5" xr:uid="{00000000-0002-0000-0000-00000E000000}">
      <formula1>"L5 &lt;&gt; _V2LdgcGgFQt"</formula1>
    </dataValidation>
    <dataValidation type="custom" showErrorMessage="1" error="This cell cannot be changed" sqref="M5" xr:uid="{00000000-0002-0000-0000-00000F000000}">
      <formula1>"M5 &lt;&gt; _jNbFhhnUsQv"</formula1>
    </dataValidation>
    <dataValidation type="custom" showErrorMessage="1" error="This cell cannot be changed" sqref="N5" xr:uid="{00000000-0002-0000-0000-000010000000}">
      <formula1>"N5 &lt;&gt; _Z2hvpF7mhh7"</formula1>
    </dataValidation>
    <dataValidation type="custom" showErrorMessage="1" error="This cell cannot be changed" sqref="O5" xr:uid="{00000000-0002-0000-0000-000011000000}">
      <formula1>"O5 &lt;&gt; _V2LdgcGgFQt"</formula1>
    </dataValidation>
    <dataValidation type="custom" showErrorMessage="1" error="This cell cannot be changed" sqref="P5" xr:uid="{00000000-0002-0000-0000-000012000000}">
      <formula1>"P5 &lt;&gt; _jNbFhhnUsQv"</formula1>
    </dataValidation>
    <dataValidation type="custom" showErrorMessage="1" error="This cell cannot be changed" sqref="Q5" xr:uid="{00000000-0002-0000-0000-000013000000}">
      <formula1>"Q5 &lt;&gt; _Z2hvpF7mhh7"</formula1>
    </dataValidation>
    <dataValidation type="custom" showErrorMessage="1" error="This cell cannot be changed" sqref="R5" xr:uid="{00000000-0002-0000-0000-000014000000}">
      <formula1>"R5 &lt;&gt; _V2LdgcGgFQt"</formula1>
    </dataValidation>
    <dataValidation type="custom" showErrorMessage="1" error="This cell cannot be changed" sqref="S5" xr:uid="{00000000-0002-0000-0000-000015000000}">
      <formula1>"S5 &lt;&gt; _jNbFhhnUsQv"</formula1>
    </dataValidation>
    <dataValidation type="custom" showErrorMessage="1" error="This cell cannot be changed" sqref="T5" xr:uid="{00000000-0002-0000-0000-000016000000}">
      <formula1>"T5 &lt;&gt; _gvY9udalCNj"</formula1>
    </dataValidation>
    <dataValidation type="custom" showErrorMessage="1" error="This cell cannot be changed" sqref="U5" xr:uid="{00000000-0002-0000-0000-000017000000}">
      <formula1>"U5 &lt;&gt; _kDI77Kg8eNG"</formula1>
    </dataValidation>
    <dataValidation type="custom" showErrorMessage="1" error="This cell cannot be changed" sqref="V5" xr:uid="{00000000-0002-0000-0000-000018000000}">
      <formula1>"V5 &lt;&gt; _ckYrXbtH54K"</formula1>
    </dataValidation>
    <dataValidation type="custom" showErrorMessage="1" error="This cell cannot be changed" sqref="W5" xr:uid="{00000000-0002-0000-0000-000019000000}">
      <formula1>"W5 &lt;&gt; _gvY9udalCNj"</formula1>
    </dataValidation>
    <dataValidation type="custom" showErrorMessage="1" error="This cell cannot be changed" sqref="X5" xr:uid="{00000000-0002-0000-0000-00001A000000}">
      <formula1>"X5 &lt;&gt; _kDI77Kg8eNG"</formula1>
    </dataValidation>
    <dataValidation type="custom" showErrorMessage="1" error="This cell cannot be changed" sqref="Y5" xr:uid="{00000000-0002-0000-0000-00001B000000}">
      <formula1>"Y5 &lt;&gt; _ckYrXbtH54K"</formula1>
    </dataValidation>
    <dataValidation type="custom" showErrorMessage="1" error="This cell cannot be changed" sqref="Z5" xr:uid="{00000000-0002-0000-0000-00001C000000}">
      <formula1>"Z5 &lt;&gt; _rETDBf8DCmm"</formula1>
    </dataValidation>
    <dataValidation type="custom" showErrorMessage="1" error="This cell cannot be changed" sqref="AA5" xr:uid="{00000000-0002-0000-0000-00001D000000}">
      <formula1>"AA5 &lt;&gt; _hG9RpAcdxd4"</formula1>
    </dataValidation>
    <dataValidation type="custom" showErrorMessage="1" error="This cell cannot be changed" sqref="AB5" xr:uid="{00000000-0002-0000-0000-00001E000000}">
      <formula1>"AB5 &lt;&gt; _C0llASltiUa"</formula1>
    </dataValidation>
    <dataValidation type="custom" showErrorMessage="1" error="This cell cannot be changed" sqref="AC5" xr:uid="{00000000-0002-0000-0000-00001F000000}">
      <formula1>"AC5 &lt;&gt; _SboJeqG5PSr"</formula1>
    </dataValidation>
    <dataValidation type="custom" showErrorMessage="1" error="This cell cannot be changed" sqref="AD5" xr:uid="{00000000-0002-0000-0000-000020000000}">
      <formula1>"AD5 &lt;&gt; _rETDBf8DCmm"</formula1>
    </dataValidation>
    <dataValidation type="custom" showErrorMessage="1" error="This cell cannot be changed" sqref="AE5" xr:uid="{00000000-0002-0000-0000-000021000000}">
      <formula1>"AE5 &lt;&gt; _hG9RpAcdxd4"</formula1>
    </dataValidation>
    <dataValidation type="custom" showErrorMessage="1" error="This cell cannot be changed" sqref="AF5" xr:uid="{00000000-0002-0000-0000-000022000000}">
      <formula1>"AF5 &lt;&gt; _C0llASltiUa"</formula1>
    </dataValidation>
    <dataValidation type="custom" showErrorMessage="1" error="This cell cannot be changed" sqref="AG5" xr:uid="{00000000-0002-0000-0000-000023000000}">
      <formula1>"AG5 &lt;&gt; _SboJeqG5PSr"</formula1>
    </dataValidation>
    <dataValidation type="custom" showErrorMessage="1" error="This cell cannot be changed" sqref="AH5" xr:uid="{00000000-0002-0000-0000-000024000000}">
      <formula1>"AH5 &lt;&gt; _vR2ek95dlTI"</formula1>
    </dataValidation>
    <dataValidation type="custom" showErrorMessage="1" error="This cell cannot be changed" sqref="AI5" xr:uid="{00000000-0002-0000-0000-000025000000}">
      <formula1>"AI5 &lt;&gt; _yyhb9JI5xTB"</formula1>
    </dataValidation>
    <dataValidation type="custom" showErrorMessage="1" error="This cell cannot be changed" sqref="AJ5" xr:uid="{00000000-0002-0000-0000-000026000000}">
      <formula1>"AJ5 &lt;&gt; _JJ45iz8TOd4"</formula1>
    </dataValidation>
    <dataValidation type="custom" showErrorMessage="1" error="This cell cannot be changed" sqref="AK5" xr:uid="{00000000-0002-0000-0000-000027000000}">
      <formula1>"AK5 &lt;&gt; _U8blRfoPG9x"</formula1>
    </dataValidation>
    <dataValidation type="custom" showErrorMessage="1" error="This cell cannot be changed" sqref="AL5" xr:uid="{00000000-0002-0000-0000-000028000000}">
      <formula1>"AL5 &lt;&gt; _HDXcEOGT2s1"</formula1>
    </dataValidation>
    <dataValidation type="custom" showErrorMessage="1" error="This cell cannot be changed" sqref="AM5" xr:uid="{00000000-0002-0000-0000-000029000000}">
      <formula1>"AM5 &lt;&gt; _DOJartWGuff"</formula1>
    </dataValidation>
    <dataValidation type="custom" showErrorMessage="1" error="This cell cannot be changed" sqref="AN5" xr:uid="{00000000-0002-0000-0000-00002A000000}">
      <formula1>"AN5 &lt;&gt; _vJEPLhdauF7"</formula1>
    </dataValidation>
    <dataValidation type="custom" showErrorMessage="1" error="This cell cannot be changed" sqref="AO5" xr:uid="{00000000-0002-0000-0000-00002B000000}">
      <formula1>"AO5 &lt;&gt; _kek1YXjDq70"</formula1>
    </dataValidation>
    <dataValidation type="custom" showErrorMessage="1" error="This cell cannot be changed" sqref="AP5" xr:uid="{00000000-0002-0000-0000-00002C000000}">
      <formula1>"AP5 &lt;&gt; _HDXcEOGT2s1"</formula1>
    </dataValidation>
    <dataValidation type="custom" showErrorMessage="1" error="This cell cannot be changed" sqref="AQ5" xr:uid="{00000000-0002-0000-0000-00002D000000}">
      <formula1>"AQ5 &lt;&gt; _DOJartWGuff"</formula1>
    </dataValidation>
    <dataValidation type="custom" showErrorMessage="1" error="This cell cannot be changed" sqref="AR5" xr:uid="{00000000-0002-0000-0000-00002E000000}">
      <formula1>"AR5 &lt;&gt; _vJEPLhdauF7"</formula1>
    </dataValidation>
    <dataValidation type="custom" showErrorMessage="1" error="This cell cannot be changed" sqref="AS5" xr:uid="{00000000-0002-0000-0000-00002F000000}">
      <formula1>"AS5 &lt;&gt; _kek1YXjDq70"</formula1>
    </dataValidation>
    <dataValidation type="custom" showErrorMessage="1" error="This cell cannot be changed" sqref="AT5" xr:uid="{00000000-0002-0000-0000-000030000000}">
      <formula1>"AT5 &lt;&gt; _HDXcEOGT2s1"</formula1>
    </dataValidation>
    <dataValidation type="custom" showErrorMessage="1" error="This cell cannot be changed" sqref="AU5" xr:uid="{00000000-0002-0000-0000-000031000000}">
      <formula1>"AU5 &lt;&gt; _DOJartWGuff"</formula1>
    </dataValidation>
    <dataValidation type="custom" showErrorMessage="1" error="This cell cannot be changed" sqref="AV5" xr:uid="{00000000-0002-0000-0000-000032000000}">
      <formula1>"AV5 &lt;&gt; _vJEPLhdauF7"</formula1>
    </dataValidation>
    <dataValidation type="custom" showErrorMessage="1" error="This cell cannot be changed" sqref="AW5" xr:uid="{00000000-0002-0000-0000-000033000000}">
      <formula1>"AW5 &lt;&gt; _kek1YXjDq70"</formula1>
    </dataValidation>
    <dataValidation type="custom" showErrorMessage="1" error="This cell cannot be changed" sqref="AX5" xr:uid="{00000000-0002-0000-0000-000034000000}">
      <formula1>"AX5 &lt;&gt; _I5JayMgNxQW"</formula1>
    </dataValidation>
    <dataValidation type="custom" showErrorMessage="1" error="This cell cannot be changed" sqref="AY5" xr:uid="{00000000-0002-0000-0000-000035000000}">
      <formula1>"AY5 &lt;&gt; _On1xWyPk2ek"</formula1>
    </dataValidation>
    <dataValidation type="custom" showErrorMessage="1" error="This cell cannot be changed" sqref="AZ5" xr:uid="{00000000-0002-0000-0000-000036000000}">
      <formula1>"AZ5 &lt;&gt; _OCShpEBAQQS"</formula1>
    </dataValidation>
    <dataValidation type="custom" showErrorMessage="1" error="This cell cannot be changed" sqref="BA5" xr:uid="{00000000-0002-0000-0000-000037000000}">
      <formula1>"BA5 &lt;&gt; _LdGRQCGF0Iz"</formula1>
    </dataValidation>
    <dataValidation type="custom" showErrorMessage="1" error="This cell cannot be changed" sqref="BB5" xr:uid="{00000000-0002-0000-0000-000038000000}">
      <formula1>"BB5 &lt;&gt; _LIrBELeNmXI"</formula1>
    </dataValidation>
    <dataValidation type="custom" showErrorMessage="1" error="This cell cannot be changed" sqref="BC5" xr:uid="{00000000-0002-0000-0000-000039000000}">
      <formula1>"BC5 &lt;&gt; _fZaOiqxlprE"</formula1>
    </dataValidation>
    <dataValidation type="custom" showErrorMessage="1" error="This cell cannot be changed" sqref="BD5" xr:uid="{00000000-0002-0000-0000-00003A000000}">
      <formula1>"BD5 &lt;&gt; _CkryV6fdvGT"</formula1>
    </dataValidation>
    <dataValidation type="custom" showErrorMessage="1" error="This cell cannot be changed" sqref="BE5" xr:uid="{00000000-0002-0000-0000-00003B000000}">
      <formula1>"BE5 &lt;&gt; _wFeYZzMutTi"</formula1>
    </dataValidation>
    <dataValidation type="custom" showErrorMessage="1" error="This cell cannot be changed" sqref="BF5" xr:uid="{00000000-0002-0000-0000-00003C000000}">
      <formula1>"BF5 &lt;&gt; _OO81Y6p2KVF"</formula1>
    </dataValidation>
    <dataValidation type="custom" showErrorMessage="1" error="This cell cannot be changed" sqref="BG5" xr:uid="{00000000-0002-0000-0000-00003D000000}">
      <formula1>"BG5 &lt;&gt; _cA8KfUmcBAs"</formula1>
    </dataValidation>
    <dataValidation type="custom" showErrorMessage="1" error="This cell cannot be changed" sqref="BH5" xr:uid="{00000000-0002-0000-0000-00003E000000}">
      <formula1>"BH5 &lt;&gt; _KlOa4GJE7QN"</formula1>
    </dataValidation>
    <dataValidation type="custom" showErrorMessage="1" error="This cell cannot be changed" sqref="BI5" xr:uid="{00000000-0002-0000-0000-00003F000000}">
      <formula1>"BI5 &lt;&gt; _UaYaLdfvY7d"</formula1>
    </dataValidation>
    <dataValidation type="custom" showErrorMessage="1" error="This cell cannot be changed" sqref="BJ5" xr:uid="{00000000-0002-0000-0000-000040000000}">
      <formula1>"BJ5 &lt;&gt; _FuJ3oRTvg7Q"</formula1>
    </dataValidation>
    <dataValidation type="custom" showErrorMessage="1" error="This cell cannot be changed" sqref="BK5" xr:uid="{00000000-0002-0000-0000-000041000000}">
      <formula1>"BK5 &lt;&gt; _pte8LMDxvQv"</formula1>
    </dataValidation>
    <dataValidation type="custom" showErrorMessage="1" error="This cell cannot be changed" sqref="BL5" xr:uid="{00000000-0002-0000-0000-000042000000}">
      <formula1>"BL5 &lt;&gt; _UKEnCK8Yz4C"</formula1>
    </dataValidation>
    <dataValidation type="custom" showErrorMessage="1" error="This cell cannot be changed" sqref="BM5" xr:uid="{00000000-0002-0000-0000-000043000000}">
      <formula1>"BM5 &lt;&gt; _okvbF6DWAak"</formula1>
    </dataValidation>
    <dataValidation type="custom" showErrorMessage="1" error="This cell cannot be changed" sqref="BN5" xr:uid="{00000000-0002-0000-0000-000044000000}">
      <formula1>"BN5 &lt;&gt; _aNZF40eDSJl"</formula1>
    </dataValidation>
    <dataValidation type="custom" showErrorMessage="1" error="This cell cannot be changed" sqref="BO5" xr:uid="{00000000-0002-0000-0000-000045000000}">
      <formula1>"BO5 &lt;&gt; _PSMwcgClkTz"</formula1>
    </dataValidation>
    <dataValidation type="custom" showErrorMessage="1" error="This cell cannot be changed" sqref="BP5" xr:uid="{00000000-0002-0000-0000-000046000000}">
      <formula1>"BP5 &lt;&gt; _TKTO5aeGLNs"</formula1>
    </dataValidation>
    <dataValidation type="custom" showErrorMessage="1" error="This cell cannot be changed" sqref="BQ5" xr:uid="{00000000-0002-0000-0000-000047000000}">
      <formula1>"BQ5 &lt;&gt; _tLuLgLyiwaH"</formula1>
    </dataValidation>
    <dataValidation type="custom" showErrorMessage="1" error="This cell cannot be changed" sqref="BR5" xr:uid="{00000000-0002-0000-0000-000048000000}">
      <formula1>"BR5 &lt;&gt; _nObw8aT6Npf"</formula1>
    </dataValidation>
    <dataValidation type="custom" showErrorMessage="1" error="This cell cannot be changed" sqref="BS5" xr:uid="{00000000-0002-0000-0000-000049000000}">
      <formula1>"BS5 &lt;&gt; _FqqIiUFJ3xx"</formula1>
    </dataValidation>
    <dataValidation type="custom" showErrorMessage="1" error="This cell cannot be changed" sqref="BT5" xr:uid="{00000000-0002-0000-0000-00004A000000}">
      <formula1>"BT5 &lt;&gt; _p8VX4jTyOIz"</formula1>
    </dataValidation>
    <dataValidation type="custom" showErrorMessage="1" error="This cell cannot be changed" sqref="BU5" xr:uid="{00000000-0002-0000-0000-00004B000000}">
      <formula1>"BU5 &lt;&gt; _gYSXz9bTehK"</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00000000-000E-0000-0000-000001000000}">
            <xm:f>ISERROR(MATCH(A6,Validation!$A$3:$A$250,0))</xm:f>
            <x14:dxf>
              <font>
                <b/>
                <sz val="12"/>
                <color rgb="FFFF0000"/>
                <name val="Calibri"/>
                <family val="1"/>
              </font>
            </x14:dxf>
          </x14:cfRule>
          <xm:sqref>A6:A1048576</xm:sqref>
        </x14:conditionalFormatting>
        <x14:conditionalFormatting xmlns:xm="http://schemas.microsoft.com/office/excel/2006/main">
          <x14:cfRule type="expression" priority="2" id="{00000000-000E-0000-0000-000002000000}">
            <xm:f>ISERROR(MATCH(B6,Validation!$B$3:$B$17,0))</xm:f>
            <x14:dxf>
              <font>
                <b/>
                <sz val="12"/>
                <color rgb="FFFF0000"/>
                <name val="Calibri"/>
                <family val="1"/>
              </font>
            </x14:dxf>
          </x14:cfRule>
          <xm:sqref>B6:B1048576</xm:sqref>
        </x14:conditionalFormatting>
        <x14:conditionalFormatting xmlns:xm="http://schemas.microsoft.com/office/excel/2006/main">
          <x14:cfRule type="expression" priority="3" id="{00000000-000E-0000-0000-000003000000}">
            <xm:f>ISERROR(MATCH(C6,Validation!$C$3:$C$7,0))</xm:f>
            <x14:dxf>
              <font>
                <b/>
                <sz val="12"/>
                <color rgb="FFFF0000"/>
                <name val="Calibri"/>
                <family val="1"/>
              </font>
            </x14:dxf>
          </x14:cfRule>
          <xm:sqref>C6:C1048576</xm:sqref>
        </x14:conditionalFormatting>
      </x14:conditionalFormattings>
    </ext>
    <ext xmlns:x14="http://schemas.microsoft.com/office/spreadsheetml/2009/9/main" uri="{CCE6A557-97BC-4b89-ADB6-D9C93CAAB3DF}">
      <x14:dataValidations xmlns:xm="http://schemas.microsoft.com/office/excel/2006/main" count="3">
        <x14:dataValidation type="list" errorStyle="warning" allowBlank="1" showErrorMessage="1" error="This site does not exist in DHIS2, please talk to your administrator to create this site before uploading data" xr:uid="{00000000-0002-0000-0000-000001000000}">
          <x14:formula1>
            <xm:f>Validation!$A$3:$A$250</xm:f>
          </x14:formula1>
          <xm:sqref>A6:A1048576</xm:sqref>
        </x14:dataValidation>
        <x14:dataValidation type="list" errorStyle="warning" allowBlank="1" showErrorMessage="1" error="Invalid choice was chosen" xr:uid="{00000000-0002-0000-0000-000003000000}">
          <x14:formula1>
            <xm:f>Validation!$B$3:$B$17</xm:f>
          </x14:formula1>
          <xm:sqref>B6:B1048576</xm:sqref>
        </x14:dataValidation>
        <x14:dataValidation type="list" errorStyle="warning" allowBlank="1" showErrorMessage="1" error="Invalid choice was chosen" xr:uid="{00000000-0002-0000-0000-000005000000}">
          <x14:formula1>
            <xm:f>Validation!$C$3:$C$7</xm:f>
          </x14:formula1>
          <xm:sqref>C6:C1048576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Normal="100" workbookViewId="0">
      <pane ySplit="2" topLeftCell="A3" activePane="bottomLeft" state="frozen"/>
      <selection pane="bottomLeft"/>
    </sheetView>
  </sheetViews>
  <sheetFormatPr defaultColWidth="11" defaultRowHeight="15.75" x14ac:dyDescent="0.25"/>
  <cols>
    <col min="1" max="2" width="50" customWidth="1"/>
    <col min="3" max="4" width="20" customWidth="1"/>
    <col min="5" max="5" width="40" customWidth="1"/>
  </cols>
  <sheetData>
    <row r="1" spans="1:5" x14ac:dyDescent="0.25">
      <c r="A1" s="38" t="s">
        <v>7</v>
      </c>
      <c r="B1" s="38" t="s">
        <v>754</v>
      </c>
      <c r="C1" s="38" t="s">
        <v>8</v>
      </c>
      <c r="D1" s="38" t="s">
        <v>9</v>
      </c>
      <c r="E1" s="38" t="s">
        <v>10</v>
      </c>
    </row>
    <row r="2" spans="1:5" x14ac:dyDescent="0.25">
      <c r="A2" s="38"/>
      <c r="B2" s="38"/>
      <c r="C2" s="38"/>
      <c r="D2" s="38"/>
      <c r="E2" s="38"/>
    </row>
    <row r="3" spans="1:5" x14ac:dyDescent="0.25">
      <c r="A3" t="s">
        <v>39</v>
      </c>
      <c r="B3" t="s">
        <v>755</v>
      </c>
      <c r="C3" t="s">
        <v>15</v>
      </c>
    </row>
    <row r="4" spans="1:5" x14ac:dyDescent="0.25">
      <c r="A4" t="s">
        <v>34</v>
      </c>
      <c r="B4" t="s">
        <v>34</v>
      </c>
      <c r="C4" t="s">
        <v>35</v>
      </c>
    </row>
    <row r="5" spans="1:5" x14ac:dyDescent="0.25">
      <c r="A5" t="s">
        <v>37</v>
      </c>
      <c r="B5" t="s">
        <v>756</v>
      </c>
      <c r="C5" t="s">
        <v>15</v>
      </c>
    </row>
    <row r="6" spans="1:5" x14ac:dyDescent="0.25">
      <c r="A6" t="s">
        <v>30</v>
      </c>
      <c r="B6" t="s">
        <v>757</v>
      </c>
      <c r="C6" t="s">
        <v>15</v>
      </c>
    </row>
    <row r="7" spans="1:5" x14ac:dyDescent="0.25">
      <c r="A7" t="s">
        <v>24</v>
      </c>
      <c r="B7" t="s">
        <v>24</v>
      </c>
      <c r="C7" t="s">
        <v>25</v>
      </c>
    </row>
    <row r="8" spans="1:5" x14ac:dyDescent="0.25">
      <c r="A8" t="s">
        <v>19</v>
      </c>
      <c r="B8" t="s">
        <v>758</v>
      </c>
      <c r="C8" t="s">
        <v>15</v>
      </c>
    </row>
    <row r="9" spans="1:5" x14ac:dyDescent="0.25">
      <c r="A9" t="s">
        <v>19</v>
      </c>
      <c r="B9" t="s">
        <v>759</v>
      </c>
      <c r="C9" t="s">
        <v>15</v>
      </c>
    </row>
    <row r="10" spans="1:5" x14ac:dyDescent="0.25">
      <c r="A10" t="s">
        <v>19</v>
      </c>
      <c r="B10" t="s">
        <v>760</v>
      </c>
      <c r="C10" t="s">
        <v>15</v>
      </c>
    </row>
    <row r="11" spans="1:5" x14ac:dyDescent="0.25">
      <c r="A11" t="s">
        <v>19</v>
      </c>
      <c r="B11" t="s">
        <v>761</v>
      </c>
      <c r="C11" t="s">
        <v>15</v>
      </c>
    </row>
    <row r="12" spans="1:5" x14ac:dyDescent="0.25">
      <c r="A12" t="s">
        <v>14</v>
      </c>
      <c r="B12" t="s">
        <v>762</v>
      </c>
      <c r="C12" t="s">
        <v>15</v>
      </c>
    </row>
    <row r="13" spans="1:5" x14ac:dyDescent="0.25">
      <c r="A13" t="s">
        <v>14</v>
      </c>
      <c r="B13" t="s">
        <v>763</v>
      </c>
      <c r="C13" t="s">
        <v>15</v>
      </c>
    </row>
    <row r="14" spans="1:5" x14ac:dyDescent="0.25">
      <c r="A14" t="s">
        <v>14</v>
      </c>
      <c r="B14" t="s">
        <v>764</v>
      </c>
      <c r="C14" t="s">
        <v>15</v>
      </c>
    </row>
    <row r="15" spans="1:5" x14ac:dyDescent="0.25">
      <c r="A15" t="s">
        <v>14</v>
      </c>
      <c r="B15" t="s">
        <v>765</v>
      </c>
      <c r="C15" t="s">
        <v>15</v>
      </c>
    </row>
    <row r="16" spans="1:5" x14ac:dyDescent="0.25">
      <c r="A16" t="s">
        <v>17</v>
      </c>
      <c r="B16" t="s">
        <v>766</v>
      </c>
      <c r="C16" t="s">
        <v>15</v>
      </c>
    </row>
    <row r="17" spans="1:3" x14ac:dyDescent="0.25">
      <c r="A17" t="s">
        <v>17</v>
      </c>
      <c r="B17" t="s">
        <v>767</v>
      </c>
      <c r="C17" t="s">
        <v>15</v>
      </c>
    </row>
    <row r="18" spans="1:3" x14ac:dyDescent="0.25">
      <c r="A18" t="s">
        <v>17</v>
      </c>
      <c r="B18" t="s">
        <v>768</v>
      </c>
      <c r="C18" t="s">
        <v>15</v>
      </c>
    </row>
    <row r="19" spans="1:3" x14ac:dyDescent="0.25">
      <c r="A19" t="s">
        <v>41</v>
      </c>
      <c r="B19" t="s">
        <v>41</v>
      </c>
      <c r="C19" t="s">
        <v>35</v>
      </c>
    </row>
  </sheetData>
  <sheetProtection password="9FC9" sheet="1" objects="1" scenarios="1" formatCells="0" formatColumns="0" formatRows="0"/>
  <mergeCells count="5">
    <mergeCell ref="A1:A2"/>
    <mergeCell ref="B1:B2"/>
    <mergeCell ref="C1:C2"/>
    <mergeCell ref="D1:D2"/>
    <mergeCell ref="E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9"/>
  <sheetViews>
    <sheetView zoomScaleNormal="100" workbookViewId="0">
      <pane ySplit="2" topLeftCell="A3" activePane="bottomLeft" state="frozen"/>
      <selection pane="bottomLeft"/>
    </sheetView>
  </sheetViews>
  <sheetFormatPr defaultColWidth="11" defaultRowHeight="15.75" x14ac:dyDescent="0.25"/>
  <sheetData>
    <row r="1" spans="1:5" x14ac:dyDescent="0.25">
      <c r="A1" s="38" t="str">
        <f>_S1UMweeoPsi</f>
        <v>Rabies annual report</v>
      </c>
      <c r="B1" s="38"/>
      <c r="C1" s="38"/>
      <c r="D1" s="38"/>
      <c r="E1" s="38"/>
    </row>
    <row r="2" spans="1:5" x14ac:dyDescent="0.25">
      <c r="A2" t="s">
        <v>0</v>
      </c>
      <c r="B2" t="s">
        <v>1</v>
      </c>
      <c r="C2" t="s">
        <v>2</v>
      </c>
      <c r="D2" t="s">
        <v>3</v>
      </c>
      <c r="E2" t="s">
        <v>4</v>
      </c>
    </row>
    <row r="3" spans="1:5" x14ac:dyDescent="0.25">
      <c r="A3" t="str">
        <f>_VYVKdqiXo4b</f>
        <v>American Samoa</v>
      </c>
      <c r="B3">
        <v>2017</v>
      </c>
      <c r="C3" t="str">
        <f>_QIFdMRrb22m</f>
        <v>A Official data</v>
      </c>
      <c r="D3" t="str">
        <f>_true</f>
        <v>Yes</v>
      </c>
      <c r="E3" t="str">
        <f>_true</f>
        <v>Yes</v>
      </c>
    </row>
    <row r="4" spans="1:5" x14ac:dyDescent="0.25">
      <c r="A4" t="str">
        <f>_f4ZFD2aswys</f>
        <v>Anguilla</v>
      </c>
      <c r="B4">
        <v>2018</v>
      </c>
      <c r="C4" t="str">
        <f>_FIAS0Ox1fYt</f>
        <v>D OIE source</v>
      </c>
      <c r="D4" t="str">
        <f>_false</f>
        <v>No</v>
      </c>
    </row>
    <row r="5" spans="1:5" x14ac:dyDescent="0.25">
      <c r="A5" t="str">
        <f>_pfhvgmllA9M</f>
        <v>Antigua and Barbuda</v>
      </c>
      <c r="B5">
        <v>2019</v>
      </c>
      <c r="C5" t="str">
        <f>_IFpZx6cnLSg</f>
        <v>B Other data</v>
      </c>
    </row>
    <row r="6" spans="1:5" x14ac:dyDescent="0.25">
      <c r="A6" t="str">
        <f>_JIr15Xt3EQn</f>
        <v>Arab Republic of Egypt</v>
      </c>
      <c r="B6">
        <v>2020</v>
      </c>
      <c r="C6" t="str">
        <f>_YugqLzvyx0h</f>
        <v>C Estimates</v>
      </c>
    </row>
    <row r="7" spans="1:5" x14ac:dyDescent="0.25">
      <c r="A7" t="str">
        <f>_AZdPnw0b1lm</f>
        <v>Argentine Republic</v>
      </c>
      <c r="B7">
        <v>2021</v>
      </c>
    </row>
    <row r="8" spans="1:5" x14ac:dyDescent="0.25">
      <c r="A8" t="str">
        <f>_lKZR6UK0afN</f>
        <v>Aruba</v>
      </c>
      <c r="B8">
        <v>2022</v>
      </c>
    </row>
    <row r="9" spans="1:5" x14ac:dyDescent="0.25">
      <c r="A9" t="str">
        <f>_LbWpsX1FJcC</f>
        <v>Australia</v>
      </c>
      <c r="B9">
        <v>2023</v>
      </c>
    </row>
    <row r="10" spans="1:5" x14ac:dyDescent="0.25">
      <c r="A10" t="str">
        <f>_iNT35p3jsEM</f>
        <v>Barbados</v>
      </c>
      <c r="B10">
        <v>2024</v>
      </c>
    </row>
    <row r="11" spans="1:5" x14ac:dyDescent="0.25">
      <c r="A11" t="str">
        <f>_Nrnay4JA8Ga</f>
        <v>Belize</v>
      </c>
      <c r="B11">
        <v>2025</v>
      </c>
    </row>
    <row r="12" spans="1:5" x14ac:dyDescent="0.25">
      <c r="A12" t="str">
        <f>_ZzoDfdWIt6z</f>
        <v>Bermuda</v>
      </c>
      <c r="B12">
        <v>2026</v>
      </c>
    </row>
    <row r="13" spans="1:5" x14ac:dyDescent="0.25">
      <c r="A13" t="str">
        <f>_fkrzFaeuYDn</f>
        <v>Bolivarian Republic of Venezuela</v>
      </c>
      <c r="B13">
        <v>2027</v>
      </c>
    </row>
    <row r="14" spans="1:5" x14ac:dyDescent="0.25">
      <c r="A14" t="str">
        <f>_wyKC2eWRH3y</f>
        <v>Bonaire, Saint Eustatius and Saba</v>
      </c>
      <c r="B14">
        <v>2028</v>
      </c>
    </row>
    <row r="15" spans="1:5" x14ac:dyDescent="0.25">
      <c r="A15" t="str">
        <f>_n8iofJiiX4T</f>
        <v>Bosnia and Herzegovina</v>
      </c>
      <c r="B15">
        <v>2029</v>
      </c>
    </row>
    <row r="16" spans="1:5" x14ac:dyDescent="0.25">
      <c r="A16" t="str">
        <f>_u7H4MyT2Y0A</f>
        <v>British Virgin Islands</v>
      </c>
      <c r="B16">
        <v>2030</v>
      </c>
    </row>
    <row r="17" spans="1:1" x14ac:dyDescent="0.25">
      <c r="A17" t="str">
        <f>_MJEntShoQVK</f>
        <v>Brunei Darussalam</v>
      </c>
    </row>
    <row r="18" spans="1:1" x14ac:dyDescent="0.25">
      <c r="A18" t="str">
        <f>_hmZE3mVAZFf</f>
        <v>Burkina Faso</v>
      </c>
    </row>
    <row r="19" spans="1:1" x14ac:dyDescent="0.25">
      <c r="A19" t="str">
        <f>_AJBfDthkySs</f>
        <v>Canada</v>
      </c>
    </row>
    <row r="20" spans="1:1" x14ac:dyDescent="0.25">
      <c r="A20" t="str">
        <f>_u3GOCB1Hu01</f>
        <v>Cayman Islands</v>
      </c>
    </row>
    <row r="21" spans="1:1" x14ac:dyDescent="0.25">
      <c r="A21" t="str">
        <f>_ZcrjvJaYQb7</f>
        <v>Central African Republic</v>
      </c>
    </row>
    <row r="22" spans="1:1" x14ac:dyDescent="0.25">
      <c r="A22" t="str">
        <f>_myv7amOYTHn</f>
        <v>China, Hong Kong Special Administrative Region</v>
      </c>
    </row>
    <row r="23" spans="1:1" x14ac:dyDescent="0.25">
      <c r="A23" t="str">
        <f>_y582ESg0Vjo</f>
        <v>China, Macao Special Administrative Region</v>
      </c>
    </row>
    <row r="24" spans="1:1" x14ac:dyDescent="0.25">
      <c r="A24" t="str">
        <f>_a0Tb0vzKk1m</f>
        <v>China: Province of Taiwan only</v>
      </c>
    </row>
    <row r="25" spans="1:1" x14ac:dyDescent="0.25">
      <c r="A25" t="str">
        <f>_s1mzBU7YOaZ</f>
        <v>Commonwealth of Dominica</v>
      </c>
    </row>
    <row r="26" spans="1:1" x14ac:dyDescent="0.25">
      <c r="A26" t="str">
        <f>_VbbSe7wgS9s</f>
        <v>Commonwealth of the Bahamas</v>
      </c>
    </row>
    <row r="27" spans="1:1" x14ac:dyDescent="0.25">
      <c r="A27" t="str">
        <f>_TldYkeCwb5r</f>
        <v>Cook Islands</v>
      </c>
    </row>
    <row r="28" spans="1:1" x14ac:dyDescent="0.25">
      <c r="A28" t="str">
        <f>_QSpLidCdqMU</f>
        <v>Curaçao</v>
      </c>
    </row>
    <row r="29" spans="1:1" x14ac:dyDescent="0.25">
      <c r="A29" t="str">
        <f>_NhuW760cOQG</f>
        <v>Czechoslovakia, Former</v>
      </c>
    </row>
    <row r="30" spans="1:1" x14ac:dyDescent="0.25">
      <c r="A30" t="str">
        <f>_XKKI1hhyFxk</f>
        <v>Czech Republic</v>
      </c>
    </row>
    <row r="31" spans="1:1" x14ac:dyDescent="0.25">
      <c r="A31" t="str">
        <f>_OFXJXWnOG0R</f>
        <v>Democratic People's Republic of Korea</v>
      </c>
    </row>
    <row r="32" spans="1:1" x14ac:dyDescent="0.25">
      <c r="A32" t="str">
        <f>_FNduj2N3e8s</f>
        <v>Democratic Republic of Sao Tome and Principe</v>
      </c>
    </row>
    <row r="33" spans="1:1" x14ac:dyDescent="0.25">
      <c r="A33" t="str">
        <f>_EDHO4qOyY88</f>
        <v>Democratic Republic of the Congo</v>
      </c>
    </row>
    <row r="34" spans="1:1" x14ac:dyDescent="0.25">
      <c r="A34" t="str">
        <f>_cJU4qStc9QT</f>
        <v>Democratic Republic of Timor-Leste</v>
      </c>
    </row>
    <row r="35" spans="1:1" x14ac:dyDescent="0.25">
      <c r="A35" t="str">
        <f>_er7MPiN3tdH</f>
        <v>Democratic Socialist Republic of Sri Lanka</v>
      </c>
    </row>
    <row r="36" spans="1:1" x14ac:dyDescent="0.25">
      <c r="A36" t="str">
        <f>_PpjdOoVUc7k</f>
        <v>Dominican Republic</v>
      </c>
    </row>
    <row r="37" spans="1:1" x14ac:dyDescent="0.25">
      <c r="A37" t="str">
        <f>_PJS910L8KtX</f>
        <v>Eastern Republic of Uruguay</v>
      </c>
    </row>
    <row r="38" spans="1:1" x14ac:dyDescent="0.25">
      <c r="A38" t="str">
        <f>_PRrdILmQQb3</f>
        <v>Falkland Islands (Malvinas)</v>
      </c>
    </row>
    <row r="39" spans="1:1" x14ac:dyDescent="0.25">
      <c r="A39" t="str">
        <f>_ngUSWwX0Oby</f>
        <v>Faroe Islands</v>
      </c>
    </row>
    <row r="40" spans="1:1" x14ac:dyDescent="0.25">
      <c r="A40" t="str">
        <f>_zEYrsiNUGIo</f>
        <v>Federal Democratic Republic of Ethiopia</v>
      </c>
    </row>
    <row r="41" spans="1:1" x14ac:dyDescent="0.25">
      <c r="A41" t="str">
        <f>_pZZriU4sY0l</f>
        <v>Federal Democratic Republic of Nepal</v>
      </c>
    </row>
    <row r="42" spans="1:1" x14ac:dyDescent="0.25">
      <c r="A42" t="str">
        <f>_Ri2tb7LBVtP</f>
        <v>Federal Republic of Germany</v>
      </c>
    </row>
    <row r="43" spans="1:1" x14ac:dyDescent="0.25">
      <c r="A43" t="str">
        <f>_I3NxIqG7bD4</f>
        <v>Federal Republic of Nigeria</v>
      </c>
    </row>
    <row r="44" spans="1:1" x14ac:dyDescent="0.25">
      <c r="A44" t="str">
        <f>_oWNF4d3PK8C</f>
        <v>Federal Republic of Somalia</v>
      </c>
    </row>
    <row r="45" spans="1:1" x14ac:dyDescent="0.25">
      <c r="A45" t="str">
        <f>_lnvESj20mWZ</f>
        <v>Federated States of Micronesia</v>
      </c>
    </row>
    <row r="46" spans="1:1" x14ac:dyDescent="0.25">
      <c r="A46" t="str">
        <f>_dpcvWc01CeN</f>
        <v>Federative Republic of Brazil</v>
      </c>
    </row>
    <row r="47" spans="1:1" x14ac:dyDescent="0.25">
      <c r="A47" t="str">
        <f>_UJVEh0g7qOo</f>
        <v>French Guiana</v>
      </c>
    </row>
    <row r="48" spans="1:1" x14ac:dyDescent="0.25">
      <c r="A48" t="str">
        <f>_QLERXr2o7IE</f>
        <v>French Polynesia</v>
      </c>
    </row>
    <row r="49" spans="1:1" x14ac:dyDescent="0.25">
      <c r="A49" t="str">
        <f>_VnTycSnraEY</f>
        <v>French Republic</v>
      </c>
    </row>
    <row r="50" spans="1:1" x14ac:dyDescent="0.25">
      <c r="A50" t="str">
        <f>_EGLpIMSAWhx</f>
        <v>Gabonese Republic</v>
      </c>
    </row>
    <row r="51" spans="1:1" x14ac:dyDescent="0.25">
      <c r="A51" t="str">
        <f>_fg8TSIHSGHX</f>
        <v>Georgia</v>
      </c>
    </row>
    <row r="52" spans="1:1" x14ac:dyDescent="0.25">
      <c r="A52" t="str">
        <f>_hgGOTFYZxMO</f>
        <v>Germany, Former Democratic Republic</v>
      </c>
    </row>
    <row r="53" spans="1:1" x14ac:dyDescent="0.25">
      <c r="A53" t="str">
        <f>_E9G2aQpCs1A</f>
        <v>Germany, Former Federal Republic</v>
      </c>
    </row>
    <row r="54" spans="1:1" x14ac:dyDescent="0.25">
      <c r="A54" t="str">
        <f>_Fq9qs6Kn6wN</f>
        <v>Germany, West Berlin</v>
      </c>
    </row>
    <row r="55" spans="1:1" x14ac:dyDescent="0.25">
      <c r="A55" t="str">
        <f>_BVzmce6DVeS</f>
        <v>Gibraltar</v>
      </c>
    </row>
    <row r="56" spans="1:1" x14ac:dyDescent="0.25">
      <c r="A56" t="str">
        <f>_mmJUi0PpvGi</f>
        <v>Grand Duchy of Luxembourg</v>
      </c>
    </row>
    <row r="57" spans="1:1" x14ac:dyDescent="0.25">
      <c r="A57" t="str">
        <f>_IZy3ESdFnp5</f>
        <v>Greenland</v>
      </c>
    </row>
    <row r="58" spans="1:1" x14ac:dyDescent="0.25">
      <c r="A58" t="str">
        <f>_gg9DH7dvdeD</f>
        <v>Grenada</v>
      </c>
    </row>
    <row r="59" spans="1:1" x14ac:dyDescent="0.25">
      <c r="A59" t="str">
        <f>_cRWrIpjzvVl</f>
        <v>Guadeloupe</v>
      </c>
    </row>
    <row r="60" spans="1:1" x14ac:dyDescent="0.25">
      <c r="A60" t="str">
        <f>_q9u7nkNkuGy</f>
        <v>Guam</v>
      </c>
    </row>
    <row r="61" spans="1:1" x14ac:dyDescent="0.25">
      <c r="A61" t="str">
        <f>_GWQBgBHdbbp</f>
        <v>Hashemite Kingdom of Jordan</v>
      </c>
    </row>
    <row r="62" spans="1:1" x14ac:dyDescent="0.25">
      <c r="A62" t="str">
        <f>_eyvitcZL4ex</f>
        <v>Hellenic Republic</v>
      </c>
    </row>
    <row r="63" spans="1:1" x14ac:dyDescent="0.25">
      <c r="A63" t="str">
        <f>_g49fuSiB623</f>
        <v>Hungary</v>
      </c>
    </row>
    <row r="64" spans="1:1" x14ac:dyDescent="0.25">
      <c r="A64" t="str">
        <f>_Zav7juzGmEo</f>
        <v>Independent State of Papua New Guinea</v>
      </c>
    </row>
    <row r="65" spans="1:1" x14ac:dyDescent="0.25">
      <c r="A65" t="str">
        <f>_hpXoMVtJpT3</f>
        <v>Independent State of Samoa</v>
      </c>
    </row>
    <row r="66" spans="1:1" x14ac:dyDescent="0.25">
      <c r="A66" t="str">
        <f>_uvTw0Kus5KZ</f>
        <v>Ireland</v>
      </c>
    </row>
    <row r="67" spans="1:1" x14ac:dyDescent="0.25">
      <c r="A67" t="str">
        <f>_oofyLUJJ6Vy</f>
        <v>Islamic Republic of Afghanistan</v>
      </c>
    </row>
    <row r="68" spans="1:1" x14ac:dyDescent="0.25">
      <c r="A68" t="str">
        <f>_SsAjVE1S87E</f>
        <v>Islamic Republic of Iran</v>
      </c>
    </row>
    <row r="69" spans="1:1" x14ac:dyDescent="0.25">
      <c r="A69" t="str">
        <f>_XYpsN5j30R9</f>
        <v>Islamic Republic of Mauritania</v>
      </c>
    </row>
    <row r="70" spans="1:1" x14ac:dyDescent="0.25">
      <c r="A70" t="str">
        <f>_yzAMOdV0Pmr</f>
        <v>Islamic Republic of Pakistan</v>
      </c>
    </row>
    <row r="71" spans="1:1" x14ac:dyDescent="0.25">
      <c r="A71" t="str">
        <f>_x6DVvicRjYC</f>
        <v>Jamaica</v>
      </c>
    </row>
    <row r="72" spans="1:1" x14ac:dyDescent="0.25">
      <c r="A72" t="str">
        <f>_JI5lagoUJR4</f>
        <v>Japan</v>
      </c>
    </row>
    <row r="73" spans="1:1" x14ac:dyDescent="0.25">
      <c r="A73" t="str">
        <f>_T7tKHiW1Db1</f>
        <v>Kingdom of Bahrain</v>
      </c>
    </row>
    <row r="74" spans="1:1" x14ac:dyDescent="0.25">
      <c r="A74" t="str">
        <f>_KwgjnBBpe5b</f>
        <v>Kingdom of Belgium</v>
      </c>
    </row>
    <row r="75" spans="1:1" x14ac:dyDescent="0.25">
      <c r="A75" t="str">
        <f>_JQ5qF3mRCMe</f>
        <v>Kingdom of Bhutan</v>
      </c>
    </row>
    <row r="76" spans="1:1" x14ac:dyDescent="0.25">
      <c r="A76" t="str">
        <f>_dscgTvwyCw8</f>
        <v>Kingdom of Cambodia</v>
      </c>
    </row>
    <row r="77" spans="1:1" x14ac:dyDescent="0.25">
      <c r="A77" t="str">
        <f>_CCl7hAqlrmE</f>
        <v>Kingdom of Denmark</v>
      </c>
    </row>
    <row r="78" spans="1:1" x14ac:dyDescent="0.25">
      <c r="A78" t="str">
        <f>_G3thRWUQAX9</f>
        <v>Kingdom of Eswatini</v>
      </c>
    </row>
    <row r="79" spans="1:1" x14ac:dyDescent="0.25">
      <c r="A79" t="str">
        <f>_D4JnxOsqwE4</f>
        <v>Kingdom of Lesotho</v>
      </c>
    </row>
    <row r="80" spans="1:1" x14ac:dyDescent="0.25">
      <c r="A80" t="str">
        <f>_WuQvgvXKamv</f>
        <v>Kingdom of Morocco</v>
      </c>
    </row>
    <row r="81" spans="1:1" x14ac:dyDescent="0.25">
      <c r="A81" t="str">
        <f>_oy494aJtjTB</f>
        <v>Kingdom of Norway</v>
      </c>
    </row>
    <row r="82" spans="1:1" x14ac:dyDescent="0.25">
      <c r="A82" t="str">
        <f>_xB6nQN5Wtpg</f>
        <v>Kingdom of Saudi Arabia</v>
      </c>
    </row>
    <row r="83" spans="1:1" x14ac:dyDescent="0.25">
      <c r="A83" t="str">
        <f>_DVnpk4xiXGJ</f>
        <v>Kingdom of Spain</v>
      </c>
    </row>
    <row r="84" spans="1:1" x14ac:dyDescent="0.25">
      <c r="A84" t="str">
        <f>_IFAb1JUZ0Fz</f>
        <v>Kingdom of Sweden</v>
      </c>
    </row>
    <row r="85" spans="1:1" x14ac:dyDescent="0.25">
      <c r="A85" t="str">
        <f>_vboedbUs1As</f>
        <v>Kingdom of Thailand</v>
      </c>
    </row>
    <row r="86" spans="1:1" x14ac:dyDescent="0.25">
      <c r="A86" t="str">
        <f>_rEQqufy2KNi</f>
        <v>Kingdom of the Netherlands</v>
      </c>
    </row>
    <row r="87" spans="1:1" x14ac:dyDescent="0.25">
      <c r="A87" t="str">
        <f>_zYQqFxQw5jj</f>
        <v>Kingdom of Tonga</v>
      </c>
    </row>
    <row r="88" spans="1:1" x14ac:dyDescent="0.25">
      <c r="A88" t="str">
        <f>_tDFavWinSwr</f>
        <v>Kyrgyz Republic</v>
      </c>
    </row>
    <row r="89" spans="1:1" x14ac:dyDescent="0.25">
      <c r="A89" t="str">
        <f>_bvyjEfI0d2V</f>
        <v>Lao People's Democratic Republic</v>
      </c>
    </row>
    <row r="90" spans="1:1" x14ac:dyDescent="0.25">
      <c r="A90" t="str">
        <f>_ACalScnrl2I</f>
        <v>Lebanese Republic</v>
      </c>
    </row>
    <row r="91" spans="1:1" x14ac:dyDescent="0.25">
      <c r="A91" t="str">
        <f>_gMz0MxjZcEt</f>
        <v>Liechtenstein</v>
      </c>
    </row>
    <row r="92" spans="1:1" x14ac:dyDescent="0.25">
      <c r="A92" t="str">
        <f>_BmTVMvJHVBO</f>
        <v>Malaysia</v>
      </c>
    </row>
    <row r="93" spans="1:1" x14ac:dyDescent="0.25">
      <c r="A93" t="str">
        <f>_v2B5AtYQV8H</f>
        <v>Martinique</v>
      </c>
    </row>
    <row r="94" spans="1:1" x14ac:dyDescent="0.25">
      <c r="A94" t="str">
        <f>_Bon3xyAAWKf</f>
        <v>Mayotte</v>
      </c>
    </row>
    <row r="95" spans="1:1" x14ac:dyDescent="0.25">
      <c r="A95" t="str">
        <f>_IZSm5iPKkDg</f>
        <v>Mongolia</v>
      </c>
    </row>
    <row r="96" spans="1:1" x14ac:dyDescent="0.25">
      <c r="A96" t="str">
        <f>_JX7HJfPfbog</f>
        <v>Montenegro</v>
      </c>
    </row>
    <row r="97" spans="1:1" x14ac:dyDescent="0.25">
      <c r="A97" t="str">
        <f>_B4iWc3gcDcn</f>
        <v>Montserrat</v>
      </c>
    </row>
    <row r="98" spans="1:1" x14ac:dyDescent="0.25">
      <c r="A98" t="str">
        <f>_COs48yLdDvg</f>
        <v>Netherlands Antilles</v>
      </c>
    </row>
    <row r="99" spans="1:1" x14ac:dyDescent="0.25">
      <c r="A99" t="str">
        <f>_jMGr96nGwHN</f>
        <v>New Caledonia</v>
      </c>
    </row>
    <row r="100" spans="1:1" x14ac:dyDescent="0.25">
      <c r="A100" t="str">
        <f>_hG1CNbw8wSF</f>
        <v>New Zealand</v>
      </c>
    </row>
    <row r="101" spans="1:1" x14ac:dyDescent="0.25">
      <c r="A101" t="str">
        <f>_O7BGyJhV2Tc</f>
        <v>Norfolk Island</v>
      </c>
    </row>
    <row r="102" spans="1:1" x14ac:dyDescent="0.25">
      <c r="A102" t="str">
        <f>_vPoFz9J1v6Y</f>
        <v>Northern Mariana Islands</v>
      </c>
    </row>
    <row r="103" spans="1:1" x14ac:dyDescent="0.25">
      <c r="A103" t="str">
        <f>_juBxu3AprlM</f>
        <v>Palestine</v>
      </c>
    </row>
    <row r="104" spans="1:1" x14ac:dyDescent="0.25">
      <c r="A104" t="str">
        <f>_mNa42CHbkO7</f>
        <v>People's Democratic Republic of Algeria</v>
      </c>
    </row>
    <row r="105" spans="1:1" x14ac:dyDescent="0.25">
      <c r="A105" t="str">
        <f>_dNLjKwsVjod</f>
        <v>People's Republic of Bangladesh</v>
      </c>
    </row>
    <row r="106" spans="1:1" x14ac:dyDescent="0.25">
      <c r="A106" t="str">
        <f>_q23bFLr2E5D</f>
        <v>People's Republic of China</v>
      </c>
    </row>
    <row r="107" spans="1:1" x14ac:dyDescent="0.25">
      <c r="A107" t="str">
        <f>_fHaKXfcKthe</f>
        <v>Pitcairn</v>
      </c>
    </row>
    <row r="108" spans="1:1" x14ac:dyDescent="0.25">
      <c r="A108" t="str">
        <f>_cpmmPDsQ3uG</f>
        <v>Plurinational State of Bolivia</v>
      </c>
    </row>
    <row r="109" spans="1:1" x14ac:dyDescent="0.25">
      <c r="A109" t="str">
        <f>_PevCwH17M73</f>
        <v>Portuguese Republic</v>
      </c>
    </row>
    <row r="110" spans="1:1" x14ac:dyDescent="0.25">
      <c r="A110" t="str">
        <f>_Rmy6DbwekE1</f>
        <v>Principality of Andorra</v>
      </c>
    </row>
    <row r="111" spans="1:1" x14ac:dyDescent="0.25">
      <c r="A111" t="str">
        <f>_cZ8823L0fLJ</f>
        <v>Principality of Monaco</v>
      </c>
    </row>
    <row r="112" spans="1:1" x14ac:dyDescent="0.25">
      <c r="A112" t="str">
        <f>_w3IJVQhc8Rm</f>
        <v>Puerto Rico</v>
      </c>
    </row>
    <row r="113" spans="1:1" x14ac:dyDescent="0.25">
      <c r="A113" t="str">
        <f>_VGOzFKfSazN</f>
        <v>Republic of Albania</v>
      </c>
    </row>
    <row r="114" spans="1:1" x14ac:dyDescent="0.25">
      <c r="A114" t="str">
        <f>_jFOZHDZpjPL</f>
        <v>Republic of Angola</v>
      </c>
    </row>
    <row r="115" spans="1:1" x14ac:dyDescent="0.25">
      <c r="A115" t="str">
        <f>_cWrL45je7mw</f>
        <v>Republic of Armenia</v>
      </c>
    </row>
    <row r="116" spans="1:1" x14ac:dyDescent="0.25">
      <c r="A116" t="str">
        <f>_e9IoKRAkYLO</f>
        <v>Republic of Austria</v>
      </c>
    </row>
    <row r="117" spans="1:1" x14ac:dyDescent="0.25">
      <c r="A117" t="str">
        <f>_ST86paYjRHP</f>
        <v>Republic of Azerbaijan</v>
      </c>
    </row>
    <row r="118" spans="1:1" x14ac:dyDescent="0.25">
      <c r="A118" t="str">
        <f>_Tr4i6jeDDqj</f>
        <v>Republic of Belarus</v>
      </c>
    </row>
    <row r="119" spans="1:1" x14ac:dyDescent="0.25">
      <c r="A119" t="str">
        <f>_DzAOqCf0ots</f>
        <v>Republic of Benin</v>
      </c>
    </row>
    <row r="120" spans="1:1" x14ac:dyDescent="0.25">
      <c r="A120" t="str">
        <f>_c82mDnhUQly</f>
        <v>Republic of Botswana</v>
      </c>
    </row>
    <row r="121" spans="1:1" x14ac:dyDescent="0.25">
      <c r="A121" t="str">
        <f>_AjeCGGb8H76</f>
        <v>Republic of Bulgaria</v>
      </c>
    </row>
    <row r="122" spans="1:1" x14ac:dyDescent="0.25">
      <c r="A122" t="str">
        <f>_Xz7rnovuiOx</f>
        <v>Republic of Burundi</v>
      </c>
    </row>
    <row r="123" spans="1:1" x14ac:dyDescent="0.25">
      <c r="A123" t="str">
        <f>_bGWaeVBrOcc</f>
        <v>Republic of Cabo Verde</v>
      </c>
    </row>
    <row r="124" spans="1:1" x14ac:dyDescent="0.25">
      <c r="A124" t="str">
        <f>_VPesUmegQpP</f>
        <v>Republic of Cameroon</v>
      </c>
    </row>
    <row r="125" spans="1:1" x14ac:dyDescent="0.25">
      <c r="A125" t="str">
        <f>_tV0rWhHr9cj</f>
        <v>Republic of Chad</v>
      </c>
    </row>
    <row r="126" spans="1:1" x14ac:dyDescent="0.25">
      <c r="A126" t="str">
        <f>_zFInPJBZVbN</f>
        <v>Republic of Chile</v>
      </c>
    </row>
    <row r="127" spans="1:1" x14ac:dyDescent="0.25">
      <c r="A127" t="str">
        <f>_jXQq22U4Y2e</f>
        <v>Republic of Colombia</v>
      </c>
    </row>
    <row r="128" spans="1:1" x14ac:dyDescent="0.25">
      <c r="A128" t="str">
        <f>_pbH6bmcioGw</f>
        <v>Republic of Costa Rica</v>
      </c>
    </row>
    <row r="129" spans="1:1" x14ac:dyDescent="0.25">
      <c r="A129" t="str">
        <f>_WXGcnQWJ0Qd</f>
        <v>Republic of Côte d'Ivoire</v>
      </c>
    </row>
    <row r="130" spans="1:1" x14ac:dyDescent="0.25">
      <c r="A130" t="str">
        <f>_lbMrRSBsXh3</f>
        <v>Republic of Croatia</v>
      </c>
    </row>
    <row r="131" spans="1:1" x14ac:dyDescent="0.25">
      <c r="A131" t="str">
        <f>_Zdl3ad7PayF</f>
        <v>Republic of Cuba</v>
      </c>
    </row>
    <row r="132" spans="1:1" x14ac:dyDescent="0.25">
      <c r="A132" t="str">
        <f>_Mb9IYOFZYCv</f>
        <v>Republic of Cyprus</v>
      </c>
    </row>
    <row r="133" spans="1:1" x14ac:dyDescent="0.25">
      <c r="A133" t="str">
        <f>_Yg9QkNQk9p7</f>
        <v>Republic of Djibouti</v>
      </c>
    </row>
    <row r="134" spans="1:1" x14ac:dyDescent="0.25">
      <c r="A134" t="str">
        <f>_LAPR4Iu2NVS</f>
        <v>Republic of Ecuador</v>
      </c>
    </row>
    <row r="135" spans="1:1" x14ac:dyDescent="0.25">
      <c r="A135" t="str">
        <f>_Mk7P920hkBa</f>
        <v>Republic of El Salvador</v>
      </c>
    </row>
    <row r="136" spans="1:1" x14ac:dyDescent="0.25">
      <c r="A136" t="str">
        <f>_Fi5lLVwe1Th</f>
        <v>Republic of Equatorial Guinea</v>
      </c>
    </row>
    <row r="137" spans="1:1" x14ac:dyDescent="0.25">
      <c r="A137" t="str">
        <f>_XeWqwCw9G5s</f>
        <v>Republic of Estonia</v>
      </c>
    </row>
    <row r="138" spans="1:1" x14ac:dyDescent="0.25">
      <c r="A138" t="str">
        <f>_sSIYRwB1r74</f>
        <v>Republic of Fiji</v>
      </c>
    </row>
    <row r="139" spans="1:1" x14ac:dyDescent="0.25">
      <c r="A139" t="str">
        <f>_bnQX2QIuIY9</f>
        <v>Republic of Finland</v>
      </c>
    </row>
    <row r="140" spans="1:1" x14ac:dyDescent="0.25">
      <c r="A140" t="str">
        <f>_z51rgcc5R8V</f>
        <v>Republic of Gambia</v>
      </c>
    </row>
    <row r="141" spans="1:1" x14ac:dyDescent="0.25">
      <c r="A141" t="str">
        <f>_WC5rU5fLMzY</f>
        <v>Republic of Ghana</v>
      </c>
    </row>
    <row r="142" spans="1:1" x14ac:dyDescent="0.25">
      <c r="A142" t="str">
        <f>_bhkJDAiqVKX</f>
        <v>Republic of Guatemala</v>
      </c>
    </row>
    <row r="143" spans="1:1" x14ac:dyDescent="0.25">
      <c r="A143" t="str">
        <f>_quQpOfBIDFC</f>
        <v>Republic of Guinea</v>
      </c>
    </row>
    <row r="144" spans="1:1" x14ac:dyDescent="0.25">
      <c r="A144" t="str">
        <f>_G9o5ad4oJJX</f>
        <v>Republic of Guinea-Bissau</v>
      </c>
    </row>
    <row r="145" spans="1:1" x14ac:dyDescent="0.25">
      <c r="A145" t="str">
        <f>_AUStREIxT4s</f>
        <v>Republic of Guyana</v>
      </c>
    </row>
    <row r="146" spans="1:1" x14ac:dyDescent="0.25">
      <c r="A146" t="str">
        <f>_ipe4pT2TW7G</f>
        <v>Republic of Haiti</v>
      </c>
    </row>
    <row r="147" spans="1:1" x14ac:dyDescent="0.25">
      <c r="A147" t="str">
        <f>_mDSuyD9lOM5</f>
        <v>Republic of Honduras</v>
      </c>
    </row>
    <row r="148" spans="1:1" x14ac:dyDescent="0.25">
      <c r="A148" t="str">
        <f>_Bc3mYAhlY1a</f>
        <v>Republic of Iceland</v>
      </c>
    </row>
    <row r="149" spans="1:1" x14ac:dyDescent="0.25">
      <c r="A149" t="str">
        <f>_WApLDd37Yj2</f>
        <v>Republic of India</v>
      </c>
    </row>
    <row r="150" spans="1:1" x14ac:dyDescent="0.25">
      <c r="A150" t="str">
        <f>_jVqoXv7rFns</f>
        <v>Republic of Indonesia</v>
      </c>
    </row>
    <row r="151" spans="1:1" x14ac:dyDescent="0.25">
      <c r="A151" t="str">
        <f>_fHXW26zg2U6</f>
        <v>Republic of Iraq</v>
      </c>
    </row>
    <row r="152" spans="1:1" x14ac:dyDescent="0.25">
      <c r="A152" t="str">
        <f>_ElwEWppmGgv</f>
        <v>Republic of Italy</v>
      </c>
    </row>
    <row r="153" spans="1:1" x14ac:dyDescent="0.25">
      <c r="A153" t="str">
        <f>_ibGsqmiVkoU</f>
        <v>Republic of Kazakhstan</v>
      </c>
    </row>
    <row r="154" spans="1:1" x14ac:dyDescent="0.25">
      <c r="A154" t="str">
        <f>_HfVjCurKxh2</f>
        <v>Republic of Kenya</v>
      </c>
    </row>
    <row r="155" spans="1:1" x14ac:dyDescent="0.25">
      <c r="A155" t="str">
        <f>_Nlv8oKkoAwp</f>
        <v>Republic of Kiribati</v>
      </c>
    </row>
    <row r="156" spans="1:1" x14ac:dyDescent="0.25">
      <c r="A156" t="str">
        <f>_IbGbsybdeou</f>
        <v>Republic of Korea</v>
      </c>
    </row>
    <row r="157" spans="1:1" x14ac:dyDescent="0.25">
      <c r="A157" t="str">
        <f>_gxi9jcBYyrL</f>
        <v>Republic of Latvia</v>
      </c>
    </row>
    <row r="158" spans="1:1" x14ac:dyDescent="0.25">
      <c r="A158" t="str">
        <f>_JEHwU064LAj</f>
        <v>Republic of Liberia</v>
      </c>
    </row>
    <row r="159" spans="1:1" x14ac:dyDescent="0.25">
      <c r="A159" t="str">
        <f>_T1irZBQ9gNW</f>
        <v>Republic of Lithuania</v>
      </c>
    </row>
    <row r="160" spans="1:1" x14ac:dyDescent="0.25">
      <c r="A160" t="str">
        <f>_bcy4159FETR</f>
        <v>Republic of Madagascar</v>
      </c>
    </row>
    <row r="161" spans="1:1" x14ac:dyDescent="0.25">
      <c r="A161" t="str">
        <f>_G037PAPU5dO</f>
        <v>Republic of Malawi</v>
      </c>
    </row>
    <row r="162" spans="1:1" x14ac:dyDescent="0.25">
      <c r="A162" t="str">
        <f>_FOJUXD6f6lB</f>
        <v>Republic of Maldives</v>
      </c>
    </row>
    <row r="163" spans="1:1" x14ac:dyDescent="0.25">
      <c r="A163" t="str">
        <f>_EubjsxqlA4d</f>
        <v>Republic of Mali</v>
      </c>
    </row>
    <row r="164" spans="1:1" x14ac:dyDescent="0.25">
      <c r="A164" t="str">
        <f>_TIhakAVsQwM</f>
        <v>Republic of Malta</v>
      </c>
    </row>
    <row r="165" spans="1:1" x14ac:dyDescent="0.25">
      <c r="A165" t="str">
        <f>_EB4aSZN0eQr</f>
        <v>Republic of Mauritius</v>
      </c>
    </row>
    <row r="166" spans="1:1" x14ac:dyDescent="0.25">
      <c r="A166" t="str">
        <f>_yBqy4nxuOCA</f>
        <v>Republic of Moldova</v>
      </c>
    </row>
    <row r="167" spans="1:1" x14ac:dyDescent="0.25">
      <c r="A167" t="str">
        <f>_Gan3VYicAWe</f>
        <v>Republic of Mozambique</v>
      </c>
    </row>
    <row r="168" spans="1:1" x14ac:dyDescent="0.25">
      <c r="A168" t="str">
        <f>_rtLnlu4GUI2</f>
        <v>Republic of Namibia</v>
      </c>
    </row>
    <row r="169" spans="1:1" x14ac:dyDescent="0.25">
      <c r="A169" t="str">
        <f>_Pz0LCggcqES</f>
        <v>Republic of Nauru</v>
      </c>
    </row>
    <row r="170" spans="1:1" x14ac:dyDescent="0.25">
      <c r="A170" t="str">
        <f>_wnuoeS9sVZR</f>
        <v>Republic of Nicaragua</v>
      </c>
    </row>
    <row r="171" spans="1:1" x14ac:dyDescent="0.25">
      <c r="A171" t="str">
        <f>_KqaTbKanCG3</f>
        <v>Republic of Niue</v>
      </c>
    </row>
    <row r="172" spans="1:1" x14ac:dyDescent="0.25">
      <c r="A172" t="str">
        <f>_cfBaKMnsXd1</f>
        <v>Republic of North Macedonia</v>
      </c>
    </row>
    <row r="173" spans="1:1" x14ac:dyDescent="0.25">
      <c r="A173" t="str">
        <f>_iFaKKDtb7nf</f>
        <v>Republic of Palau</v>
      </c>
    </row>
    <row r="174" spans="1:1" x14ac:dyDescent="0.25">
      <c r="A174" t="str">
        <f>_wUBWZEHJm6Q</f>
        <v>Republic of Panama</v>
      </c>
    </row>
    <row r="175" spans="1:1" x14ac:dyDescent="0.25">
      <c r="A175" t="str">
        <f>_Wpzccx0vjIP</f>
        <v>Republic of Paraguay</v>
      </c>
    </row>
    <row r="176" spans="1:1" x14ac:dyDescent="0.25">
      <c r="A176" t="str">
        <f>_vkXlj7ZPkGi</f>
        <v>Republic of Peru</v>
      </c>
    </row>
    <row r="177" spans="1:1" x14ac:dyDescent="0.25">
      <c r="A177" t="str">
        <f>_QkOClVdLto1</f>
        <v>Republic of Philippines</v>
      </c>
    </row>
    <row r="178" spans="1:1" x14ac:dyDescent="0.25">
      <c r="A178" t="str">
        <f>_wMTP4GblKr8</f>
        <v>Republic of Poland</v>
      </c>
    </row>
    <row r="179" spans="1:1" x14ac:dyDescent="0.25">
      <c r="A179" t="str">
        <f>_UlQiEogy3wG</f>
        <v>Republic of Rwanda</v>
      </c>
    </row>
    <row r="180" spans="1:1" x14ac:dyDescent="0.25">
      <c r="A180" t="str">
        <f>_SAsS1Kwc4iW</f>
        <v>Republic of San Marino</v>
      </c>
    </row>
    <row r="181" spans="1:1" x14ac:dyDescent="0.25">
      <c r="A181" t="str">
        <f>_wj7iV08dvFq</f>
        <v>Republic of Senegal</v>
      </c>
    </row>
    <row r="182" spans="1:1" x14ac:dyDescent="0.25">
      <c r="A182" t="str">
        <f>_oroMC4mMzMq</f>
        <v>Republic of Serbia</v>
      </c>
    </row>
    <row r="183" spans="1:1" x14ac:dyDescent="0.25">
      <c r="A183" t="str">
        <f>_wimH12ukPK5</f>
        <v>Republic of Seychelles</v>
      </c>
    </row>
    <row r="184" spans="1:1" x14ac:dyDescent="0.25">
      <c r="A184" t="str">
        <f>_qbqrFLCJewu</f>
        <v>Republic of Sierra Leone</v>
      </c>
    </row>
    <row r="185" spans="1:1" x14ac:dyDescent="0.25">
      <c r="A185" t="str">
        <f>_rb6V38jgfFc</f>
        <v>Republic of Singapore</v>
      </c>
    </row>
    <row r="186" spans="1:1" x14ac:dyDescent="0.25">
      <c r="A186" t="str">
        <f>_PY4aKgi30fr</f>
        <v>Republic of Slovenia</v>
      </c>
    </row>
    <row r="187" spans="1:1" x14ac:dyDescent="0.25">
      <c r="A187" t="str">
        <f>_lVPoUAKCdmU</f>
        <v>Republic of South Africa</v>
      </c>
    </row>
    <row r="188" spans="1:1" x14ac:dyDescent="0.25">
      <c r="A188" t="str">
        <f>_mhWSEv79IJW</f>
        <v>Republic of South Sudan</v>
      </c>
    </row>
    <row r="189" spans="1:1" x14ac:dyDescent="0.25">
      <c r="A189" t="str">
        <f>_jkyBvNzcTLl</f>
        <v>Republic of Suriname</v>
      </c>
    </row>
    <row r="190" spans="1:1" x14ac:dyDescent="0.25">
      <c r="A190" t="str">
        <f>_xb2ezJcUoSR</f>
        <v>Republic of Tajikistan</v>
      </c>
    </row>
    <row r="191" spans="1:1" x14ac:dyDescent="0.25">
      <c r="A191" t="str">
        <f>_shRXArPWh8H</f>
        <v>Republic of the Congo</v>
      </c>
    </row>
    <row r="192" spans="1:1" x14ac:dyDescent="0.25">
      <c r="A192" t="str">
        <f>_Ajnw1b8m6eL</f>
        <v>Republic of the Marshall Islands</v>
      </c>
    </row>
    <row r="193" spans="1:1" x14ac:dyDescent="0.25">
      <c r="A193" t="str">
        <f>_O0hWoXlHhIS</f>
        <v>Republic of the Niger</v>
      </c>
    </row>
    <row r="194" spans="1:1" x14ac:dyDescent="0.25">
      <c r="A194" t="str">
        <f>_QqAzWHtJ8VC</f>
        <v>Republic of the Sudan</v>
      </c>
    </row>
    <row r="195" spans="1:1" x14ac:dyDescent="0.25">
      <c r="A195" t="str">
        <f>_YOL13ptz4ef</f>
        <v>Republic of the Union of Myanmar</v>
      </c>
    </row>
    <row r="196" spans="1:1" x14ac:dyDescent="0.25">
      <c r="A196" t="str">
        <f>_fYeClLy8K2x</f>
        <v>Republic of Trinidad and Tobago</v>
      </c>
    </row>
    <row r="197" spans="1:1" x14ac:dyDescent="0.25">
      <c r="A197" t="str">
        <f>_pMukkUmnnkh</f>
        <v>Republic of Tunisia</v>
      </c>
    </row>
    <row r="198" spans="1:1" x14ac:dyDescent="0.25">
      <c r="A198" t="str">
        <f>_eVEK7djdWqV</f>
        <v>Republic of Türkiye</v>
      </c>
    </row>
    <row r="199" spans="1:1" x14ac:dyDescent="0.25">
      <c r="A199" t="str">
        <f>_SnYHrnchKjL</f>
        <v>Republic of Uganda</v>
      </c>
    </row>
    <row r="200" spans="1:1" x14ac:dyDescent="0.25">
      <c r="A200" t="str">
        <f>_kpFgAwwSjCZ</f>
        <v>Republic of Uzbekistan</v>
      </c>
    </row>
    <row r="201" spans="1:1" x14ac:dyDescent="0.25">
      <c r="A201" t="str">
        <f>_xqjIL1cGrl1</f>
        <v>Republic of Vanuatu</v>
      </c>
    </row>
    <row r="202" spans="1:1" x14ac:dyDescent="0.25">
      <c r="A202" t="str">
        <f>_HX7fBSMCCbL</f>
        <v>Republic of Yemen</v>
      </c>
    </row>
    <row r="203" spans="1:1" x14ac:dyDescent="0.25">
      <c r="A203" t="str">
        <f>_gb7vWtO7Wjp</f>
        <v>Republic of Zambia</v>
      </c>
    </row>
    <row r="204" spans="1:1" x14ac:dyDescent="0.25">
      <c r="A204" t="str">
        <f>_buSEeeViTo3</f>
        <v>Republic of Zimbabwe</v>
      </c>
    </row>
    <row r="205" spans="1:1" x14ac:dyDescent="0.25">
      <c r="A205" t="str">
        <f>_VwqhqUCaMgk</f>
        <v>Réunion</v>
      </c>
    </row>
    <row r="206" spans="1:1" x14ac:dyDescent="0.25">
      <c r="A206" t="str">
        <f>_ZRxKEGQmkWI</f>
        <v>Rodrigues</v>
      </c>
    </row>
    <row r="207" spans="1:1" x14ac:dyDescent="0.25">
      <c r="A207" t="str">
        <f>_N9i1v07Ro0E</f>
        <v>Romania</v>
      </c>
    </row>
    <row r="208" spans="1:1" x14ac:dyDescent="0.25">
      <c r="A208" t="str">
        <f>_i3v8r9XNls2</f>
        <v>Russian Federation</v>
      </c>
    </row>
    <row r="209" spans="1:1" x14ac:dyDescent="0.25">
      <c r="A209" t="str">
        <f>_LTLHCOHyyWS</f>
        <v>Ryu Kyu Islands</v>
      </c>
    </row>
    <row r="210" spans="1:1" x14ac:dyDescent="0.25">
      <c r="A210" t="str">
        <f>_aZ7Bm5L90rn</f>
        <v>Saint Helena, Ascension and Tristan da Cunha</v>
      </c>
    </row>
    <row r="211" spans="1:1" x14ac:dyDescent="0.25">
      <c r="A211" t="str">
        <f>_BlC8wOVHBlb</f>
        <v>Saint Kitts and Nevis</v>
      </c>
    </row>
    <row r="212" spans="1:1" x14ac:dyDescent="0.25">
      <c r="A212" t="str">
        <f>_RyAd6laKg3U</f>
        <v>Saint Lucia</v>
      </c>
    </row>
    <row r="213" spans="1:1" x14ac:dyDescent="0.25">
      <c r="A213" t="str">
        <f>_HYEuE8zV74t</f>
        <v>Saint Pierre and Miquelon</v>
      </c>
    </row>
    <row r="214" spans="1:1" x14ac:dyDescent="0.25">
      <c r="A214" t="str">
        <f>_ZgsdoEiTlLq</f>
        <v>Saint Vincent and the Grenadines</v>
      </c>
    </row>
    <row r="215" spans="1:1" x14ac:dyDescent="0.25">
      <c r="A215" t="str">
        <f>_HizhPCC5Ps5</f>
        <v>Serbia and Montenegro, Former</v>
      </c>
    </row>
    <row r="216" spans="1:1" x14ac:dyDescent="0.25">
      <c r="A216" t="str">
        <f>_cCgL3J7Lsgn</f>
        <v>Sint Maarten (Dutch part)</v>
      </c>
    </row>
    <row r="217" spans="1:1" x14ac:dyDescent="0.25">
      <c r="A217" t="str">
        <f>_RDiXMdNXg16</f>
        <v>Slovak Republic</v>
      </c>
    </row>
    <row r="218" spans="1:1" x14ac:dyDescent="0.25">
      <c r="A218" t="str">
        <f>_av3fkpFxEXj</f>
        <v>Socialist Republic of Viet Nam</v>
      </c>
    </row>
    <row r="219" spans="1:1" x14ac:dyDescent="0.25">
      <c r="A219" t="str">
        <f>_FUieyovDec8</f>
        <v>Solomon Islands</v>
      </c>
    </row>
    <row r="220" spans="1:1" x14ac:dyDescent="0.25">
      <c r="A220" t="str">
        <f>_vnbnnSZXGTv</f>
        <v>State of Eritrea</v>
      </c>
    </row>
    <row r="221" spans="1:1" x14ac:dyDescent="0.25">
      <c r="A221" t="str">
        <f>_XebDUbuPqVx</f>
        <v>State of Israel</v>
      </c>
    </row>
    <row r="222" spans="1:1" x14ac:dyDescent="0.25">
      <c r="A222" t="str">
        <f>_tnTRnfd2aVs</f>
        <v>State of Kuwait</v>
      </c>
    </row>
    <row r="223" spans="1:1" x14ac:dyDescent="0.25">
      <c r="A223" t="str">
        <f>_zaluKz5Llai</f>
        <v>State of Libya</v>
      </c>
    </row>
    <row r="224" spans="1:1" x14ac:dyDescent="0.25">
      <c r="A224" t="str">
        <f>_jCtFxm8aADJ</f>
        <v>State of Qatar</v>
      </c>
    </row>
    <row r="225" spans="1:1" x14ac:dyDescent="0.25">
      <c r="A225" t="str">
        <f>_IjLnDADGraQ</f>
        <v>Sudan (former)</v>
      </c>
    </row>
    <row r="226" spans="1:1" x14ac:dyDescent="0.25">
      <c r="A226" t="str">
        <f>_G8FCnT37gyb</f>
        <v>Sultanate of Oman</v>
      </c>
    </row>
    <row r="227" spans="1:1" x14ac:dyDescent="0.25">
      <c r="A227" t="str">
        <f>_q2HqXV5OO3z</f>
        <v>Swiss Confederation</v>
      </c>
    </row>
    <row r="228" spans="1:1" x14ac:dyDescent="0.25">
      <c r="A228" t="str">
        <f>_HDN85xUGB65</f>
        <v>Syrian Arab Republic</v>
      </c>
    </row>
    <row r="229" spans="1:1" x14ac:dyDescent="0.25">
      <c r="A229" t="str">
        <f>_pGLy2Zj2lVg</f>
        <v>The former state union Serbia and Montenegro</v>
      </c>
    </row>
    <row r="230" spans="1:1" x14ac:dyDescent="0.25">
      <c r="A230" t="str">
        <f>_WtcZBCTspgM</f>
        <v>Togolese Republic</v>
      </c>
    </row>
    <row r="231" spans="1:1" x14ac:dyDescent="0.25">
      <c r="A231" t="str">
        <f>_VMqDEughMuP</f>
        <v>Tokelau</v>
      </c>
    </row>
    <row r="232" spans="1:1" x14ac:dyDescent="0.25">
      <c r="A232" t="str">
        <f>_HwqfuL9pQz5</f>
        <v>Turkmenistan</v>
      </c>
    </row>
    <row r="233" spans="1:1" x14ac:dyDescent="0.25">
      <c r="A233" t="str">
        <f>_vg4b11FL2Gl</f>
        <v>Turks and Caicos Islands</v>
      </c>
    </row>
    <row r="234" spans="1:1" x14ac:dyDescent="0.25">
      <c r="A234" t="str">
        <f>_GrU8zQv510v</f>
        <v>Tuvalu</v>
      </c>
    </row>
    <row r="235" spans="1:1" x14ac:dyDescent="0.25">
      <c r="A235" t="str">
        <f>_VJrTuNXAg9G</f>
        <v>Ukraine</v>
      </c>
    </row>
    <row r="236" spans="1:1" x14ac:dyDescent="0.25">
      <c r="A236" t="str">
        <f>_RTdjvXHJdnH</f>
        <v>Union of the Comoros</v>
      </c>
    </row>
    <row r="237" spans="1:1" x14ac:dyDescent="0.25">
      <c r="A237" t="str">
        <f>_aNIrqpwcKXv</f>
        <v>United Arab Emirates</v>
      </c>
    </row>
    <row r="238" spans="1:1" x14ac:dyDescent="0.25">
      <c r="A238" t="str">
        <f>_TpDwlm2Spev</f>
        <v>United Kingdom, England and Wales</v>
      </c>
    </row>
    <row r="239" spans="1:1" x14ac:dyDescent="0.25">
      <c r="A239" t="str">
        <f>_Q8De2VxoKXS</f>
        <v>United Kingdom, Northern Ireland</v>
      </c>
    </row>
    <row r="240" spans="1:1" x14ac:dyDescent="0.25">
      <c r="A240" t="str">
        <f>_Gnz4lqrVEMf</f>
        <v>United Kingdom of Great Britain and Northern Ireland</v>
      </c>
    </row>
    <row r="241" spans="1:1" x14ac:dyDescent="0.25">
      <c r="A241" t="str">
        <f>_Gvox4WmLiYC</f>
        <v>United Kingdom, Scotland</v>
      </c>
    </row>
    <row r="242" spans="1:1" x14ac:dyDescent="0.25">
      <c r="A242" t="str">
        <f>_KAUSOoBq5Ft</f>
        <v>United Mexican States</v>
      </c>
    </row>
    <row r="243" spans="1:1" x14ac:dyDescent="0.25">
      <c r="A243" t="str">
        <f>_S52uSY3lb8V</f>
        <v>United Republic of Tanzania</v>
      </c>
    </row>
    <row r="244" spans="1:1" x14ac:dyDescent="0.25">
      <c r="A244" t="str">
        <f>_AYWCbVecRKQ</f>
        <v>United States of America</v>
      </c>
    </row>
    <row r="245" spans="1:1" x14ac:dyDescent="0.25">
      <c r="A245" t="str">
        <f>_wFkq5oB0dFS</f>
        <v>USSR, Former</v>
      </c>
    </row>
    <row r="246" spans="1:1" x14ac:dyDescent="0.25">
      <c r="A246" t="str">
        <f>_M9HrCkIwaKy</f>
        <v>US Virgin Islands</v>
      </c>
    </row>
    <row r="247" spans="1:1" x14ac:dyDescent="0.25">
      <c r="A247" t="str">
        <f>_eVp1pvRfPKS</f>
        <v>Wallis and Futuna</v>
      </c>
    </row>
    <row r="248" spans="1:1" x14ac:dyDescent="0.25">
      <c r="A248" t="str">
        <f>_KrU8C1YTdao</f>
        <v>West Bank</v>
      </c>
    </row>
    <row r="249" spans="1:1" x14ac:dyDescent="0.25">
      <c r="A249" t="str">
        <f>_fIlPGTXBCUm</f>
        <v>Yugoslavia, Former</v>
      </c>
    </row>
  </sheetData>
  <sheetProtection password="9FC9" sheet="1" objects="1" scenarios="1" formatCells="0" formatColumns="0" formatRows="0"/>
  <mergeCells count="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9"/>
  <sheetViews>
    <sheetView zoomScaleNormal="100" workbookViewId="0">
      <pane ySplit="2" topLeftCell="A3" activePane="bottomLeft" state="frozen"/>
      <selection pane="bottomLeft"/>
    </sheetView>
  </sheetViews>
  <sheetFormatPr defaultColWidth="11" defaultRowHeight="15.75" x14ac:dyDescent="0.25"/>
  <cols>
    <col min="1" max="2" width="30" customWidth="1"/>
    <col min="3" max="3" width="70" customWidth="1"/>
  </cols>
  <sheetData>
    <row r="1" spans="1:7" x14ac:dyDescent="0.25">
      <c r="A1" s="38" t="s">
        <v>5</v>
      </c>
      <c r="B1" s="38" t="s">
        <v>6</v>
      </c>
      <c r="C1" s="38" t="s">
        <v>7</v>
      </c>
      <c r="D1" s="38" t="s">
        <v>8</v>
      </c>
      <c r="E1" s="38" t="s">
        <v>9</v>
      </c>
      <c r="F1" s="38" t="s">
        <v>10</v>
      </c>
      <c r="G1" s="38" t="s">
        <v>11</v>
      </c>
    </row>
    <row r="2" spans="1:7" x14ac:dyDescent="0.25">
      <c r="A2" s="38"/>
      <c r="B2" s="38"/>
      <c r="C2" s="38"/>
      <c r="D2" s="38"/>
      <c r="E2" s="38"/>
      <c r="F2" s="38"/>
      <c r="G2" s="38"/>
    </row>
    <row r="3" spans="1:7" x14ac:dyDescent="0.25">
      <c r="A3" t="s">
        <v>12</v>
      </c>
      <c r="B3" t="s">
        <v>13</v>
      </c>
      <c r="C3" t="s">
        <v>14</v>
      </c>
      <c r="D3" t="s">
        <v>15</v>
      </c>
    </row>
    <row r="4" spans="1:7" x14ac:dyDescent="0.25">
      <c r="A4" t="s">
        <v>16</v>
      </c>
      <c r="B4" t="s">
        <v>13</v>
      </c>
      <c r="C4" t="s">
        <v>17</v>
      </c>
      <c r="D4" t="s">
        <v>15</v>
      </c>
    </row>
    <row r="5" spans="1:7" x14ac:dyDescent="0.25">
      <c r="A5" t="s">
        <v>18</v>
      </c>
      <c r="B5" t="s">
        <v>13</v>
      </c>
      <c r="C5" t="s">
        <v>19</v>
      </c>
      <c r="D5" t="s">
        <v>15</v>
      </c>
    </row>
    <row r="6" spans="1:7" x14ac:dyDescent="0.25">
      <c r="A6" t="s">
        <v>20</v>
      </c>
      <c r="B6" t="s">
        <v>13</v>
      </c>
      <c r="C6" t="s">
        <v>14</v>
      </c>
      <c r="D6" t="s">
        <v>15</v>
      </c>
    </row>
    <row r="7" spans="1:7" x14ac:dyDescent="0.25">
      <c r="A7" t="s">
        <v>21</v>
      </c>
      <c r="B7" t="s">
        <v>13</v>
      </c>
      <c r="C7" t="s">
        <v>19</v>
      </c>
      <c r="D7" t="s">
        <v>15</v>
      </c>
    </row>
    <row r="8" spans="1:7" x14ac:dyDescent="0.25">
      <c r="A8" t="s">
        <v>22</v>
      </c>
      <c r="B8" t="s">
        <v>13</v>
      </c>
      <c r="C8" t="s">
        <v>14</v>
      </c>
      <c r="D8" t="s">
        <v>15</v>
      </c>
    </row>
    <row r="9" spans="1:7" x14ac:dyDescent="0.25">
      <c r="A9" t="s">
        <v>23</v>
      </c>
      <c r="B9" t="s">
        <v>13</v>
      </c>
      <c r="C9" t="s">
        <v>24</v>
      </c>
      <c r="D9" t="s">
        <v>25</v>
      </c>
    </row>
    <row r="10" spans="1:7" x14ac:dyDescent="0.25">
      <c r="A10" t="s">
        <v>26</v>
      </c>
      <c r="B10" t="s">
        <v>13</v>
      </c>
      <c r="C10" t="s">
        <v>17</v>
      </c>
      <c r="D10" t="s">
        <v>15</v>
      </c>
    </row>
    <row r="11" spans="1:7" x14ac:dyDescent="0.25">
      <c r="A11" t="s">
        <v>27</v>
      </c>
      <c r="B11" t="s">
        <v>13</v>
      </c>
      <c r="C11" t="s">
        <v>17</v>
      </c>
      <c r="D11" t="s">
        <v>15</v>
      </c>
    </row>
    <row r="12" spans="1:7" x14ac:dyDescent="0.25">
      <c r="A12" t="s">
        <v>28</v>
      </c>
      <c r="B12" t="s">
        <v>13</v>
      </c>
      <c r="C12" t="s">
        <v>14</v>
      </c>
      <c r="D12" t="s">
        <v>15</v>
      </c>
    </row>
    <row r="13" spans="1:7" x14ac:dyDescent="0.25">
      <c r="A13" t="s">
        <v>29</v>
      </c>
      <c r="B13" t="s">
        <v>13</v>
      </c>
      <c r="C13" t="s">
        <v>30</v>
      </c>
      <c r="D13" t="s">
        <v>15</v>
      </c>
    </row>
    <row r="14" spans="1:7" x14ac:dyDescent="0.25">
      <c r="A14" t="s">
        <v>31</v>
      </c>
      <c r="B14" t="s">
        <v>13</v>
      </c>
      <c r="C14" t="s">
        <v>19</v>
      </c>
      <c r="D14" t="s">
        <v>15</v>
      </c>
    </row>
    <row r="15" spans="1:7" x14ac:dyDescent="0.25">
      <c r="A15" t="s">
        <v>32</v>
      </c>
      <c r="B15" t="s">
        <v>13</v>
      </c>
      <c r="C15" t="s">
        <v>19</v>
      </c>
      <c r="D15" t="s">
        <v>15</v>
      </c>
    </row>
    <row r="16" spans="1:7" x14ac:dyDescent="0.25">
      <c r="A16" t="s">
        <v>33</v>
      </c>
      <c r="B16" t="s">
        <v>13</v>
      </c>
      <c r="C16" t="s">
        <v>34</v>
      </c>
      <c r="D16" t="s">
        <v>35</v>
      </c>
    </row>
    <row r="17" spans="1:4" x14ac:dyDescent="0.25">
      <c r="A17" t="s">
        <v>36</v>
      </c>
      <c r="B17" t="s">
        <v>13</v>
      </c>
      <c r="C17" t="s">
        <v>37</v>
      </c>
      <c r="D17" t="s">
        <v>15</v>
      </c>
    </row>
    <row r="18" spans="1:4" x14ac:dyDescent="0.25">
      <c r="A18" t="s">
        <v>38</v>
      </c>
      <c r="B18" t="s">
        <v>13</v>
      </c>
      <c r="C18" t="s">
        <v>39</v>
      </c>
      <c r="D18" t="s">
        <v>15</v>
      </c>
    </row>
    <row r="19" spans="1:4" x14ac:dyDescent="0.25">
      <c r="A19" t="s">
        <v>40</v>
      </c>
      <c r="B19" t="s">
        <v>13</v>
      </c>
      <c r="C19" t="s">
        <v>41</v>
      </c>
      <c r="D19" t="s">
        <v>35</v>
      </c>
    </row>
    <row r="20" spans="1:4" x14ac:dyDescent="0.25">
      <c r="A20" t="s">
        <v>42</v>
      </c>
      <c r="B20" t="s">
        <v>43</v>
      </c>
      <c r="C20" t="s">
        <v>44</v>
      </c>
    </row>
    <row r="21" spans="1:4" x14ac:dyDescent="0.25">
      <c r="A21" t="s">
        <v>45</v>
      </c>
      <c r="B21" t="s">
        <v>43</v>
      </c>
      <c r="C21" t="s">
        <v>46</v>
      </c>
    </row>
    <row r="22" spans="1:4" x14ac:dyDescent="0.25">
      <c r="A22" t="s">
        <v>47</v>
      </c>
      <c r="B22" t="s">
        <v>43</v>
      </c>
      <c r="C22" t="s">
        <v>48</v>
      </c>
    </row>
    <row r="23" spans="1:4" x14ac:dyDescent="0.25">
      <c r="A23" t="s">
        <v>49</v>
      </c>
      <c r="B23" t="s">
        <v>43</v>
      </c>
      <c r="C23" t="s">
        <v>50</v>
      </c>
    </row>
    <row r="24" spans="1:4" x14ac:dyDescent="0.25">
      <c r="A24" t="s">
        <v>51</v>
      </c>
      <c r="B24" t="s">
        <v>43</v>
      </c>
      <c r="C24" t="s">
        <v>52</v>
      </c>
    </row>
    <row r="25" spans="1:4" x14ac:dyDescent="0.25">
      <c r="A25" t="s">
        <v>53</v>
      </c>
      <c r="B25" t="s">
        <v>43</v>
      </c>
      <c r="C25" t="s">
        <v>54</v>
      </c>
    </row>
    <row r="26" spans="1:4" x14ac:dyDescent="0.25">
      <c r="A26" t="s">
        <v>55</v>
      </c>
      <c r="B26" t="s">
        <v>43</v>
      </c>
      <c r="C26" t="s">
        <v>56</v>
      </c>
    </row>
    <row r="27" spans="1:4" x14ac:dyDescent="0.25">
      <c r="A27" t="s">
        <v>57</v>
      </c>
      <c r="B27" t="s">
        <v>43</v>
      </c>
      <c r="C27" t="s">
        <v>58</v>
      </c>
    </row>
    <row r="28" spans="1:4" x14ac:dyDescent="0.25">
      <c r="A28" t="s">
        <v>59</v>
      </c>
      <c r="B28" t="s">
        <v>43</v>
      </c>
      <c r="C28" t="s">
        <v>60</v>
      </c>
    </row>
    <row r="29" spans="1:4" x14ac:dyDescent="0.25">
      <c r="A29" t="s">
        <v>61</v>
      </c>
      <c r="B29" t="s">
        <v>43</v>
      </c>
      <c r="C29" t="s">
        <v>62</v>
      </c>
    </row>
    <row r="30" spans="1:4" x14ac:dyDescent="0.25">
      <c r="A30" t="s">
        <v>63</v>
      </c>
      <c r="B30" t="s">
        <v>43</v>
      </c>
      <c r="C30" t="s">
        <v>64</v>
      </c>
    </row>
    <row r="31" spans="1:4" x14ac:dyDescent="0.25">
      <c r="A31" t="s">
        <v>65</v>
      </c>
      <c r="B31" t="s">
        <v>66</v>
      </c>
      <c r="C31" t="s">
        <v>67</v>
      </c>
    </row>
    <row r="32" spans="1:4" x14ac:dyDescent="0.25">
      <c r="A32" t="s">
        <v>68</v>
      </c>
      <c r="B32" t="s">
        <v>66</v>
      </c>
      <c r="C32" t="s">
        <v>69</v>
      </c>
    </row>
    <row r="33" spans="1:3" x14ac:dyDescent="0.25">
      <c r="A33" t="s">
        <v>70</v>
      </c>
      <c r="B33" t="s">
        <v>71</v>
      </c>
      <c r="C33" t="s">
        <v>72</v>
      </c>
    </row>
    <row r="34" spans="1:3" x14ac:dyDescent="0.25">
      <c r="A34" t="s">
        <v>73</v>
      </c>
      <c r="B34" t="s">
        <v>71</v>
      </c>
      <c r="C34" t="s">
        <v>74</v>
      </c>
    </row>
    <row r="35" spans="1:3" x14ac:dyDescent="0.25">
      <c r="A35" t="s">
        <v>75</v>
      </c>
      <c r="B35" t="s">
        <v>71</v>
      </c>
      <c r="C35" t="s">
        <v>76</v>
      </c>
    </row>
    <row r="36" spans="1:3" x14ac:dyDescent="0.25">
      <c r="A36" t="s">
        <v>77</v>
      </c>
      <c r="B36" t="s">
        <v>71</v>
      </c>
      <c r="C36" t="s">
        <v>78</v>
      </c>
    </row>
    <row r="37" spans="1:3" x14ac:dyDescent="0.25">
      <c r="A37" t="s">
        <v>79</v>
      </c>
      <c r="B37" t="s">
        <v>71</v>
      </c>
      <c r="C37" t="s">
        <v>80</v>
      </c>
    </row>
    <row r="38" spans="1:3" x14ac:dyDescent="0.25">
      <c r="A38" t="s">
        <v>81</v>
      </c>
      <c r="B38" t="s">
        <v>71</v>
      </c>
      <c r="C38" t="s">
        <v>82</v>
      </c>
    </row>
    <row r="39" spans="1:3" x14ac:dyDescent="0.25">
      <c r="A39" t="s">
        <v>83</v>
      </c>
      <c r="B39" t="s">
        <v>71</v>
      </c>
      <c r="C39" t="s">
        <v>84</v>
      </c>
    </row>
    <row r="40" spans="1:3" x14ac:dyDescent="0.25">
      <c r="A40" t="s">
        <v>85</v>
      </c>
      <c r="B40" t="s">
        <v>71</v>
      </c>
      <c r="C40" t="s">
        <v>86</v>
      </c>
    </row>
    <row r="41" spans="1:3" x14ac:dyDescent="0.25">
      <c r="A41" t="s">
        <v>87</v>
      </c>
      <c r="B41" t="s">
        <v>71</v>
      </c>
      <c r="C41" t="s">
        <v>60</v>
      </c>
    </row>
    <row r="42" spans="1:3" x14ac:dyDescent="0.25">
      <c r="A42" t="s">
        <v>88</v>
      </c>
      <c r="B42" t="s">
        <v>71</v>
      </c>
      <c r="C42" t="s">
        <v>89</v>
      </c>
    </row>
    <row r="43" spans="1:3" x14ac:dyDescent="0.25">
      <c r="A43" t="s">
        <v>90</v>
      </c>
      <c r="B43" t="s">
        <v>71</v>
      </c>
      <c r="C43" t="s">
        <v>64</v>
      </c>
    </row>
    <row r="44" spans="1:3" x14ac:dyDescent="0.25">
      <c r="A44" t="s">
        <v>91</v>
      </c>
      <c r="B44" t="s">
        <v>92</v>
      </c>
      <c r="C44" t="s">
        <v>93</v>
      </c>
    </row>
    <row r="45" spans="1:3" x14ac:dyDescent="0.25">
      <c r="A45" t="s">
        <v>94</v>
      </c>
      <c r="B45" t="s">
        <v>92</v>
      </c>
      <c r="C45" t="s">
        <v>95</v>
      </c>
    </row>
    <row r="46" spans="1:3" x14ac:dyDescent="0.25">
      <c r="A46" t="s">
        <v>96</v>
      </c>
      <c r="B46" t="s">
        <v>92</v>
      </c>
      <c r="C46" t="s">
        <v>97</v>
      </c>
    </row>
    <row r="47" spans="1:3" x14ac:dyDescent="0.25">
      <c r="A47" t="s">
        <v>98</v>
      </c>
      <c r="B47" t="s">
        <v>92</v>
      </c>
      <c r="C47" t="s">
        <v>99</v>
      </c>
    </row>
    <row r="48" spans="1:3" x14ac:dyDescent="0.25">
      <c r="A48" t="s">
        <v>100</v>
      </c>
      <c r="B48" t="s">
        <v>92</v>
      </c>
      <c r="C48" t="s">
        <v>101</v>
      </c>
    </row>
    <row r="49" spans="1:3" x14ac:dyDescent="0.25">
      <c r="A49" t="s">
        <v>102</v>
      </c>
      <c r="B49" t="s">
        <v>92</v>
      </c>
      <c r="C49" t="s">
        <v>103</v>
      </c>
    </row>
    <row r="50" spans="1:3" x14ac:dyDescent="0.25">
      <c r="A50" t="s">
        <v>104</v>
      </c>
      <c r="B50" t="s">
        <v>92</v>
      </c>
      <c r="C50" t="s">
        <v>105</v>
      </c>
    </row>
    <row r="51" spans="1:3" x14ac:dyDescent="0.25">
      <c r="A51" t="s">
        <v>106</v>
      </c>
      <c r="B51" t="s">
        <v>92</v>
      </c>
      <c r="C51" t="s">
        <v>107</v>
      </c>
    </row>
    <row r="52" spans="1:3" x14ac:dyDescent="0.25">
      <c r="A52" t="s">
        <v>108</v>
      </c>
      <c r="B52" t="s">
        <v>92</v>
      </c>
      <c r="C52" t="s">
        <v>64</v>
      </c>
    </row>
    <row r="53" spans="1:3" x14ac:dyDescent="0.25">
      <c r="A53" t="s">
        <v>109</v>
      </c>
      <c r="B53" t="s">
        <v>92</v>
      </c>
      <c r="C53" t="s">
        <v>110</v>
      </c>
    </row>
    <row r="54" spans="1:3" x14ac:dyDescent="0.25">
      <c r="A54" t="s">
        <v>111</v>
      </c>
      <c r="B54" t="s">
        <v>92</v>
      </c>
      <c r="C54" t="s">
        <v>112</v>
      </c>
    </row>
    <row r="55" spans="1:3" x14ac:dyDescent="0.25">
      <c r="A55" t="s">
        <v>113</v>
      </c>
      <c r="B55" t="s">
        <v>92</v>
      </c>
      <c r="C55" t="s">
        <v>114</v>
      </c>
    </row>
    <row r="56" spans="1:3" x14ac:dyDescent="0.25">
      <c r="A56" t="s">
        <v>115</v>
      </c>
      <c r="B56" t="s">
        <v>92</v>
      </c>
      <c r="C56" t="s">
        <v>116</v>
      </c>
    </row>
    <row r="57" spans="1:3" x14ac:dyDescent="0.25">
      <c r="A57" t="s">
        <v>117</v>
      </c>
      <c r="B57" t="s">
        <v>92</v>
      </c>
      <c r="C57" t="s">
        <v>118</v>
      </c>
    </row>
    <row r="58" spans="1:3" x14ac:dyDescent="0.25">
      <c r="A58" t="s">
        <v>119</v>
      </c>
      <c r="B58" t="s">
        <v>92</v>
      </c>
      <c r="C58" t="s">
        <v>120</v>
      </c>
    </row>
    <row r="59" spans="1:3" x14ac:dyDescent="0.25">
      <c r="A59" t="s">
        <v>121</v>
      </c>
      <c r="B59" t="s">
        <v>92</v>
      </c>
      <c r="C59" t="s">
        <v>122</v>
      </c>
    </row>
    <row r="60" spans="1:3" x14ac:dyDescent="0.25">
      <c r="A60" t="s">
        <v>123</v>
      </c>
      <c r="B60" t="s">
        <v>92</v>
      </c>
      <c r="C60" t="s">
        <v>124</v>
      </c>
    </row>
    <row r="61" spans="1:3" x14ac:dyDescent="0.25">
      <c r="A61" t="s">
        <v>125</v>
      </c>
      <c r="B61" t="s">
        <v>92</v>
      </c>
      <c r="C61" t="s">
        <v>126</v>
      </c>
    </row>
    <row r="62" spans="1:3" x14ac:dyDescent="0.25">
      <c r="A62" t="s">
        <v>127</v>
      </c>
      <c r="B62" t="s">
        <v>92</v>
      </c>
      <c r="C62" t="s">
        <v>128</v>
      </c>
    </row>
    <row r="63" spans="1:3" x14ac:dyDescent="0.25">
      <c r="A63" t="s">
        <v>129</v>
      </c>
      <c r="B63" t="s">
        <v>92</v>
      </c>
      <c r="C63" t="s">
        <v>114</v>
      </c>
    </row>
    <row r="64" spans="1:3" x14ac:dyDescent="0.25">
      <c r="A64" t="s">
        <v>130</v>
      </c>
      <c r="B64" t="s">
        <v>92</v>
      </c>
      <c r="C64" t="s">
        <v>131</v>
      </c>
    </row>
    <row r="65" spans="1:3" x14ac:dyDescent="0.25">
      <c r="A65" t="s">
        <v>132</v>
      </c>
      <c r="B65" t="s">
        <v>92</v>
      </c>
      <c r="C65" t="s">
        <v>133</v>
      </c>
    </row>
    <row r="66" spans="1:3" x14ac:dyDescent="0.25">
      <c r="A66" t="s">
        <v>134</v>
      </c>
      <c r="B66" t="s">
        <v>92</v>
      </c>
      <c r="C66" t="s">
        <v>135</v>
      </c>
    </row>
    <row r="67" spans="1:3" x14ac:dyDescent="0.25">
      <c r="A67" t="s">
        <v>136</v>
      </c>
      <c r="B67" t="s">
        <v>92</v>
      </c>
      <c r="C67" t="s">
        <v>137</v>
      </c>
    </row>
    <row r="68" spans="1:3" x14ac:dyDescent="0.25">
      <c r="A68" t="s">
        <v>138</v>
      </c>
      <c r="B68" t="s">
        <v>92</v>
      </c>
      <c r="C68" t="s">
        <v>139</v>
      </c>
    </row>
    <row r="69" spans="1:3" x14ac:dyDescent="0.25">
      <c r="A69" t="s">
        <v>140</v>
      </c>
      <c r="B69" t="s">
        <v>92</v>
      </c>
      <c r="C69" t="s">
        <v>141</v>
      </c>
    </row>
    <row r="70" spans="1:3" x14ac:dyDescent="0.25">
      <c r="A70" t="s">
        <v>142</v>
      </c>
      <c r="B70" t="s">
        <v>92</v>
      </c>
      <c r="C70" t="s">
        <v>143</v>
      </c>
    </row>
    <row r="71" spans="1:3" x14ac:dyDescent="0.25">
      <c r="A71" t="s">
        <v>144</v>
      </c>
      <c r="B71" t="s">
        <v>92</v>
      </c>
      <c r="C71" t="s">
        <v>145</v>
      </c>
    </row>
    <row r="72" spans="1:3" x14ac:dyDescent="0.25">
      <c r="A72" t="s">
        <v>146</v>
      </c>
      <c r="B72" t="s">
        <v>92</v>
      </c>
      <c r="C72" t="s">
        <v>147</v>
      </c>
    </row>
    <row r="73" spans="1:3" x14ac:dyDescent="0.25">
      <c r="A73" t="s">
        <v>148</v>
      </c>
      <c r="B73" t="s">
        <v>92</v>
      </c>
      <c r="C73" t="s">
        <v>149</v>
      </c>
    </row>
    <row r="74" spans="1:3" x14ac:dyDescent="0.25">
      <c r="A74" t="s">
        <v>150</v>
      </c>
      <c r="B74" t="s">
        <v>92</v>
      </c>
      <c r="C74" t="s">
        <v>151</v>
      </c>
    </row>
    <row r="75" spans="1:3" x14ac:dyDescent="0.25">
      <c r="A75" t="s">
        <v>152</v>
      </c>
      <c r="B75" t="s">
        <v>92</v>
      </c>
      <c r="C75" t="s">
        <v>153</v>
      </c>
    </row>
    <row r="76" spans="1:3" x14ac:dyDescent="0.25">
      <c r="A76" t="s">
        <v>154</v>
      </c>
      <c r="B76" t="s">
        <v>92</v>
      </c>
      <c r="C76" t="s">
        <v>155</v>
      </c>
    </row>
    <row r="77" spans="1:3" x14ac:dyDescent="0.25">
      <c r="A77" t="s">
        <v>156</v>
      </c>
      <c r="B77" t="s">
        <v>92</v>
      </c>
      <c r="C77" t="s">
        <v>157</v>
      </c>
    </row>
    <row r="78" spans="1:3" x14ac:dyDescent="0.25">
      <c r="A78" t="s">
        <v>158</v>
      </c>
      <c r="B78" t="s">
        <v>92</v>
      </c>
      <c r="C78" t="s">
        <v>159</v>
      </c>
    </row>
    <row r="79" spans="1:3" x14ac:dyDescent="0.25">
      <c r="A79" t="s">
        <v>160</v>
      </c>
      <c r="B79" t="s">
        <v>92</v>
      </c>
      <c r="C79" t="s">
        <v>161</v>
      </c>
    </row>
    <row r="80" spans="1:3" x14ac:dyDescent="0.25">
      <c r="A80" t="s">
        <v>162</v>
      </c>
      <c r="B80" t="s">
        <v>92</v>
      </c>
      <c r="C80" t="s">
        <v>163</v>
      </c>
    </row>
    <row r="81" spans="1:3" x14ac:dyDescent="0.25">
      <c r="A81" t="s">
        <v>164</v>
      </c>
      <c r="B81" t="s">
        <v>92</v>
      </c>
      <c r="C81" t="s">
        <v>165</v>
      </c>
    </row>
    <row r="82" spans="1:3" x14ac:dyDescent="0.25">
      <c r="A82" t="s">
        <v>166</v>
      </c>
      <c r="B82" t="s">
        <v>92</v>
      </c>
      <c r="C82" t="s">
        <v>167</v>
      </c>
    </row>
    <row r="83" spans="1:3" x14ac:dyDescent="0.25">
      <c r="A83" t="s">
        <v>168</v>
      </c>
      <c r="B83" t="s">
        <v>92</v>
      </c>
      <c r="C83" t="s">
        <v>169</v>
      </c>
    </row>
    <row r="84" spans="1:3" x14ac:dyDescent="0.25">
      <c r="A84" t="s">
        <v>170</v>
      </c>
      <c r="B84" t="s">
        <v>92</v>
      </c>
      <c r="C84" t="s">
        <v>171</v>
      </c>
    </row>
    <row r="85" spans="1:3" x14ac:dyDescent="0.25">
      <c r="A85" t="s">
        <v>172</v>
      </c>
      <c r="B85" t="s">
        <v>92</v>
      </c>
      <c r="C85" t="s">
        <v>173</v>
      </c>
    </row>
    <row r="86" spans="1:3" x14ac:dyDescent="0.25">
      <c r="A86" t="s">
        <v>174</v>
      </c>
      <c r="B86" t="s">
        <v>92</v>
      </c>
      <c r="C86" t="s">
        <v>175</v>
      </c>
    </row>
    <row r="87" spans="1:3" x14ac:dyDescent="0.25">
      <c r="A87" t="s">
        <v>176</v>
      </c>
      <c r="B87" t="s">
        <v>92</v>
      </c>
      <c r="C87" t="s">
        <v>177</v>
      </c>
    </row>
    <row r="88" spans="1:3" x14ac:dyDescent="0.25">
      <c r="A88" t="s">
        <v>178</v>
      </c>
      <c r="B88" t="s">
        <v>92</v>
      </c>
      <c r="C88" t="s">
        <v>179</v>
      </c>
    </row>
    <row r="89" spans="1:3" x14ac:dyDescent="0.25">
      <c r="A89" t="s">
        <v>180</v>
      </c>
      <c r="B89" t="s">
        <v>92</v>
      </c>
      <c r="C89" t="s">
        <v>181</v>
      </c>
    </row>
    <row r="90" spans="1:3" x14ac:dyDescent="0.25">
      <c r="A90" t="s">
        <v>182</v>
      </c>
      <c r="B90" t="s">
        <v>92</v>
      </c>
      <c r="C90" t="s">
        <v>183</v>
      </c>
    </row>
    <row r="91" spans="1:3" x14ac:dyDescent="0.25">
      <c r="A91" t="s">
        <v>184</v>
      </c>
      <c r="B91" t="s">
        <v>92</v>
      </c>
      <c r="C91" t="s">
        <v>185</v>
      </c>
    </row>
    <row r="92" spans="1:3" x14ac:dyDescent="0.25">
      <c r="A92" t="s">
        <v>186</v>
      </c>
      <c r="B92" t="s">
        <v>92</v>
      </c>
      <c r="C92" t="s">
        <v>187</v>
      </c>
    </row>
    <row r="93" spans="1:3" x14ac:dyDescent="0.25">
      <c r="A93" t="s">
        <v>188</v>
      </c>
      <c r="B93" t="s">
        <v>92</v>
      </c>
      <c r="C93" t="s">
        <v>189</v>
      </c>
    </row>
    <row r="94" spans="1:3" x14ac:dyDescent="0.25">
      <c r="A94" t="s">
        <v>190</v>
      </c>
      <c r="B94" t="s">
        <v>92</v>
      </c>
      <c r="C94" t="s">
        <v>191</v>
      </c>
    </row>
    <row r="95" spans="1:3" x14ac:dyDescent="0.25">
      <c r="A95" t="s">
        <v>192</v>
      </c>
      <c r="B95" t="s">
        <v>92</v>
      </c>
      <c r="C95" t="s">
        <v>187</v>
      </c>
    </row>
    <row r="96" spans="1:3" x14ac:dyDescent="0.25">
      <c r="A96" t="s">
        <v>193</v>
      </c>
      <c r="B96" t="s">
        <v>194</v>
      </c>
      <c r="C96" t="s">
        <v>195</v>
      </c>
    </row>
    <row r="97" spans="1:7" x14ac:dyDescent="0.25">
      <c r="A97" t="s">
        <v>196</v>
      </c>
      <c r="B97" t="s">
        <v>194</v>
      </c>
      <c r="C97" t="s">
        <v>197</v>
      </c>
    </row>
    <row r="98" spans="1:7" x14ac:dyDescent="0.25">
      <c r="A98" t="s">
        <v>198</v>
      </c>
      <c r="B98" t="s">
        <v>194</v>
      </c>
      <c r="C98" t="s">
        <v>199</v>
      </c>
    </row>
    <row r="99" spans="1:7" x14ac:dyDescent="0.25">
      <c r="A99" t="s">
        <v>200</v>
      </c>
      <c r="B99" t="s">
        <v>194</v>
      </c>
      <c r="C99" t="s">
        <v>201</v>
      </c>
    </row>
    <row r="100" spans="1:7" x14ac:dyDescent="0.25">
      <c r="A100" t="s">
        <v>202</v>
      </c>
      <c r="B100" t="s">
        <v>194</v>
      </c>
      <c r="C100" t="s">
        <v>203</v>
      </c>
    </row>
    <row r="101" spans="1:7" x14ac:dyDescent="0.25">
      <c r="A101" t="s">
        <v>204</v>
      </c>
      <c r="B101" t="s">
        <v>194</v>
      </c>
      <c r="C101" t="s">
        <v>205</v>
      </c>
    </row>
    <row r="102" spans="1:7" x14ac:dyDescent="0.25">
      <c r="A102" t="s">
        <v>206</v>
      </c>
      <c r="B102" t="s">
        <v>207</v>
      </c>
      <c r="C102" t="s">
        <v>208</v>
      </c>
    </row>
    <row r="103" spans="1:7" x14ac:dyDescent="0.25">
      <c r="A103" t="s">
        <v>209</v>
      </c>
      <c r="B103" t="s">
        <v>210</v>
      </c>
      <c r="C103" t="s">
        <v>208</v>
      </c>
      <c r="G103">
        <v>45</v>
      </c>
    </row>
    <row r="104" spans="1:7" x14ac:dyDescent="0.25">
      <c r="A104" t="s">
        <v>211</v>
      </c>
      <c r="B104" t="s">
        <v>212</v>
      </c>
      <c r="C104" t="s">
        <v>131</v>
      </c>
    </row>
    <row r="105" spans="1:7" x14ac:dyDescent="0.25">
      <c r="A105" t="s">
        <v>213</v>
      </c>
      <c r="B105" t="s">
        <v>212</v>
      </c>
      <c r="C105" t="s">
        <v>124</v>
      </c>
    </row>
    <row r="106" spans="1:7" x14ac:dyDescent="0.25">
      <c r="A106" t="s">
        <v>214</v>
      </c>
      <c r="B106" t="s">
        <v>212</v>
      </c>
      <c r="C106" t="s">
        <v>133</v>
      </c>
    </row>
    <row r="107" spans="1:7" x14ac:dyDescent="0.25">
      <c r="A107" t="s">
        <v>215</v>
      </c>
      <c r="B107" t="s">
        <v>212</v>
      </c>
      <c r="C107" t="s">
        <v>216</v>
      </c>
    </row>
    <row r="108" spans="1:7" x14ac:dyDescent="0.25">
      <c r="A108" t="s">
        <v>217</v>
      </c>
      <c r="B108" t="s">
        <v>212</v>
      </c>
      <c r="C108" t="s">
        <v>157</v>
      </c>
    </row>
    <row r="109" spans="1:7" x14ac:dyDescent="0.25">
      <c r="A109" t="s">
        <v>218</v>
      </c>
      <c r="B109" t="s">
        <v>212</v>
      </c>
      <c r="C109" t="s">
        <v>165</v>
      </c>
    </row>
    <row r="110" spans="1:7" x14ac:dyDescent="0.25">
      <c r="A110" t="s">
        <v>219</v>
      </c>
      <c r="B110" t="s">
        <v>212</v>
      </c>
      <c r="C110" t="s">
        <v>169</v>
      </c>
    </row>
    <row r="111" spans="1:7" x14ac:dyDescent="0.25">
      <c r="A111" t="s">
        <v>220</v>
      </c>
      <c r="B111" t="s">
        <v>212</v>
      </c>
      <c r="C111" t="s">
        <v>139</v>
      </c>
    </row>
    <row r="112" spans="1:7" x14ac:dyDescent="0.25">
      <c r="A112" t="s">
        <v>221</v>
      </c>
      <c r="B112" t="s">
        <v>212</v>
      </c>
      <c r="C112" t="s">
        <v>177</v>
      </c>
    </row>
    <row r="113" spans="1:3" x14ac:dyDescent="0.25">
      <c r="A113" t="s">
        <v>222</v>
      </c>
      <c r="B113" t="s">
        <v>212</v>
      </c>
      <c r="C113" t="s">
        <v>159</v>
      </c>
    </row>
    <row r="114" spans="1:3" x14ac:dyDescent="0.25">
      <c r="A114" t="s">
        <v>223</v>
      </c>
      <c r="B114" t="s">
        <v>212</v>
      </c>
      <c r="C114" t="s">
        <v>137</v>
      </c>
    </row>
    <row r="115" spans="1:3" x14ac:dyDescent="0.25">
      <c r="A115" t="s">
        <v>224</v>
      </c>
      <c r="B115" t="s">
        <v>212</v>
      </c>
      <c r="C115" t="s">
        <v>167</v>
      </c>
    </row>
    <row r="116" spans="1:3" x14ac:dyDescent="0.25">
      <c r="A116" t="s">
        <v>225</v>
      </c>
      <c r="B116" t="s">
        <v>212</v>
      </c>
      <c r="C116" t="s">
        <v>135</v>
      </c>
    </row>
    <row r="117" spans="1:3" x14ac:dyDescent="0.25">
      <c r="A117" t="s">
        <v>226</v>
      </c>
      <c r="B117" t="s">
        <v>212</v>
      </c>
      <c r="C117" t="s">
        <v>227</v>
      </c>
    </row>
    <row r="118" spans="1:3" x14ac:dyDescent="0.25">
      <c r="A118" t="s">
        <v>228</v>
      </c>
      <c r="B118" t="s">
        <v>212</v>
      </c>
      <c r="C118" t="s">
        <v>112</v>
      </c>
    </row>
    <row r="119" spans="1:3" x14ac:dyDescent="0.25">
      <c r="A119" t="s">
        <v>229</v>
      </c>
      <c r="B119" t="s">
        <v>212</v>
      </c>
      <c r="C119" t="s">
        <v>175</v>
      </c>
    </row>
    <row r="120" spans="1:3" x14ac:dyDescent="0.25">
      <c r="A120" t="s">
        <v>230</v>
      </c>
      <c r="B120" t="s">
        <v>212</v>
      </c>
      <c r="C120" t="s">
        <v>93</v>
      </c>
    </row>
    <row r="121" spans="1:3" x14ac:dyDescent="0.25">
      <c r="A121" t="s">
        <v>231</v>
      </c>
      <c r="B121" t="s">
        <v>212</v>
      </c>
      <c r="C121" t="s">
        <v>147</v>
      </c>
    </row>
    <row r="122" spans="1:3" x14ac:dyDescent="0.25">
      <c r="A122" t="s">
        <v>232</v>
      </c>
      <c r="B122" t="s">
        <v>212</v>
      </c>
      <c r="C122" t="s">
        <v>97</v>
      </c>
    </row>
    <row r="123" spans="1:3" x14ac:dyDescent="0.25">
      <c r="A123" t="s">
        <v>233</v>
      </c>
      <c r="B123" t="s">
        <v>212</v>
      </c>
      <c r="C123" t="s">
        <v>64</v>
      </c>
    </row>
    <row r="124" spans="1:3" x14ac:dyDescent="0.25">
      <c r="A124" t="s">
        <v>234</v>
      </c>
      <c r="B124" t="s">
        <v>212</v>
      </c>
      <c r="C124" t="s">
        <v>103</v>
      </c>
    </row>
    <row r="125" spans="1:3" x14ac:dyDescent="0.25">
      <c r="A125" t="s">
        <v>235</v>
      </c>
      <c r="B125" t="s">
        <v>212</v>
      </c>
      <c r="C125" t="s">
        <v>155</v>
      </c>
    </row>
    <row r="126" spans="1:3" x14ac:dyDescent="0.25">
      <c r="A126" t="s">
        <v>236</v>
      </c>
      <c r="B126" t="s">
        <v>212</v>
      </c>
      <c r="C126" t="s">
        <v>237</v>
      </c>
    </row>
    <row r="127" spans="1:3" x14ac:dyDescent="0.25">
      <c r="A127" t="s">
        <v>238</v>
      </c>
      <c r="B127" t="s">
        <v>212</v>
      </c>
      <c r="C127" t="s">
        <v>189</v>
      </c>
    </row>
    <row r="128" spans="1:3" x14ac:dyDescent="0.25">
      <c r="A128" t="s">
        <v>239</v>
      </c>
      <c r="B128" t="s">
        <v>212</v>
      </c>
      <c r="C128" t="s">
        <v>151</v>
      </c>
    </row>
    <row r="129" spans="1:3" x14ac:dyDescent="0.25">
      <c r="A129" t="s">
        <v>240</v>
      </c>
      <c r="B129" t="s">
        <v>212</v>
      </c>
      <c r="C129" t="s">
        <v>187</v>
      </c>
    </row>
    <row r="130" spans="1:3" x14ac:dyDescent="0.25">
      <c r="A130" t="s">
        <v>241</v>
      </c>
      <c r="B130" t="s">
        <v>212</v>
      </c>
      <c r="C130" t="s">
        <v>242</v>
      </c>
    </row>
    <row r="131" spans="1:3" x14ac:dyDescent="0.25">
      <c r="A131" t="s">
        <v>243</v>
      </c>
      <c r="B131" t="s">
        <v>212</v>
      </c>
      <c r="C131" t="s">
        <v>95</v>
      </c>
    </row>
    <row r="132" spans="1:3" x14ac:dyDescent="0.25">
      <c r="A132" t="s">
        <v>244</v>
      </c>
      <c r="B132" t="s">
        <v>212</v>
      </c>
      <c r="C132" t="s">
        <v>114</v>
      </c>
    </row>
    <row r="133" spans="1:3" x14ac:dyDescent="0.25">
      <c r="A133" t="s">
        <v>245</v>
      </c>
      <c r="B133" t="s">
        <v>212</v>
      </c>
      <c r="C133" t="s">
        <v>143</v>
      </c>
    </row>
    <row r="134" spans="1:3" x14ac:dyDescent="0.25">
      <c r="A134" t="s">
        <v>246</v>
      </c>
      <c r="B134" t="s">
        <v>212</v>
      </c>
      <c r="C134" t="s">
        <v>101</v>
      </c>
    </row>
    <row r="135" spans="1:3" x14ac:dyDescent="0.25">
      <c r="A135" t="s">
        <v>247</v>
      </c>
      <c r="B135" t="s">
        <v>212</v>
      </c>
      <c r="C135" t="s">
        <v>248</v>
      </c>
    </row>
    <row r="136" spans="1:3" x14ac:dyDescent="0.25">
      <c r="A136" t="s">
        <v>249</v>
      </c>
      <c r="B136" t="s">
        <v>212</v>
      </c>
      <c r="C136" t="s">
        <v>153</v>
      </c>
    </row>
    <row r="137" spans="1:3" x14ac:dyDescent="0.25">
      <c r="A137" t="s">
        <v>250</v>
      </c>
      <c r="B137" t="s">
        <v>212</v>
      </c>
      <c r="C137" t="s">
        <v>183</v>
      </c>
    </row>
    <row r="138" spans="1:3" x14ac:dyDescent="0.25">
      <c r="A138" t="s">
        <v>251</v>
      </c>
      <c r="B138" t="s">
        <v>212</v>
      </c>
      <c r="C138" t="s">
        <v>149</v>
      </c>
    </row>
    <row r="139" spans="1:3" x14ac:dyDescent="0.25">
      <c r="A139" t="s">
        <v>252</v>
      </c>
      <c r="B139" t="s">
        <v>212</v>
      </c>
      <c r="C139" t="s">
        <v>118</v>
      </c>
    </row>
    <row r="140" spans="1:3" x14ac:dyDescent="0.25">
      <c r="A140" t="s">
        <v>253</v>
      </c>
      <c r="B140" t="s">
        <v>212</v>
      </c>
      <c r="C140" t="s">
        <v>120</v>
      </c>
    </row>
    <row r="141" spans="1:3" x14ac:dyDescent="0.25">
      <c r="A141" t="s">
        <v>254</v>
      </c>
      <c r="B141" t="s">
        <v>255</v>
      </c>
      <c r="C141" t="s">
        <v>256</v>
      </c>
    </row>
    <row r="142" spans="1:3" x14ac:dyDescent="0.25">
      <c r="A142" t="s">
        <v>257</v>
      </c>
      <c r="B142" t="s">
        <v>255</v>
      </c>
      <c r="C142" t="s">
        <v>258</v>
      </c>
    </row>
    <row r="143" spans="1:3" x14ac:dyDescent="0.25">
      <c r="A143" t="s">
        <v>259</v>
      </c>
      <c r="B143" t="s">
        <v>255</v>
      </c>
      <c r="C143" t="s">
        <v>260</v>
      </c>
    </row>
    <row r="144" spans="1:3" x14ac:dyDescent="0.25">
      <c r="A144" t="s">
        <v>261</v>
      </c>
      <c r="B144" t="s">
        <v>255</v>
      </c>
      <c r="C144" t="s">
        <v>262</v>
      </c>
    </row>
    <row r="145" spans="1:3" x14ac:dyDescent="0.25">
      <c r="A145" t="s">
        <v>263</v>
      </c>
      <c r="B145" t="s">
        <v>255</v>
      </c>
      <c r="C145" t="s">
        <v>264</v>
      </c>
    </row>
    <row r="146" spans="1:3" x14ac:dyDescent="0.25">
      <c r="A146" t="s">
        <v>265</v>
      </c>
      <c r="B146" t="s">
        <v>255</v>
      </c>
      <c r="C146" t="s">
        <v>266</v>
      </c>
    </row>
    <row r="147" spans="1:3" x14ac:dyDescent="0.25">
      <c r="A147" t="s">
        <v>267</v>
      </c>
      <c r="B147" t="s">
        <v>255</v>
      </c>
      <c r="C147" t="s">
        <v>268</v>
      </c>
    </row>
    <row r="148" spans="1:3" x14ac:dyDescent="0.25">
      <c r="A148" t="s">
        <v>269</v>
      </c>
      <c r="B148" t="s">
        <v>255</v>
      </c>
      <c r="C148" t="s">
        <v>270</v>
      </c>
    </row>
    <row r="149" spans="1:3" x14ac:dyDescent="0.25">
      <c r="A149" t="s">
        <v>271</v>
      </c>
      <c r="B149" t="s">
        <v>255</v>
      </c>
      <c r="C149" t="s">
        <v>272</v>
      </c>
    </row>
    <row r="150" spans="1:3" x14ac:dyDescent="0.25">
      <c r="A150" t="s">
        <v>273</v>
      </c>
      <c r="B150" t="s">
        <v>255</v>
      </c>
      <c r="C150" t="s">
        <v>274</v>
      </c>
    </row>
    <row r="151" spans="1:3" x14ac:dyDescent="0.25">
      <c r="A151" t="s">
        <v>275</v>
      </c>
      <c r="B151" t="s">
        <v>255</v>
      </c>
      <c r="C151" t="s">
        <v>276</v>
      </c>
    </row>
    <row r="152" spans="1:3" x14ac:dyDescent="0.25">
      <c r="A152" t="s">
        <v>277</v>
      </c>
      <c r="B152" t="s">
        <v>255</v>
      </c>
      <c r="C152" t="s">
        <v>278</v>
      </c>
    </row>
    <row r="153" spans="1:3" x14ac:dyDescent="0.25">
      <c r="A153" t="s">
        <v>279</v>
      </c>
      <c r="B153" t="s">
        <v>255</v>
      </c>
      <c r="C153" t="s">
        <v>280</v>
      </c>
    </row>
    <row r="154" spans="1:3" x14ac:dyDescent="0.25">
      <c r="A154" t="s">
        <v>281</v>
      </c>
      <c r="B154" t="s">
        <v>255</v>
      </c>
      <c r="C154" t="s">
        <v>282</v>
      </c>
    </row>
    <row r="155" spans="1:3" x14ac:dyDescent="0.25">
      <c r="A155" t="s">
        <v>283</v>
      </c>
      <c r="B155" t="s">
        <v>255</v>
      </c>
      <c r="C155" t="s">
        <v>284</v>
      </c>
    </row>
    <row r="156" spans="1:3" x14ac:dyDescent="0.25">
      <c r="A156" t="s">
        <v>285</v>
      </c>
      <c r="B156" t="s">
        <v>255</v>
      </c>
      <c r="C156" t="s">
        <v>286</v>
      </c>
    </row>
    <row r="157" spans="1:3" x14ac:dyDescent="0.25">
      <c r="A157" t="s">
        <v>287</v>
      </c>
      <c r="B157" t="s">
        <v>255</v>
      </c>
      <c r="C157" t="s">
        <v>288</v>
      </c>
    </row>
    <row r="158" spans="1:3" x14ac:dyDescent="0.25">
      <c r="A158" t="s">
        <v>289</v>
      </c>
      <c r="B158" t="s">
        <v>255</v>
      </c>
      <c r="C158" t="s">
        <v>290</v>
      </c>
    </row>
    <row r="159" spans="1:3" x14ac:dyDescent="0.25">
      <c r="A159" t="s">
        <v>291</v>
      </c>
      <c r="B159" t="s">
        <v>255</v>
      </c>
      <c r="C159" t="s">
        <v>292</v>
      </c>
    </row>
    <row r="160" spans="1:3" x14ac:dyDescent="0.25">
      <c r="A160" t="s">
        <v>293</v>
      </c>
      <c r="B160" t="s">
        <v>255</v>
      </c>
      <c r="C160" t="s">
        <v>294</v>
      </c>
    </row>
    <row r="161" spans="1:3" x14ac:dyDescent="0.25">
      <c r="A161" t="s">
        <v>295</v>
      </c>
      <c r="B161" t="s">
        <v>255</v>
      </c>
      <c r="C161" t="s">
        <v>296</v>
      </c>
    </row>
    <row r="162" spans="1:3" x14ac:dyDescent="0.25">
      <c r="A162" t="s">
        <v>297</v>
      </c>
      <c r="B162" t="s">
        <v>255</v>
      </c>
      <c r="C162" t="s">
        <v>298</v>
      </c>
    </row>
    <row r="163" spans="1:3" x14ac:dyDescent="0.25">
      <c r="A163" t="s">
        <v>299</v>
      </c>
      <c r="B163" t="s">
        <v>255</v>
      </c>
      <c r="C163" t="s">
        <v>300</v>
      </c>
    </row>
    <row r="164" spans="1:3" x14ac:dyDescent="0.25">
      <c r="A164" t="s">
        <v>301</v>
      </c>
      <c r="B164" t="s">
        <v>255</v>
      </c>
      <c r="C164" t="s">
        <v>302</v>
      </c>
    </row>
    <row r="165" spans="1:3" x14ac:dyDescent="0.25">
      <c r="A165" t="s">
        <v>303</v>
      </c>
      <c r="B165" t="s">
        <v>255</v>
      </c>
      <c r="C165" t="s">
        <v>304</v>
      </c>
    </row>
    <row r="166" spans="1:3" x14ac:dyDescent="0.25">
      <c r="A166" t="s">
        <v>305</v>
      </c>
      <c r="B166" t="s">
        <v>255</v>
      </c>
      <c r="C166" t="s">
        <v>306</v>
      </c>
    </row>
    <row r="167" spans="1:3" x14ac:dyDescent="0.25">
      <c r="A167" t="s">
        <v>307</v>
      </c>
      <c r="B167" t="s">
        <v>255</v>
      </c>
      <c r="C167" t="s">
        <v>308</v>
      </c>
    </row>
    <row r="168" spans="1:3" x14ac:dyDescent="0.25">
      <c r="A168" t="s">
        <v>309</v>
      </c>
      <c r="B168" t="s">
        <v>255</v>
      </c>
      <c r="C168" t="s">
        <v>310</v>
      </c>
    </row>
    <row r="169" spans="1:3" x14ac:dyDescent="0.25">
      <c r="A169" t="s">
        <v>311</v>
      </c>
      <c r="B169" t="s">
        <v>255</v>
      </c>
      <c r="C169" t="s">
        <v>312</v>
      </c>
    </row>
    <row r="170" spans="1:3" x14ac:dyDescent="0.25">
      <c r="A170" t="s">
        <v>313</v>
      </c>
      <c r="B170" t="s">
        <v>255</v>
      </c>
      <c r="C170" t="s">
        <v>314</v>
      </c>
    </row>
    <row r="171" spans="1:3" x14ac:dyDescent="0.25">
      <c r="A171" t="s">
        <v>315</v>
      </c>
      <c r="B171" t="s">
        <v>255</v>
      </c>
      <c r="C171" t="s">
        <v>316</v>
      </c>
    </row>
    <row r="172" spans="1:3" x14ac:dyDescent="0.25">
      <c r="A172" t="s">
        <v>317</v>
      </c>
      <c r="B172" t="s">
        <v>255</v>
      </c>
      <c r="C172" t="s">
        <v>318</v>
      </c>
    </row>
    <row r="173" spans="1:3" x14ac:dyDescent="0.25">
      <c r="A173" t="s">
        <v>319</v>
      </c>
      <c r="B173" t="s">
        <v>255</v>
      </c>
      <c r="C173" t="s">
        <v>320</v>
      </c>
    </row>
    <row r="174" spans="1:3" x14ac:dyDescent="0.25">
      <c r="A174" t="s">
        <v>321</v>
      </c>
      <c r="B174" t="s">
        <v>255</v>
      </c>
      <c r="C174" t="s">
        <v>322</v>
      </c>
    </row>
    <row r="175" spans="1:3" x14ac:dyDescent="0.25">
      <c r="A175" t="s">
        <v>323</v>
      </c>
      <c r="B175" t="s">
        <v>255</v>
      </c>
      <c r="C175" t="s">
        <v>324</v>
      </c>
    </row>
    <row r="176" spans="1:3" x14ac:dyDescent="0.25">
      <c r="A176" t="s">
        <v>325</v>
      </c>
      <c r="B176" t="s">
        <v>255</v>
      </c>
      <c r="C176" t="s">
        <v>326</v>
      </c>
    </row>
    <row r="177" spans="1:3" x14ac:dyDescent="0.25">
      <c r="A177" t="s">
        <v>327</v>
      </c>
      <c r="B177" t="s">
        <v>255</v>
      </c>
      <c r="C177" t="s">
        <v>328</v>
      </c>
    </row>
    <row r="178" spans="1:3" x14ac:dyDescent="0.25">
      <c r="A178" t="s">
        <v>329</v>
      </c>
      <c r="B178" t="s">
        <v>255</v>
      </c>
      <c r="C178" t="s">
        <v>330</v>
      </c>
    </row>
    <row r="179" spans="1:3" x14ac:dyDescent="0.25">
      <c r="A179" t="s">
        <v>331</v>
      </c>
      <c r="B179" t="s">
        <v>255</v>
      </c>
      <c r="C179" t="s">
        <v>332</v>
      </c>
    </row>
    <row r="180" spans="1:3" x14ac:dyDescent="0.25">
      <c r="A180" t="s">
        <v>333</v>
      </c>
      <c r="B180" t="s">
        <v>255</v>
      </c>
      <c r="C180" t="s">
        <v>334</v>
      </c>
    </row>
    <row r="181" spans="1:3" x14ac:dyDescent="0.25">
      <c r="A181" t="s">
        <v>335</v>
      </c>
      <c r="B181" t="s">
        <v>255</v>
      </c>
      <c r="C181" t="s">
        <v>336</v>
      </c>
    </row>
    <row r="182" spans="1:3" x14ac:dyDescent="0.25">
      <c r="A182" t="s">
        <v>337</v>
      </c>
      <c r="B182" t="s">
        <v>255</v>
      </c>
      <c r="C182" t="s">
        <v>338</v>
      </c>
    </row>
    <row r="183" spans="1:3" x14ac:dyDescent="0.25">
      <c r="A183" t="s">
        <v>339</v>
      </c>
      <c r="B183" t="s">
        <v>255</v>
      </c>
      <c r="C183" t="s">
        <v>340</v>
      </c>
    </row>
    <row r="184" spans="1:3" x14ac:dyDescent="0.25">
      <c r="A184" t="s">
        <v>341</v>
      </c>
      <c r="B184" t="s">
        <v>255</v>
      </c>
      <c r="C184" t="s">
        <v>342</v>
      </c>
    </row>
    <row r="185" spans="1:3" x14ac:dyDescent="0.25">
      <c r="A185" t="s">
        <v>343</v>
      </c>
      <c r="B185" t="s">
        <v>255</v>
      </c>
      <c r="C185" t="s">
        <v>344</v>
      </c>
    </row>
    <row r="186" spans="1:3" x14ac:dyDescent="0.25">
      <c r="A186" t="s">
        <v>345</v>
      </c>
      <c r="B186" t="s">
        <v>255</v>
      </c>
      <c r="C186" t="s">
        <v>346</v>
      </c>
    </row>
    <row r="187" spans="1:3" x14ac:dyDescent="0.25">
      <c r="A187" t="s">
        <v>347</v>
      </c>
      <c r="B187" t="s">
        <v>255</v>
      </c>
      <c r="C187" t="s">
        <v>348</v>
      </c>
    </row>
    <row r="188" spans="1:3" x14ac:dyDescent="0.25">
      <c r="A188" t="s">
        <v>349</v>
      </c>
      <c r="B188" t="s">
        <v>255</v>
      </c>
      <c r="C188" t="s">
        <v>350</v>
      </c>
    </row>
    <row r="189" spans="1:3" x14ac:dyDescent="0.25">
      <c r="A189" t="s">
        <v>351</v>
      </c>
      <c r="B189" t="s">
        <v>255</v>
      </c>
      <c r="C189" t="s">
        <v>352</v>
      </c>
    </row>
    <row r="190" spans="1:3" x14ac:dyDescent="0.25">
      <c r="A190" t="s">
        <v>353</v>
      </c>
      <c r="B190" t="s">
        <v>255</v>
      </c>
      <c r="C190" t="s">
        <v>354</v>
      </c>
    </row>
    <row r="191" spans="1:3" x14ac:dyDescent="0.25">
      <c r="A191" t="s">
        <v>355</v>
      </c>
      <c r="B191" t="s">
        <v>255</v>
      </c>
      <c r="C191" t="s">
        <v>356</v>
      </c>
    </row>
    <row r="192" spans="1:3" x14ac:dyDescent="0.25">
      <c r="A192" t="s">
        <v>357</v>
      </c>
      <c r="B192" t="s">
        <v>255</v>
      </c>
      <c r="C192" t="s">
        <v>358</v>
      </c>
    </row>
    <row r="193" spans="1:3" x14ac:dyDescent="0.25">
      <c r="A193" t="s">
        <v>359</v>
      </c>
      <c r="B193" t="s">
        <v>255</v>
      </c>
      <c r="C193" t="s">
        <v>360</v>
      </c>
    </row>
    <row r="194" spans="1:3" x14ac:dyDescent="0.25">
      <c r="A194" t="s">
        <v>361</v>
      </c>
      <c r="B194" t="s">
        <v>255</v>
      </c>
      <c r="C194" t="s">
        <v>362</v>
      </c>
    </row>
    <row r="195" spans="1:3" x14ac:dyDescent="0.25">
      <c r="A195" t="s">
        <v>363</v>
      </c>
      <c r="B195" t="s">
        <v>255</v>
      </c>
      <c r="C195" t="s">
        <v>364</v>
      </c>
    </row>
    <row r="196" spans="1:3" x14ac:dyDescent="0.25">
      <c r="A196" t="s">
        <v>365</v>
      </c>
      <c r="B196" t="s">
        <v>255</v>
      </c>
      <c r="C196" t="s">
        <v>366</v>
      </c>
    </row>
    <row r="197" spans="1:3" x14ac:dyDescent="0.25">
      <c r="A197" t="s">
        <v>367</v>
      </c>
      <c r="B197" t="s">
        <v>255</v>
      </c>
      <c r="C197" t="s">
        <v>368</v>
      </c>
    </row>
    <row r="198" spans="1:3" x14ac:dyDescent="0.25">
      <c r="A198" t="s">
        <v>369</v>
      </c>
      <c r="B198" t="s">
        <v>255</v>
      </c>
      <c r="C198" t="s">
        <v>370</v>
      </c>
    </row>
    <row r="199" spans="1:3" x14ac:dyDescent="0.25">
      <c r="A199" t="s">
        <v>371</v>
      </c>
      <c r="B199" t="s">
        <v>255</v>
      </c>
      <c r="C199" t="s">
        <v>372</v>
      </c>
    </row>
    <row r="200" spans="1:3" x14ac:dyDescent="0.25">
      <c r="A200" t="s">
        <v>373</v>
      </c>
      <c r="B200" t="s">
        <v>255</v>
      </c>
      <c r="C200" t="s">
        <v>374</v>
      </c>
    </row>
    <row r="201" spans="1:3" x14ac:dyDescent="0.25">
      <c r="A201" t="s">
        <v>375</v>
      </c>
      <c r="B201" t="s">
        <v>255</v>
      </c>
      <c r="C201" t="s">
        <v>376</v>
      </c>
    </row>
    <row r="202" spans="1:3" x14ac:dyDescent="0.25">
      <c r="A202" t="s">
        <v>377</v>
      </c>
      <c r="B202" t="s">
        <v>255</v>
      </c>
      <c r="C202" t="s">
        <v>378</v>
      </c>
    </row>
    <row r="203" spans="1:3" x14ac:dyDescent="0.25">
      <c r="A203" t="s">
        <v>379</v>
      </c>
      <c r="B203" t="s">
        <v>255</v>
      </c>
      <c r="C203" t="s">
        <v>380</v>
      </c>
    </row>
    <row r="204" spans="1:3" x14ac:dyDescent="0.25">
      <c r="A204" t="s">
        <v>381</v>
      </c>
      <c r="B204" t="s">
        <v>255</v>
      </c>
      <c r="C204" t="s">
        <v>382</v>
      </c>
    </row>
    <row r="205" spans="1:3" x14ac:dyDescent="0.25">
      <c r="A205" t="s">
        <v>383</v>
      </c>
      <c r="B205" t="s">
        <v>255</v>
      </c>
      <c r="C205" t="s">
        <v>384</v>
      </c>
    </row>
    <row r="206" spans="1:3" x14ac:dyDescent="0.25">
      <c r="A206" t="s">
        <v>385</v>
      </c>
      <c r="B206" t="s">
        <v>255</v>
      </c>
      <c r="C206" t="s">
        <v>386</v>
      </c>
    </row>
    <row r="207" spans="1:3" x14ac:dyDescent="0.25">
      <c r="A207" t="s">
        <v>387</v>
      </c>
      <c r="B207" t="s">
        <v>255</v>
      </c>
      <c r="C207" t="s">
        <v>388</v>
      </c>
    </row>
    <row r="208" spans="1:3" x14ac:dyDescent="0.25">
      <c r="A208" t="s">
        <v>389</v>
      </c>
      <c r="B208" t="s">
        <v>255</v>
      </c>
      <c r="C208" t="s">
        <v>390</v>
      </c>
    </row>
    <row r="209" spans="1:3" x14ac:dyDescent="0.25">
      <c r="A209" t="s">
        <v>391</v>
      </c>
      <c r="B209" t="s">
        <v>255</v>
      </c>
      <c r="C209" t="s">
        <v>392</v>
      </c>
    </row>
    <row r="210" spans="1:3" x14ac:dyDescent="0.25">
      <c r="A210" t="s">
        <v>393</v>
      </c>
      <c r="B210" t="s">
        <v>255</v>
      </c>
      <c r="C210" t="s">
        <v>394</v>
      </c>
    </row>
    <row r="211" spans="1:3" x14ac:dyDescent="0.25">
      <c r="A211" t="s">
        <v>395</v>
      </c>
      <c r="B211" t="s">
        <v>255</v>
      </c>
      <c r="C211" t="s">
        <v>396</v>
      </c>
    </row>
    <row r="212" spans="1:3" x14ac:dyDescent="0.25">
      <c r="A212" t="s">
        <v>397</v>
      </c>
      <c r="B212" t="s">
        <v>255</v>
      </c>
      <c r="C212" t="s">
        <v>398</v>
      </c>
    </row>
    <row r="213" spans="1:3" x14ac:dyDescent="0.25">
      <c r="A213" t="s">
        <v>399</v>
      </c>
      <c r="B213" t="s">
        <v>255</v>
      </c>
      <c r="C213" t="s">
        <v>400</v>
      </c>
    </row>
    <row r="214" spans="1:3" x14ac:dyDescent="0.25">
      <c r="A214" t="s">
        <v>401</v>
      </c>
      <c r="B214" t="s">
        <v>255</v>
      </c>
      <c r="C214" t="s">
        <v>402</v>
      </c>
    </row>
    <row r="215" spans="1:3" x14ac:dyDescent="0.25">
      <c r="A215" t="s">
        <v>403</v>
      </c>
      <c r="B215" t="s">
        <v>255</v>
      </c>
      <c r="C215" t="s">
        <v>404</v>
      </c>
    </row>
    <row r="216" spans="1:3" x14ac:dyDescent="0.25">
      <c r="A216" t="s">
        <v>405</v>
      </c>
      <c r="B216" t="s">
        <v>255</v>
      </c>
      <c r="C216" t="s">
        <v>406</v>
      </c>
    </row>
    <row r="217" spans="1:3" x14ac:dyDescent="0.25">
      <c r="A217" t="s">
        <v>407</v>
      </c>
      <c r="B217" t="s">
        <v>255</v>
      </c>
      <c r="C217" t="s">
        <v>408</v>
      </c>
    </row>
    <row r="218" spans="1:3" x14ac:dyDescent="0.25">
      <c r="A218" t="s">
        <v>409</v>
      </c>
      <c r="B218" t="s">
        <v>255</v>
      </c>
      <c r="C218" t="s">
        <v>410</v>
      </c>
    </row>
    <row r="219" spans="1:3" x14ac:dyDescent="0.25">
      <c r="A219" t="s">
        <v>411</v>
      </c>
      <c r="B219" t="s">
        <v>255</v>
      </c>
      <c r="C219" t="s">
        <v>412</v>
      </c>
    </row>
    <row r="220" spans="1:3" x14ac:dyDescent="0.25">
      <c r="A220" t="s">
        <v>413</v>
      </c>
      <c r="B220" t="s">
        <v>255</v>
      </c>
      <c r="C220" t="s">
        <v>414</v>
      </c>
    </row>
    <row r="221" spans="1:3" x14ac:dyDescent="0.25">
      <c r="A221" t="s">
        <v>415</v>
      </c>
      <c r="B221" t="s">
        <v>255</v>
      </c>
      <c r="C221" t="s">
        <v>416</v>
      </c>
    </row>
    <row r="222" spans="1:3" x14ac:dyDescent="0.25">
      <c r="A222" t="s">
        <v>417</v>
      </c>
      <c r="B222" t="s">
        <v>255</v>
      </c>
      <c r="C222" t="s">
        <v>418</v>
      </c>
    </row>
    <row r="223" spans="1:3" x14ac:dyDescent="0.25">
      <c r="A223" t="s">
        <v>419</v>
      </c>
      <c r="B223" t="s">
        <v>255</v>
      </c>
      <c r="C223" t="s">
        <v>420</v>
      </c>
    </row>
    <row r="224" spans="1:3" x14ac:dyDescent="0.25">
      <c r="A224" t="s">
        <v>421</v>
      </c>
      <c r="B224" t="s">
        <v>255</v>
      </c>
      <c r="C224" t="s">
        <v>422</v>
      </c>
    </row>
    <row r="225" spans="1:3" x14ac:dyDescent="0.25">
      <c r="A225" t="s">
        <v>423</v>
      </c>
      <c r="B225" t="s">
        <v>255</v>
      </c>
      <c r="C225" t="s">
        <v>424</v>
      </c>
    </row>
    <row r="226" spans="1:3" x14ac:dyDescent="0.25">
      <c r="A226" t="s">
        <v>425</v>
      </c>
      <c r="B226" t="s">
        <v>255</v>
      </c>
      <c r="C226" t="s">
        <v>426</v>
      </c>
    </row>
    <row r="227" spans="1:3" x14ac:dyDescent="0.25">
      <c r="A227" t="s">
        <v>427</v>
      </c>
      <c r="B227" t="s">
        <v>255</v>
      </c>
      <c r="C227" t="s">
        <v>428</v>
      </c>
    </row>
    <row r="228" spans="1:3" x14ac:dyDescent="0.25">
      <c r="A228" t="s">
        <v>429</v>
      </c>
      <c r="B228" t="s">
        <v>255</v>
      </c>
      <c r="C228" t="s">
        <v>430</v>
      </c>
    </row>
    <row r="229" spans="1:3" x14ac:dyDescent="0.25">
      <c r="A229" t="s">
        <v>431</v>
      </c>
      <c r="B229" t="s">
        <v>255</v>
      </c>
      <c r="C229" t="s">
        <v>432</v>
      </c>
    </row>
    <row r="230" spans="1:3" x14ac:dyDescent="0.25">
      <c r="A230" t="s">
        <v>433</v>
      </c>
      <c r="B230" t="s">
        <v>255</v>
      </c>
      <c r="C230" t="s">
        <v>434</v>
      </c>
    </row>
    <row r="231" spans="1:3" x14ac:dyDescent="0.25">
      <c r="A231" t="s">
        <v>435</v>
      </c>
      <c r="B231" t="s">
        <v>255</v>
      </c>
      <c r="C231" t="s">
        <v>436</v>
      </c>
    </row>
    <row r="232" spans="1:3" x14ac:dyDescent="0.25">
      <c r="A232" t="s">
        <v>437</v>
      </c>
      <c r="B232" t="s">
        <v>255</v>
      </c>
      <c r="C232" t="s">
        <v>438</v>
      </c>
    </row>
    <row r="233" spans="1:3" x14ac:dyDescent="0.25">
      <c r="A233" t="s">
        <v>439</v>
      </c>
      <c r="B233" t="s">
        <v>255</v>
      </c>
      <c r="C233" t="s">
        <v>440</v>
      </c>
    </row>
    <row r="234" spans="1:3" x14ac:dyDescent="0.25">
      <c r="A234" t="s">
        <v>441</v>
      </c>
      <c r="B234" t="s">
        <v>255</v>
      </c>
      <c r="C234" t="s">
        <v>442</v>
      </c>
    </row>
    <row r="235" spans="1:3" x14ac:dyDescent="0.25">
      <c r="A235" t="s">
        <v>443</v>
      </c>
      <c r="B235" t="s">
        <v>255</v>
      </c>
      <c r="C235" t="s">
        <v>444</v>
      </c>
    </row>
    <row r="236" spans="1:3" x14ac:dyDescent="0.25">
      <c r="A236" t="s">
        <v>445</v>
      </c>
      <c r="B236" t="s">
        <v>255</v>
      </c>
      <c r="C236" t="s">
        <v>446</v>
      </c>
    </row>
    <row r="237" spans="1:3" x14ac:dyDescent="0.25">
      <c r="A237" t="s">
        <v>447</v>
      </c>
      <c r="B237" t="s">
        <v>255</v>
      </c>
      <c r="C237" t="s">
        <v>448</v>
      </c>
    </row>
    <row r="238" spans="1:3" x14ac:dyDescent="0.25">
      <c r="A238" t="s">
        <v>449</v>
      </c>
      <c r="B238" t="s">
        <v>255</v>
      </c>
      <c r="C238" t="s">
        <v>450</v>
      </c>
    </row>
    <row r="239" spans="1:3" x14ac:dyDescent="0.25">
      <c r="A239" t="s">
        <v>451</v>
      </c>
      <c r="B239" t="s">
        <v>255</v>
      </c>
      <c r="C239" t="s">
        <v>452</v>
      </c>
    </row>
    <row r="240" spans="1:3" x14ac:dyDescent="0.25">
      <c r="A240" t="s">
        <v>453</v>
      </c>
      <c r="B240" t="s">
        <v>255</v>
      </c>
      <c r="C240" t="s">
        <v>454</v>
      </c>
    </row>
    <row r="241" spans="1:3" x14ac:dyDescent="0.25">
      <c r="A241" t="s">
        <v>455</v>
      </c>
      <c r="B241" t="s">
        <v>255</v>
      </c>
      <c r="C241" t="s">
        <v>456</v>
      </c>
    </row>
    <row r="242" spans="1:3" x14ac:dyDescent="0.25">
      <c r="A242" t="s">
        <v>457</v>
      </c>
      <c r="B242" t="s">
        <v>255</v>
      </c>
      <c r="C242" t="s">
        <v>458</v>
      </c>
    </row>
    <row r="243" spans="1:3" x14ac:dyDescent="0.25">
      <c r="A243" t="s">
        <v>459</v>
      </c>
      <c r="B243" t="s">
        <v>255</v>
      </c>
      <c r="C243" t="s">
        <v>460</v>
      </c>
    </row>
    <row r="244" spans="1:3" x14ac:dyDescent="0.25">
      <c r="A244" t="s">
        <v>461</v>
      </c>
      <c r="B244" t="s">
        <v>255</v>
      </c>
      <c r="C244" t="s">
        <v>462</v>
      </c>
    </row>
    <row r="245" spans="1:3" x14ac:dyDescent="0.25">
      <c r="A245" t="s">
        <v>463</v>
      </c>
      <c r="B245" t="s">
        <v>255</v>
      </c>
      <c r="C245" t="s">
        <v>464</v>
      </c>
    </row>
    <row r="246" spans="1:3" x14ac:dyDescent="0.25">
      <c r="A246" t="s">
        <v>465</v>
      </c>
      <c r="B246" t="s">
        <v>255</v>
      </c>
      <c r="C246" t="s">
        <v>466</v>
      </c>
    </row>
    <row r="247" spans="1:3" x14ac:dyDescent="0.25">
      <c r="A247" t="s">
        <v>467</v>
      </c>
      <c r="B247" t="s">
        <v>255</v>
      </c>
      <c r="C247" t="s">
        <v>468</v>
      </c>
    </row>
    <row r="248" spans="1:3" x14ac:dyDescent="0.25">
      <c r="A248" t="s">
        <v>469</v>
      </c>
      <c r="B248" t="s">
        <v>255</v>
      </c>
      <c r="C248" t="s">
        <v>470</v>
      </c>
    </row>
    <row r="249" spans="1:3" x14ac:dyDescent="0.25">
      <c r="A249" t="s">
        <v>471</v>
      </c>
      <c r="B249" t="s">
        <v>255</v>
      </c>
      <c r="C249" t="s">
        <v>472</v>
      </c>
    </row>
    <row r="250" spans="1:3" x14ac:dyDescent="0.25">
      <c r="A250" t="s">
        <v>473</v>
      </c>
      <c r="B250" t="s">
        <v>255</v>
      </c>
      <c r="C250" t="s">
        <v>474</v>
      </c>
    </row>
    <row r="251" spans="1:3" x14ac:dyDescent="0.25">
      <c r="A251" t="s">
        <v>475</v>
      </c>
      <c r="B251" t="s">
        <v>255</v>
      </c>
      <c r="C251" t="s">
        <v>476</v>
      </c>
    </row>
    <row r="252" spans="1:3" x14ac:dyDescent="0.25">
      <c r="A252" t="s">
        <v>477</v>
      </c>
      <c r="B252" t="s">
        <v>255</v>
      </c>
      <c r="C252" t="s">
        <v>478</v>
      </c>
    </row>
    <row r="253" spans="1:3" x14ac:dyDescent="0.25">
      <c r="A253" t="s">
        <v>479</v>
      </c>
      <c r="B253" t="s">
        <v>255</v>
      </c>
      <c r="C253" t="s">
        <v>480</v>
      </c>
    </row>
    <row r="254" spans="1:3" x14ac:dyDescent="0.25">
      <c r="A254" t="s">
        <v>481</v>
      </c>
      <c r="B254" t="s">
        <v>255</v>
      </c>
      <c r="C254" t="s">
        <v>482</v>
      </c>
    </row>
    <row r="255" spans="1:3" x14ac:dyDescent="0.25">
      <c r="A255" t="s">
        <v>483</v>
      </c>
      <c r="B255" t="s">
        <v>255</v>
      </c>
      <c r="C255" t="s">
        <v>484</v>
      </c>
    </row>
    <row r="256" spans="1:3" x14ac:dyDescent="0.25">
      <c r="A256" t="s">
        <v>485</v>
      </c>
      <c r="B256" t="s">
        <v>255</v>
      </c>
      <c r="C256" t="s">
        <v>486</v>
      </c>
    </row>
    <row r="257" spans="1:3" x14ac:dyDescent="0.25">
      <c r="A257" t="s">
        <v>487</v>
      </c>
      <c r="B257" t="s">
        <v>255</v>
      </c>
      <c r="C257" t="s">
        <v>488</v>
      </c>
    </row>
    <row r="258" spans="1:3" x14ac:dyDescent="0.25">
      <c r="A258" t="s">
        <v>489</v>
      </c>
      <c r="B258" t="s">
        <v>255</v>
      </c>
      <c r="C258" t="s">
        <v>490</v>
      </c>
    </row>
    <row r="259" spans="1:3" x14ac:dyDescent="0.25">
      <c r="A259" t="s">
        <v>491</v>
      </c>
      <c r="B259" t="s">
        <v>255</v>
      </c>
      <c r="C259" t="s">
        <v>492</v>
      </c>
    </row>
    <row r="260" spans="1:3" x14ac:dyDescent="0.25">
      <c r="A260" t="s">
        <v>493</v>
      </c>
      <c r="B260" t="s">
        <v>255</v>
      </c>
      <c r="C260" t="s">
        <v>494</v>
      </c>
    </row>
    <row r="261" spans="1:3" x14ac:dyDescent="0.25">
      <c r="A261" t="s">
        <v>495</v>
      </c>
      <c r="B261" t="s">
        <v>255</v>
      </c>
      <c r="C261" t="s">
        <v>496</v>
      </c>
    </row>
    <row r="262" spans="1:3" x14ac:dyDescent="0.25">
      <c r="A262" t="s">
        <v>497</v>
      </c>
      <c r="B262" t="s">
        <v>255</v>
      </c>
      <c r="C262" t="s">
        <v>498</v>
      </c>
    </row>
    <row r="263" spans="1:3" x14ac:dyDescent="0.25">
      <c r="A263" t="s">
        <v>499</v>
      </c>
      <c r="B263" t="s">
        <v>255</v>
      </c>
      <c r="C263" t="s">
        <v>500</v>
      </c>
    </row>
    <row r="264" spans="1:3" x14ac:dyDescent="0.25">
      <c r="A264" t="s">
        <v>501</v>
      </c>
      <c r="B264" t="s">
        <v>255</v>
      </c>
      <c r="C264" t="s">
        <v>502</v>
      </c>
    </row>
    <row r="265" spans="1:3" x14ac:dyDescent="0.25">
      <c r="A265" t="s">
        <v>503</v>
      </c>
      <c r="B265" t="s">
        <v>255</v>
      </c>
      <c r="C265" t="s">
        <v>504</v>
      </c>
    </row>
    <row r="266" spans="1:3" x14ac:dyDescent="0.25">
      <c r="A266" t="s">
        <v>505</v>
      </c>
      <c r="B266" t="s">
        <v>255</v>
      </c>
      <c r="C266" t="s">
        <v>506</v>
      </c>
    </row>
    <row r="267" spans="1:3" x14ac:dyDescent="0.25">
      <c r="A267" t="s">
        <v>507</v>
      </c>
      <c r="B267" t="s">
        <v>255</v>
      </c>
      <c r="C267" t="s">
        <v>508</v>
      </c>
    </row>
    <row r="268" spans="1:3" x14ac:dyDescent="0.25">
      <c r="A268" t="s">
        <v>509</v>
      </c>
      <c r="B268" t="s">
        <v>255</v>
      </c>
      <c r="C268" t="s">
        <v>510</v>
      </c>
    </row>
    <row r="269" spans="1:3" x14ac:dyDescent="0.25">
      <c r="A269" t="s">
        <v>511</v>
      </c>
      <c r="B269" t="s">
        <v>255</v>
      </c>
      <c r="C269" t="s">
        <v>512</v>
      </c>
    </row>
    <row r="270" spans="1:3" x14ac:dyDescent="0.25">
      <c r="A270" t="s">
        <v>513</v>
      </c>
      <c r="B270" t="s">
        <v>255</v>
      </c>
      <c r="C270" t="s">
        <v>514</v>
      </c>
    </row>
    <row r="271" spans="1:3" x14ac:dyDescent="0.25">
      <c r="A271" t="s">
        <v>515</v>
      </c>
      <c r="B271" t="s">
        <v>255</v>
      </c>
      <c r="C271" t="s">
        <v>516</v>
      </c>
    </row>
    <row r="272" spans="1:3" x14ac:dyDescent="0.25">
      <c r="A272" t="s">
        <v>517</v>
      </c>
      <c r="B272" t="s">
        <v>255</v>
      </c>
      <c r="C272" t="s">
        <v>518</v>
      </c>
    </row>
    <row r="273" spans="1:3" x14ac:dyDescent="0.25">
      <c r="A273" t="s">
        <v>519</v>
      </c>
      <c r="B273" t="s">
        <v>255</v>
      </c>
      <c r="C273" t="s">
        <v>520</v>
      </c>
    </row>
    <row r="274" spans="1:3" x14ac:dyDescent="0.25">
      <c r="A274" t="s">
        <v>521</v>
      </c>
      <c r="B274" t="s">
        <v>255</v>
      </c>
      <c r="C274" t="s">
        <v>522</v>
      </c>
    </row>
    <row r="275" spans="1:3" x14ac:dyDescent="0.25">
      <c r="A275" t="s">
        <v>523</v>
      </c>
      <c r="B275" t="s">
        <v>255</v>
      </c>
      <c r="C275" t="s">
        <v>524</v>
      </c>
    </row>
    <row r="276" spans="1:3" x14ac:dyDescent="0.25">
      <c r="A276" t="s">
        <v>525</v>
      </c>
      <c r="B276" t="s">
        <v>255</v>
      </c>
      <c r="C276" t="s">
        <v>526</v>
      </c>
    </row>
    <row r="277" spans="1:3" x14ac:dyDescent="0.25">
      <c r="A277" t="s">
        <v>527</v>
      </c>
      <c r="B277" t="s">
        <v>255</v>
      </c>
      <c r="C277" t="s">
        <v>528</v>
      </c>
    </row>
    <row r="278" spans="1:3" x14ac:dyDescent="0.25">
      <c r="A278" t="s">
        <v>529</v>
      </c>
      <c r="B278" t="s">
        <v>255</v>
      </c>
      <c r="C278" t="s">
        <v>530</v>
      </c>
    </row>
    <row r="279" spans="1:3" x14ac:dyDescent="0.25">
      <c r="A279" t="s">
        <v>531</v>
      </c>
      <c r="B279" t="s">
        <v>255</v>
      </c>
      <c r="C279" t="s">
        <v>532</v>
      </c>
    </row>
    <row r="280" spans="1:3" x14ac:dyDescent="0.25">
      <c r="A280" t="s">
        <v>533</v>
      </c>
      <c r="B280" t="s">
        <v>255</v>
      </c>
      <c r="C280" t="s">
        <v>534</v>
      </c>
    </row>
    <row r="281" spans="1:3" x14ac:dyDescent="0.25">
      <c r="A281" t="s">
        <v>535</v>
      </c>
      <c r="B281" t="s">
        <v>255</v>
      </c>
      <c r="C281" t="s">
        <v>536</v>
      </c>
    </row>
    <row r="282" spans="1:3" x14ac:dyDescent="0.25">
      <c r="A282" t="s">
        <v>537</v>
      </c>
      <c r="B282" t="s">
        <v>255</v>
      </c>
      <c r="C282" t="s">
        <v>538</v>
      </c>
    </row>
    <row r="283" spans="1:3" x14ac:dyDescent="0.25">
      <c r="A283" t="s">
        <v>539</v>
      </c>
      <c r="B283" t="s">
        <v>255</v>
      </c>
      <c r="C283" t="s">
        <v>540</v>
      </c>
    </row>
    <row r="284" spans="1:3" x14ac:dyDescent="0.25">
      <c r="A284" t="s">
        <v>541</v>
      </c>
      <c r="B284" t="s">
        <v>255</v>
      </c>
      <c r="C284" t="s">
        <v>542</v>
      </c>
    </row>
    <row r="285" spans="1:3" x14ac:dyDescent="0.25">
      <c r="A285" t="s">
        <v>543</v>
      </c>
      <c r="B285" t="s">
        <v>255</v>
      </c>
      <c r="C285" t="s">
        <v>544</v>
      </c>
    </row>
    <row r="286" spans="1:3" x14ac:dyDescent="0.25">
      <c r="A286" t="s">
        <v>545</v>
      </c>
      <c r="B286" t="s">
        <v>255</v>
      </c>
      <c r="C286" t="s">
        <v>546</v>
      </c>
    </row>
    <row r="287" spans="1:3" x14ac:dyDescent="0.25">
      <c r="A287" t="s">
        <v>547</v>
      </c>
      <c r="B287" t="s">
        <v>255</v>
      </c>
      <c r="C287" t="s">
        <v>548</v>
      </c>
    </row>
    <row r="288" spans="1:3" x14ac:dyDescent="0.25">
      <c r="A288" t="s">
        <v>549</v>
      </c>
      <c r="B288" t="s">
        <v>255</v>
      </c>
      <c r="C288" t="s">
        <v>550</v>
      </c>
    </row>
    <row r="289" spans="1:3" x14ac:dyDescent="0.25">
      <c r="A289" t="s">
        <v>551</v>
      </c>
      <c r="B289" t="s">
        <v>255</v>
      </c>
      <c r="C289" t="s">
        <v>552</v>
      </c>
    </row>
    <row r="290" spans="1:3" x14ac:dyDescent="0.25">
      <c r="A290" t="s">
        <v>553</v>
      </c>
      <c r="B290" t="s">
        <v>255</v>
      </c>
      <c r="C290" t="s">
        <v>554</v>
      </c>
    </row>
    <row r="291" spans="1:3" x14ac:dyDescent="0.25">
      <c r="A291" t="s">
        <v>555</v>
      </c>
      <c r="B291" t="s">
        <v>255</v>
      </c>
      <c r="C291" t="s">
        <v>556</v>
      </c>
    </row>
    <row r="292" spans="1:3" x14ac:dyDescent="0.25">
      <c r="A292" t="s">
        <v>557</v>
      </c>
      <c r="B292" t="s">
        <v>255</v>
      </c>
      <c r="C292" t="s">
        <v>558</v>
      </c>
    </row>
    <row r="293" spans="1:3" x14ac:dyDescent="0.25">
      <c r="A293" t="s">
        <v>559</v>
      </c>
      <c r="B293" t="s">
        <v>255</v>
      </c>
      <c r="C293" t="s">
        <v>560</v>
      </c>
    </row>
    <row r="294" spans="1:3" x14ac:dyDescent="0.25">
      <c r="A294" t="s">
        <v>561</v>
      </c>
      <c r="B294" t="s">
        <v>255</v>
      </c>
      <c r="C294" t="s">
        <v>562</v>
      </c>
    </row>
    <row r="295" spans="1:3" x14ac:dyDescent="0.25">
      <c r="A295" t="s">
        <v>563</v>
      </c>
      <c r="B295" t="s">
        <v>255</v>
      </c>
      <c r="C295" t="s">
        <v>564</v>
      </c>
    </row>
    <row r="296" spans="1:3" x14ac:dyDescent="0.25">
      <c r="A296" t="s">
        <v>565</v>
      </c>
      <c r="B296" t="s">
        <v>255</v>
      </c>
      <c r="C296" t="s">
        <v>566</v>
      </c>
    </row>
    <row r="297" spans="1:3" x14ac:dyDescent="0.25">
      <c r="A297" t="s">
        <v>567</v>
      </c>
      <c r="B297" t="s">
        <v>255</v>
      </c>
      <c r="C297" t="s">
        <v>568</v>
      </c>
    </row>
    <row r="298" spans="1:3" x14ac:dyDescent="0.25">
      <c r="A298" t="s">
        <v>569</v>
      </c>
      <c r="B298" t="s">
        <v>255</v>
      </c>
      <c r="C298" t="s">
        <v>570</v>
      </c>
    </row>
    <row r="299" spans="1:3" x14ac:dyDescent="0.25">
      <c r="A299" t="s">
        <v>571</v>
      </c>
      <c r="B299" t="s">
        <v>255</v>
      </c>
      <c r="C299" t="s">
        <v>572</v>
      </c>
    </row>
    <row r="300" spans="1:3" x14ac:dyDescent="0.25">
      <c r="A300" t="s">
        <v>573</v>
      </c>
      <c r="B300" t="s">
        <v>255</v>
      </c>
      <c r="C300" t="s">
        <v>574</v>
      </c>
    </row>
    <row r="301" spans="1:3" x14ac:dyDescent="0.25">
      <c r="A301" t="s">
        <v>575</v>
      </c>
      <c r="B301" t="s">
        <v>255</v>
      </c>
      <c r="C301" t="s">
        <v>576</v>
      </c>
    </row>
    <row r="302" spans="1:3" x14ac:dyDescent="0.25">
      <c r="A302" t="s">
        <v>577</v>
      </c>
      <c r="B302" t="s">
        <v>255</v>
      </c>
      <c r="C302" t="s">
        <v>578</v>
      </c>
    </row>
    <row r="303" spans="1:3" x14ac:dyDescent="0.25">
      <c r="A303" t="s">
        <v>579</v>
      </c>
      <c r="B303" t="s">
        <v>255</v>
      </c>
      <c r="C303" t="s">
        <v>580</v>
      </c>
    </row>
    <row r="304" spans="1:3" x14ac:dyDescent="0.25">
      <c r="A304" t="s">
        <v>581</v>
      </c>
      <c r="B304" t="s">
        <v>255</v>
      </c>
      <c r="C304" t="s">
        <v>582</v>
      </c>
    </row>
    <row r="305" spans="1:3" x14ac:dyDescent="0.25">
      <c r="A305" t="s">
        <v>583</v>
      </c>
      <c r="B305" t="s">
        <v>255</v>
      </c>
      <c r="C305" t="s">
        <v>584</v>
      </c>
    </row>
    <row r="306" spans="1:3" x14ac:dyDescent="0.25">
      <c r="A306" t="s">
        <v>585</v>
      </c>
      <c r="B306" t="s">
        <v>255</v>
      </c>
      <c r="C306" t="s">
        <v>586</v>
      </c>
    </row>
    <row r="307" spans="1:3" x14ac:dyDescent="0.25">
      <c r="A307" t="s">
        <v>587</v>
      </c>
      <c r="B307" t="s">
        <v>255</v>
      </c>
      <c r="C307" t="s">
        <v>588</v>
      </c>
    </row>
    <row r="308" spans="1:3" x14ac:dyDescent="0.25">
      <c r="A308" t="s">
        <v>589</v>
      </c>
      <c r="B308" t="s">
        <v>255</v>
      </c>
      <c r="C308" t="s">
        <v>590</v>
      </c>
    </row>
    <row r="309" spans="1:3" x14ac:dyDescent="0.25">
      <c r="A309" t="s">
        <v>591</v>
      </c>
      <c r="B309" t="s">
        <v>255</v>
      </c>
      <c r="C309" t="s">
        <v>592</v>
      </c>
    </row>
    <row r="310" spans="1:3" x14ac:dyDescent="0.25">
      <c r="A310" t="s">
        <v>593</v>
      </c>
      <c r="B310" t="s">
        <v>255</v>
      </c>
      <c r="C310" t="s">
        <v>594</v>
      </c>
    </row>
    <row r="311" spans="1:3" x14ac:dyDescent="0.25">
      <c r="A311" t="s">
        <v>595</v>
      </c>
      <c r="B311" t="s">
        <v>255</v>
      </c>
      <c r="C311" t="s">
        <v>596</v>
      </c>
    </row>
    <row r="312" spans="1:3" x14ac:dyDescent="0.25">
      <c r="A312" t="s">
        <v>597</v>
      </c>
      <c r="B312" t="s">
        <v>255</v>
      </c>
      <c r="C312" t="s">
        <v>598</v>
      </c>
    </row>
    <row r="313" spans="1:3" x14ac:dyDescent="0.25">
      <c r="A313" t="s">
        <v>599</v>
      </c>
      <c r="B313" t="s">
        <v>255</v>
      </c>
      <c r="C313" t="s">
        <v>600</v>
      </c>
    </row>
    <row r="314" spans="1:3" x14ac:dyDescent="0.25">
      <c r="A314" t="s">
        <v>601</v>
      </c>
      <c r="B314" t="s">
        <v>255</v>
      </c>
      <c r="C314" t="s">
        <v>602</v>
      </c>
    </row>
    <row r="315" spans="1:3" x14ac:dyDescent="0.25">
      <c r="A315" t="s">
        <v>603</v>
      </c>
      <c r="B315" t="s">
        <v>255</v>
      </c>
      <c r="C315" t="s">
        <v>604</v>
      </c>
    </row>
    <row r="316" spans="1:3" x14ac:dyDescent="0.25">
      <c r="A316" t="s">
        <v>605</v>
      </c>
      <c r="B316" t="s">
        <v>255</v>
      </c>
      <c r="C316" t="s">
        <v>606</v>
      </c>
    </row>
    <row r="317" spans="1:3" x14ac:dyDescent="0.25">
      <c r="A317" t="s">
        <v>607</v>
      </c>
      <c r="B317" t="s">
        <v>255</v>
      </c>
      <c r="C317" t="s">
        <v>608</v>
      </c>
    </row>
    <row r="318" spans="1:3" x14ac:dyDescent="0.25">
      <c r="A318" t="s">
        <v>609</v>
      </c>
      <c r="B318" t="s">
        <v>255</v>
      </c>
      <c r="C318" t="s">
        <v>610</v>
      </c>
    </row>
    <row r="319" spans="1:3" x14ac:dyDescent="0.25">
      <c r="A319" t="s">
        <v>611</v>
      </c>
      <c r="B319" t="s">
        <v>255</v>
      </c>
      <c r="C319" t="s">
        <v>612</v>
      </c>
    </row>
    <row r="320" spans="1:3" x14ac:dyDescent="0.25">
      <c r="A320" t="s">
        <v>613</v>
      </c>
      <c r="B320" t="s">
        <v>255</v>
      </c>
      <c r="C320" t="s">
        <v>614</v>
      </c>
    </row>
    <row r="321" spans="1:3" x14ac:dyDescent="0.25">
      <c r="A321" t="s">
        <v>615</v>
      </c>
      <c r="B321" t="s">
        <v>255</v>
      </c>
      <c r="C321" t="s">
        <v>616</v>
      </c>
    </row>
    <row r="322" spans="1:3" x14ac:dyDescent="0.25">
      <c r="A322" t="s">
        <v>617</v>
      </c>
      <c r="B322" t="s">
        <v>255</v>
      </c>
      <c r="C322" t="s">
        <v>618</v>
      </c>
    </row>
    <row r="323" spans="1:3" x14ac:dyDescent="0.25">
      <c r="A323" t="s">
        <v>619</v>
      </c>
      <c r="B323" t="s">
        <v>255</v>
      </c>
      <c r="C323" t="s">
        <v>620</v>
      </c>
    </row>
    <row r="324" spans="1:3" x14ac:dyDescent="0.25">
      <c r="A324" t="s">
        <v>621</v>
      </c>
      <c r="B324" t="s">
        <v>255</v>
      </c>
      <c r="C324" t="s">
        <v>622</v>
      </c>
    </row>
    <row r="325" spans="1:3" x14ac:dyDescent="0.25">
      <c r="A325" t="s">
        <v>623</v>
      </c>
      <c r="B325" t="s">
        <v>255</v>
      </c>
      <c r="C325" t="s">
        <v>624</v>
      </c>
    </row>
    <row r="326" spans="1:3" x14ac:dyDescent="0.25">
      <c r="A326" t="s">
        <v>625</v>
      </c>
      <c r="B326" t="s">
        <v>255</v>
      </c>
      <c r="C326" t="s">
        <v>626</v>
      </c>
    </row>
    <row r="327" spans="1:3" x14ac:dyDescent="0.25">
      <c r="A327" t="s">
        <v>627</v>
      </c>
      <c r="B327" t="s">
        <v>255</v>
      </c>
      <c r="C327" t="s">
        <v>628</v>
      </c>
    </row>
    <row r="328" spans="1:3" x14ac:dyDescent="0.25">
      <c r="A328" t="s">
        <v>629</v>
      </c>
      <c r="B328" t="s">
        <v>255</v>
      </c>
      <c r="C328" t="s">
        <v>630</v>
      </c>
    </row>
    <row r="329" spans="1:3" x14ac:dyDescent="0.25">
      <c r="A329" t="s">
        <v>631</v>
      </c>
      <c r="B329" t="s">
        <v>255</v>
      </c>
      <c r="C329" t="s">
        <v>632</v>
      </c>
    </row>
    <row r="330" spans="1:3" x14ac:dyDescent="0.25">
      <c r="A330" t="s">
        <v>633</v>
      </c>
      <c r="B330" t="s">
        <v>255</v>
      </c>
      <c r="C330" t="s">
        <v>634</v>
      </c>
    </row>
    <row r="331" spans="1:3" x14ac:dyDescent="0.25">
      <c r="A331" t="s">
        <v>635</v>
      </c>
      <c r="B331" t="s">
        <v>255</v>
      </c>
      <c r="C331" t="s">
        <v>636</v>
      </c>
    </row>
    <row r="332" spans="1:3" x14ac:dyDescent="0.25">
      <c r="A332" t="s">
        <v>637</v>
      </c>
      <c r="B332" t="s">
        <v>255</v>
      </c>
      <c r="C332" t="s">
        <v>638</v>
      </c>
    </row>
    <row r="333" spans="1:3" x14ac:dyDescent="0.25">
      <c r="A333" t="s">
        <v>639</v>
      </c>
      <c r="B333" t="s">
        <v>255</v>
      </c>
      <c r="C333" t="s">
        <v>640</v>
      </c>
    </row>
    <row r="334" spans="1:3" x14ac:dyDescent="0.25">
      <c r="A334" t="s">
        <v>641</v>
      </c>
      <c r="B334" t="s">
        <v>255</v>
      </c>
      <c r="C334" t="s">
        <v>642</v>
      </c>
    </row>
    <row r="335" spans="1:3" x14ac:dyDescent="0.25">
      <c r="A335" t="s">
        <v>643</v>
      </c>
      <c r="B335" t="s">
        <v>255</v>
      </c>
      <c r="C335" t="s">
        <v>644</v>
      </c>
    </row>
    <row r="336" spans="1:3" x14ac:dyDescent="0.25">
      <c r="A336" t="s">
        <v>645</v>
      </c>
      <c r="B336" t="s">
        <v>255</v>
      </c>
      <c r="C336" t="s">
        <v>646</v>
      </c>
    </row>
    <row r="337" spans="1:3" x14ac:dyDescent="0.25">
      <c r="A337" t="s">
        <v>647</v>
      </c>
      <c r="B337" t="s">
        <v>255</v>
      </c>
      <c r="C337" t="s">
        <v>648</v>
      </c>
    </row>
    <row r="338" spans="1:3" x14ac:dyDescent="0.25">
      <c r="A338" t="s">
        <v>649</v>
      </c>
      <c r="B338" t="s">
        <v>255</v>
      </c>
      <c r="C338" t="s">
        <v>650</v>
      </c>
    </row>
    <row r="339" spans="1:3" x14ac:dyDescent="0.25">
      <c r="A339" t="s">
        <v>651</v>
      </c>
      <c r="B339" t="s">
        <v>255</v>
      </c>
      <c r="C339" t="s">
        <v>652</v>
      </c>
    </row>
    <row r="340" spans="1:3" x14ac:dyDescent="0.25">
      <c r="A340" t="s">
        <v>653</v>
      </c>
      <c r="B340" t="s">
        <v>255</v>
      </c>
      <c r="C340" t="s">
        <v>654</v>
      </c>
    </row>
    <row r="341" spans="1:3" x14ac:dyDescent="0.25">
      <c r="A341" t="s">
        <v>655</v>
      </c>
      <c r="B341" t="s">
        <v>255</v>
      </c>
      <c r="C341" t="s">
        <v>656</v>
      </c>
    </row>
    <row r="342" spans="1:3" x14ac:dyDescent="0.25">
      <c r="A342" t="s">
        <v>657</v>
      </c>
      <c r="B342" t="s">
        <v>255</v>
      </c>
      <c r="C342" t="s">
        <v>658</v>
      </c>
    </row>
    <row r="343" spans="1:3" x14ac:dyDescent="0.25">
      <c r="A343" t="s">
        <v>659</v>
      </c>
      <c r="B343" t="s">
        <v>255</v>
      </c>
      <c r="C343" t="s">
        <v>660</v>
      </c>
    </row>
    <row r="344" spans="1:3" x14ac:dyDescent="0.25">
      <c r="A344" t="s">
        <v>661</v>
      </c>
      <c r="B344" t="s">
        <v>255</v>
      </c>
      <c r="C344" t="s">
        <v>662</v>
      </c>
    </row>
    <row r="345" spans="1:3" x14ac:dyDescent="0.25">
      <c r="A345" t="s">
        <v>663</v>
      </c>
      <c r="B345" t="s">
        <v>255</v>
      </c>
      <c r="C345" t="s">
        <v>664</v>
      </c>
    </row>
    <row r="346" spans="1:3" x14ac:dyDescent="0.25">
      <c r="A346" t="s">
        <v>665</v>
      </c>
      <c r="B346" t="s">
        <v>255</v>
      </c>
      <c r="C346" t="s">
        <v>666</v>
      </c>
    </row>
    <row r="347" spans="1:3" x14ac:dyDescent="0.25">
      <c r="A347" t="s">
        <v>667</v>
      </c>
      <c r="B347" t="s">
        <v>255</v>
      </c>
      <c r="C347" t="s">
        <v>668</v>
      </c>
    </row>
    <row r="348" spans="1:3" x14ac:dyDescent="0.25">
      <c r="A348" t="s">
        <v>669</v>
      </c>
      <c r="B348" t="s">
        <v>255</v>
      </c>
      <c r="C348" t="s">
        <v>670</v>
      </c>
    </row>
    <row r="349" spans="1:3" x14ac:dyDescent="0.25">
      <c r="A349" t="s">
        <v>671</v>
      </c>
      <c r="B349" t="s">
        <v>255</v>
      </c>
      <c r="C349" t="s">
        <v>672</v>
      </c>
    </row>
    <row r="350" spans="1:3" x14ac:dyDescent="0.25">
      <c r="A350" t="s">
        <v>673</v>
      </c>
      <c r="B350" t="s">
        <v>255</v>
      </c>
      <c r="C350" t="s">
        <v>674</v>
      </c>
    </row>
    <row r="351" spans="1:3" x14ac:dyDescent="0.25">
      <c r="A351" t="s">
        <v>675</v>
      </c>
      <c r="B351" t="s">
        <v>255</v>
      </c>
      <c r="C351" t="s">
        <v>676</v>
      </c>
    </row>
    <row r="352" spans="1:3" x14ac:dyDescent="0.25">
      <c r="A352" t="s">
        <v>677</v>
      </c>
      <c r="B352" t="s">
        <v>255</v>
      </c>
      <c r="C352" t="s">
        <v>678</v>
      </c>
    </row>
    <row r="353" spans="1:3" x14ac:dyDescent="0.25">
      <c r="A353" t="s">
        <v>679</v>
      </c>
      <c r="B353" t="s">
        <v>255</v>
      </c>
      <c r="C353" t="s">
        <v>680</v>
      </c>
    </row>
    <row r="354" spans="1:3" x14ac:dyDescent="0.25">
      <c r="A354" t="s">
        <v>681</v>
      </c>
      <c r="B354" t="s">
        <v>255</v>
      </c>
      <c r="C354" t="s">
        <v>682</v>
      </c>
    </row>
    <row r="355" spans="1:3" x14ac:dyDescent="0.25">
      <c r="A355" t="s">
        <v>683</v>
      </c>
      <c r="B355" t="s">
        <v>255</v>
      </c>
      <c r="C355" t="s">
        <v>684</v>
      </c>
    </row>
    <row r="356" spans="1:3" x14ac:dyDescent="0.25">
      <c r="A356" t="s">
        <v>685</v>
      </c>
      <c r="B356" t="s">
        <v>255</v>
      </c>
      <c r="C356" t="s">
        <v>686</v>
      </c>
    </row>
    <row r="357" spans="1:3" x14ac:dyDescent="0.25">
      <c r="A357" t="s">
        <v>687</v>
      </c>
      <c r="B357" t="s">
        <v>255</v>
      </c>
      <c r="C357" t="s">
        <v>688</v>
      </c>
    </row>
    <row r="358" spans="1:3" x14ac:dyDescent="0.25">
      <c r="A358" t="s">
        <v>689</v>
      </c>
      <c r="B358" t="s">
        <v>255</v>
      </c>
      <c r="C358" t="s">
        <v>690</v>
      </c>
    </row>
    <row r="359" spans="1:3" x14ac:dyDescent="0.25">
      <c r="A359" t="s">
        <v>691</v>
      </c>
      <c r="B359" t="s">
        <v>255</v>
      </c>
      <c r="C359" t="s">
        <v>692</v>
      </c>
    </row>
    <row r="360" spans="1:3" x14ac:dyDescent="0.25">
      <c r="A360" t="s">
        <v>693</v>
      </c>
      <c r="B360" t="s">
        <v>255</v>
      </c>
      <c r="C360" t="s">
        <v>694</v>
      </c>
    </row>
    <row r="361" spans="1:3" x14ac:dyDescent="0.25">
      <c r="A361" t="s">
        <v>695</v>
      </c>
      <c r="B361" t="s">
        <v>255</v>
      </c>
      <c r="C361" t="s">
        <v>696</v>
      </c>
    </row>
    <row r="362" spans="1:3" x14ac:dyDescent="0.25">
      <c r="A362" t="s">
        <v>697</v>
      </c>
      <c r="B362" t="s">
        <v>255</v>
      </c>
      <c r="C362" t="s">
        <v>698</v>
      </c>
    </row>
    <row r="363" spans="1:3" x14ac:dyDescent="0.25">
      <c r="A363" t="s">
        <v>699</v>
      </c>
      <c r="B363" t="s">
        <v>255</v>
      </c>
      <c r="C363" t="s">
        <v>700</v>
      </c>
    </row>
    <row r="364" spans="1:3" x14ac:dyDescent="0.25">
      <c r="A364" t="s">
        <v>701</v>
      </c>
      <c r="B364" t="s">
        <v>255</v>
      </c>
      <c r="C364" t="s">
        <v>702</v>
      </c>
    </row>
    <row r="365" spans="1:3" x14ac:dyDescent="0.25">
      <c r="A365" t="s">
        <v>703</v>
      </c>
      <c r="B365" t="s">
        <v>255</v>
      </c>
      <c r="C365" t="s">
        <v>704</v>
      </c>
    </row>
    <row r="366" spans="1:3" x14ac:dyDescent="0.25">
      <c r="A366" t="s">
        <v>705</v>
      </c>
      <c r="B366" t="s">
        <v>255</v>
      </c>
      <c r="C366" t="s">
        <v>706</v>
      </c>
    </row>
    <row r="367" spans="1:3" x14ac:dyDescent="0.25">
      <c r="A367" t="s">
        <v>707</v>
      </c>
      <c r="B367" t="s">
        <v>255</v>
      </c>
      <c r="C367" t="s">
        <v>708</v>
      </c>
    </row>
    <row r="368" spans="1:3" x14ac:dyDescent="0.25">
      <c r="A368" t="s">
        <v>709</v>
      </c>
      <c r="B368" t="s">
        <v>255</v>
      </c>
      <c r="C368" t="s">
        <v>710</v>
      </c>
    </row>
    <row r="369" spans="1:3" x14ac:dyDescent="0.25">
      <c r="A369" t="s">
        <v>711</v>
      </c>
      <c r="B369" t="s">
        <v>255</v>
      </c>
      <c r="C369" t="s">
        <v>712</v>
      </c>
    </row>
    <row r="370" spans="1:3" x14ac:dyDescent="0.25">
      <c r="A370" t="s">
        <v>713</v>
      </c>
      <c r="B370" t="s">
        <v>255</v>
      </c>
      <c r="C370" t="s">
        <v>714</v>
      </c>
    </row>
    <row r="371" spans="1:3" x14ac:dyDescent="0.25">
      <c r="A371" t="s">
        <v>715</v>
      </c>
      <c r="B371" t="s">
        <v>255</v>
      </c>
      <c r="C371" t="s">
        <v>716</v>
      </c>
    </row>
    <row r="372" spans="1:3" x14ac:dyDescent="0.25">
      <c r="A372" t="s">
        <v>717</v>
      </c>
      <c r="B372" t="s">
        <v>255</v>
      </c>
      <c r="C372" t="s">
        <v>718</v>
      </c>
    </row>
    <row r="373" spans="1:3" x14ac:dyDescent="0.25">
      <c r="A373" t="s">
        <v>719</v>
      </c>
      <c r="B373" t="s">
        <v>255</v>
      </c>
      <c r="C373" t="s">
        <v>720</v>
      </c>
    </row>
    <row r="374" spans="1:3" x14ac:dyDescent="0.25">
      <c r="A374" t="s">
        <v>721</v>
      </c>
      <c r="B374" t="s">
        <v>255</v>
      </c>
      <c r="C374" t="s">
        <v>722</v>
      </c>
    </row>
    <row r="375" spans="1:3" x14ac:dyDescent="0.25">
      <c r="A375" t="s">
        <v>723</v>
      </c>
      <c r="B375" t="s">
        <v>255</v>
      </c>
      <c r="C375" t="s">
        <v>724</v>
      </c>
    </row>
    <row r="376" spans="1:3" x14ac:dyDescent="0.25">
      <c r="A376" t="s">
        <v>725</v>
      </c>
      <c r="B376" t="s">
        <v>255</v>
      </c>
      <c r="C376" t="s">
        <v>726</v>
      </c>
    </row>
    <row r="377" spans="1:3" x14ac:dyDescent="0.25">
      <c r="A377" t="s">
        <v>727</v>
      </c>
      <c r="B377" t="s">
        <v>255</v>
      </c>
      <c r="C377" t="s">
        <v>728</v>
      </c>
    </row>
    <row r="378" spans="1:3" x14ac:dyDescent="0.25">
      <c r="A378" t="s">
        <v>729</v>
      </c>
      <c r="B378" t="s">
        <v>255</v>
      </c>
      <c r="C378" t="s">
        <v>730</v>
      </c>
    </row>
    <row r="379" spans="1:3" x14ac:dyDescent="0.25">
      <c r="A379" t="s">
        <v>731</v>
      </c>
      <c r="B379" t="s">
        <v>255</v>
      </c>
      <c r="C379" t="s">
        <v>732</v>
      </c>
    </row>
    <row r="380" spans="1:3" x14ac:dyDescent="0.25">
      <c r="A380" t="s">
        <v>733</v>
      </c>
      <c r="B380" t="s">
        <v>255</v>
      </c>
      <c r="C380" t="s">
        <v>734</v>
      </c>
    </row>
    <row r="381" spans="1:3" x14ac:dyDescent="0.25">
      <c r="A381" t="s">
        <v>735</v>
      </c>
      <c r="B381" t="s">
        <v>255</v>
      </c>
      <c r="C381" t="s">
        <v>736</v>
      </c>
    </row>
    <row r="382" spans="1:3" x14ac:dyDescent="0.25">
      <c r="A382" t="s">
        <v>737</v>
      </c>
      <c r="B382" t="s">
        <v>255</v>
      </c>
      <c r="C382" t="s">
        <v>738</v>
      </c>
    </row>
    <row r="383" spans="1:3" x14ac:dyDescent="0.25">
      <c r="A383" t="s">
        <v>739</v>
      </c>
      <c r="B383" t="s">
        <v>255</v>
      </c>
      <c r="C383" t="s">
        <v>740</v>
      </c>
    </row>
    <row r="384" spans="1:3" x14ac:dyDescent="0.25">
      <c r="A384" t="s">
        <v>741</v>
      </c>
      <c r="B384" t="s">
        <v>255</v>
      </c>
      <c r="C384" t="s">
        <v>742</v>
      </c>
    </row>
    <row r="385" spans="1:3" x14ac:dyDescent="0.25">
      <c r="A385" t="s">
        <v>743</v>
      </c>
      <c r="B385" t="s">
        <v>255</v>
      </c>
      <c r="C385" t="s">
        <v>744</v>
      </c>
    </row>
    <row r="386" spans="1:3" x14ac:dyDescent="0.25">
      <c r="A386" t="s">
        <v>745</v>
      </c>
      <c r="B386" t="s">
        <v>255</v>
      </c>
      <c r="C386" t="s">
        <v>746</v>
      </c>
    </row>
    <row r="387" spans="1:3" x14ac:dyDescent="0.25">
      <c r="A387" t="s">
        <v>747</v>
      </c>
      <c r="B387" t="s">
        <v>255</v>
      </c>
      <c r="C387" t="s">
        <v>748</v>
      </c>
    </row>
    <row r="388" spans="1:3" x14ac:dyDescent="0.25">
      <c r="A388" t="s">
        <v>749</v>
      </c>
      <c r="B388" t="s">
        <v>750</v>
      </c>
      <c r="C388" t="s">
        <v>751</v>
      </c>
    </row>
    <row r="389" spans="1:3" x14ac:dyDescent="0.25">
      <c r="A389" t="s">
        <v>752</v>
      </c>
      <c r="B389" t="s">
        <v>750</v>
      </c>
      <c r="C389" t="s">
        <v>753</v>
      </c>
    </row>
  </sheetData>
  <sheetProtection password="9FC9" sheet="1" objects="1" scenarios="1" formatCells="0" formatColumns="0" formatRows="0"/>
  <mergeCells count="7">
    <mergeCell ref="F1:F2"/>
    <mergeCell ref="G1:G2"/>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387</vt:i4>
      </vt:variant>
    </vt:vector>
  </HeadingPairs>
  <TitlesOfParts>
    <vt:vector size="392" baseType="lpstr">
      <vt:lpstr>DELETE this sheet before upload</vt:lpstr>
      <vt:lpstr>Data Entry</vt:lpstr>
      <vt:lpstr>Legend</vt:lpstr>
      <vt:lpstr>Validation</vt:lpstr>
      <vt:lpstr>Metadata</vt:lpstr>
      <vt:lpstr>_a0Tb0vzKk1m</vt:lpstr>
      <vt:lpstr>_a14nFkqYZ9i</vt:lpstr>
      <vt:lpstr>_ACalScnrl2I</vt:lpstr>
      <vt:lpstr>_AJBfDthkySs</vt:lpstr>
      <vt:lpstr>_AjeCGGb8H76</vt:lpstr>
      <vt:lpstr>_Ajnw1b8m6eL</vt:lpstr>
      <vt:lpstr>_aNIrqpwcKXv</vt:lpstr>
      <vt:lpstr>_aNZF40eDSJl</vt:lpstr>
      <vt:lpstr>_AUStREIxT4s</vt:lpstr>
      <vt:lpstr>_av3fkpFxEXj</vt:lpstr>
      <vt:lpstr>_AYWCbVecRKQ</vt:lpstr>
      <vt:lpstr>_AZ5v4vLGdWq</vt:lpstr>
      <vt:lpstr>_aZ7Bm5L90rn</vt:lpstr>
      <vt:lpstr>_AZdPnw0b1lm</vt:lpstr>
      <vt:lpstr>_B4iWc3gcDcn</vt:lpstr>
      <vt:lpstr>_Bc3mYAhlY1a</vt:lpstr>
      <vt:lpstr>_bcy4159FETR</vt:lpstr>
      <vt:lpstr>_bGWaeVBrOcc</vt:lpstr>
      <vt:lpstr>_bhkJDAiqVKX</vt:lpstr>
      <vt:lpstr>_BlC8wOVHBlb</vt:lpstr>
      <vt:lpstr>_BmTVMvJHVBO</vt:lpstr>
      <vt:lpstr>_bnQX2QIuIY9</vt:lpstr>
      <vt:lpstr>_Bon3xyAAWKf</vt:lpstr>
      <vt:lpstr>_buSEeeViTo3</vt:lpstr>
      <vt:lpstr>_bvyjEfI0d2V</vt:lpstr>
      <vt:lpstr>_BVzmce6DVeS</vt:lpstr>
      <vt:lpstr>_BY99yjXX2yV</vt:lpstr>
      <vt:lpstr>_C0llASltiUa</vt:lpstr>
      <vt:lpstr>_c82mDnhUQly</vt:lpstr>
      <vt:lpstr>_cA8KfUmcBAs</vt:lpstr>
      <vt:lpstr>_cCgL3J7Lsgn</vt:lpstr>
      <vt:lpstr>_CCl7hAqlrmE</vt:lpstr>
      <vt:lpstr>_cfBaKMnsXd1</vt:lpstr>
      <vt:lpstr>_CHeX9BOhixn</vt:lpstr>
      <vt:lpstr>_ciFLFA7AiOa</vt:lpstr>
      <vt:lpstr>_cJU4qStc9QT</vt:lpstr>
      <vt:lpstr>_CkryV6fdvGT</vt:lpstr>
      <vt:lpstr>_ckYrXbtH54K</vt:lpstr>
      <vt:lpstr>_COs48yLdDvg</vt:lpstr>
      <vt:lpstr>_cpmmPDsQ3uG</vt:lpstr>
      <vt:lpstr>_cRWrIpjzvVl</vt:lpstr>
      <vt:lpstr>_cWrL45je7mw</vt:lpstr>
      <vt:lpstr>_cZ8823L0fLJ</vt:lpstr>
      <vt:lpstr>_cZcHkjwEunp</vt:lpstr>
      <vt:lpstr>_D4JnxOsqwE4</vt:lpstr>
      <vt:lpstr>_d91eTps9bCi</vt:lpstr>
      <vt:lpstr>_dgoW45QZlnq</vt:lpstr>
      <vt:lpstr>_DMyxTSpvKOp</vt:lpstr>
      <vt:lpstr>_dNLjKwsVjod</vt:lpstr>
      <vt:lpstr>_DOJartWGuff</vt:lpstr>
      <vt:lpstr>_dpcvWc01CeN</vt:lpstr>
      <vt:lpstr>_dscgTvwyCw8</vt:lpstr>
      <vt:lpstr>_DVnpk4xiXGJ</vt:lpstr>
      <vt:lpstr>_DzAOqCf0ots</vt:lpstr>
      <vt:lpstr>_E0cSdwztY5K</vt:lpstr>
      <vt:lpstr>_E9G2aQpCs1A</vt:lpstr>
      <vt:lpstr>_e9IoKRAkYLO</vt:lpstr>
      <vt:lpstr>_Ea2tEoMmulV</vt:lpstr>
      <vt:lpstr>_EB4aSZN0eQr</vt:lpstr>
      <vt:lpstr>_EDHO4qOyY88</vt:lpstr>
      <vt:lpstr>_EGLpIMSAWhx</vt:lpstr>
      <vt:lpstr>_ElQubb2c5wM</vt:lpstr>
      <vt:lpstr>_ElwEWppmGgv</vt:lpstr>
      <vt:lpstr>_er7MPiN3tdH</vt:lpstr>
      <vt:lpstr>_EubjsxqlA4d</vt:lpstr>
      <vt:lpstr>_eVEK7djdWqV</vt:lpstr>
      <vt:lpstr>_eVp1pvRfPKS</vt:lpstr>
      <vt:lpstr>_eyvitcZL4ex</vt:lpstr>
      <vt:lpstr>_f4ZFD2aswys</vt:lpstr>
      <vt:lpstr>_false</vt:lpstr>
      <vt:lpstr>_fg8TSIHSGHX</vt:lpstr>
      <vt:lpstr>_fHaKXfcKthe</vt:lpstr>
      <vt:lpstr>_FHtYAMl8Sek</vt:lpstr>
      <vt:lpstr>_fHXW26zg2U6</vt:lpstr>
      <vt:lpstr>_Fi5lLVwe1Th</vt:lpstr>
      <vt:lpstr>_FIAS0Ox1fYt</vt:lpstr>
      <vt:lpstr>_fIlPGTXBCUm</vt:lpstr>
      <vt:lpstr>_fkrzFaeuYDn</vt:lpstr>
      <vt:lpstr>_FMJprslIeSG</vt:lpstr>
      <vt:lpstr>_FNduj2N3e8s</vt:lpstr>
      <vt:lpstr>_FOJUXD6f6lB</vt:lpstr>
      <vt:lpstr>_Fq9qs6Kn6wN</vt:lpstr>
      <vt:lpstr>_FQfEkbg7ock</vt:lpstr>
      <vt:lpstr>_FqqIiUFJ3xx</vt:lpstr>
      <vt:lpstr>_FUieyovDec8</vt:lpstr>
      <vt:lpstr>_FuJ3oRTvg7Q</vt:lpstr>
      <vt:lpstr>_fY0FhZSj8WX</vt:lpstr>
      <vt:lpstr>_fYeClLy8K2x</vt:lpstr>
      <vt:lpstr>_FYtmoLvrfbh</vt:lpstr>
      <vt:lpstr>_fZaOiqxlprE</vt:lpstr>
      <vt:lpstr>_fzQ661iAMrq</vt:lpstr>
      <vt:lpstr>_G037PAPU5dO</vt:lpstr>
      <vt:lpstr>_G3thRWUQAX9</vt:lpstr>
      <vt:lpstr>_g49fuSiB623</vt:lpstr>
      <vt:lpstr>_G8FCnT37gyb</vt:lpstr>
      <vt:lpstr>_G9o5ad4oJJX</vt:lpstr>
      <vt:lpstr>_Gan3VYicAWe</vt:lpstr>
      <vt:lpstr>_gb7vWtO7Wjp</vt:lpstr>
      <vt:lpstr>_gg9DH7dvdeD</vt:lpstr>
      <vt:lpstr>_GiX8wsyOtIE</vt:lpstr>
      <vt:lpstr>_gMz0MxjZcEt</vt:lpstr>
      <vt:lpstr>_Gnz4lqrVEMf</vt:lpstr>
      <vt:lpstr>_GrU8zQv510v</vt:lpstr>
      <vt:lpstr>_GTNaVKtcgXp</vt:lpstr>
      <vt:lpstr>_Gvox4WmLiYC</vt:lpstr>
      <vt:lpstr>_gvY9udalCNj</vt:lpstr>
      <vt:lpstr>_gvZZplg7PkY</vt:lpstr>
      <vt:lpstr>_GWQBgBHdbbp</vt:lpstr>
      <vt:lpstr>_gxi9jcBYyrL</vt:lpstr>
      <vt:lpstr>_gYSXz9bTehK</vt:lpstr>
      <vt:lpstr>_HDN85xUGB65</vt:lpstr>
      <vt:lpstr>_HDXcEOGT2s1</vt:lpstr>
      <vt:lpstr>_hfraNdNxouQ</vt:lpstr>
      <vt:lpstr>_HfVjCurKxh2</vt:lpstr>
      <vt:lpstr>_hG1CNbw8wSF</vt:lpstr>
      <vt:lpstr>_hG9RpAcdxd4</vt:lpstr>
      <vt:lpstr>_hgGOTFYZxMO</vt:lpstr>
      <vt:lpstr>_HizhPCC5Ps5</vt:lpstr>
      <vt:lpstr>_HlS9ADQXWvl</vt:lpstr>
      <vt:lpstr>_hmZE3mVAZFf</vt:lpstr>
      <vt:lpstr>_hpXoMVtJpT3</vt:lpstr>
      <vt:lpstr>_HwqfuL9pQz5</vt:lpstr>
      <vt:lpstr>_HX7fBSMCCbL</vt:lpstr>
      <vt:lpstr>_HYEuE8zV74t</vt:lpstr>
      <vt:lpstr>_I3NxIqG7bD4</vt:lpstr>
      <vt:lpstr>_i3v8r9XNls2</vt:lpstr>
      <vt:lpstr>_I5JayMgNxQW</vt:lpstr>
      <vt:lpstr>_IbGbsybdeou</vt:lpstr>
      <vt:lpstr>_ibGsqmiVkoU</vt:lpstr>
      <vt:lpstr>_IFAb1JUZ0Fz</vt:lpstr>
      <vt:lpstr>_iFaKKDtb7nf</vt:lpstr>
      <vt:lpstr>_IFpZx6cnLSg</vt:lpstr>
      <vt:lpstr>_IjLnDADGraQ</vt:lpstr>
      <vt:lpstr>_iNT35p3jsEM</vt:lpstr>
      <vt:lpstr>_ipe4pT2TW7G</vt:lpstr>
      <vt:lpstr>_it8UvG94yDu</vt:lpstr>
      <vt:lpstr>_IUXHgED02ZI</vt:lpstr>
      <vt:lpstr>_IZSm5iPKkDg</vt:lpstr>
      <vt:lpstr>_IZy3ESdFnp5</vt:lpstr>
      <vt:lpstr>_J2EQ3575tpG</vt:lpstr>
      <vt:lpstr>_jCtFxm8aADJ</vt:lpstr>
      <vt:lpstr>_JeC8ipZyEHB</vt:lpstr>
      <vt:lpstr>_JEHwU064LAj</vt:lpstr>
      <vt:lpstr>_jFOZHDZpjPL</vt:lpstr>
      <vt:lpstr>_JI5lagoUJR4</vt:lpstr>
      <vt:lpstr>_JIr15Xt3EQn</vt:lpstr>
      <vt:lpstr>_JJ45iz8TOd4</vt:lpstr>
      <vt:lpstr>_jkyBvNzcTLl</vt:lpstr>
      <vt:lpstr>_jMGr96nGwHN</vt:lpstr>
      <vt:lpstr>_jNbFhhnUsQv</vt:lpstr>
      <vt:lpstr>_JQ5qF3mRCMe</vt:lpstr>
      <vt:lpstr>_JqYTE1umB52</vt:lpstr>
      <vt:lpstr>_juBxu3AprlM</vt:lpstr>
      <vt:lpstr>_jVqoXv7rFns</vt:lpstr>
      <vt:lpstr>_JX7HJfPfbog</vt:lpstr>
      <vt:lpstr>_jXQq22U4Y2e</vt:lpstr>
      <vt:lpstr>_JzAYEJaazTd</vt:lpstr>
      <vt:lpstr>_JzvGfLYkX17</vt:lpstr>
      <vt:lpstr>_KAUSOoBq5Ft</vt:lpstr>
      <vt:lpstr>_kDI77Kg8eNG</vt:lpstr>
      <vt:lpstr>_kek1YXjDq70</vt:lpstr>
      <vt:lpstr>_KlOa4GJE7QN</vt:lpstr>
      <vt:lpstr>_knKDaisljsI</vt:lpstr>
      <vt:lpstr>_kpFgAwwSjCZ</vt:lpstr>
      <vt:lpstr>_KqaTbKanCG3</vt:lpstr>
      <vt:lpstr>_KrU8C1YTdao</vt:lpstr>
      <vt:lpstr>_KwgjnBBpe5b</vt:lpstr>
      <vt:lpstr>_LAPR4Iu2NVS</vt:lpstr>
      <vt:lpstr>_lbMrRSBsXh3</vt:lpstr>
      <vt:lpstr>_LbWpsX1FJcC</vt:lpstr>
      <vt:lpstr>_LCHrvsMdwEh</vt:lpstr>
      <vt:lpstr>_LdGRQCGF0Iz</vt:lpstr>
      <vt:lpstr>_LIrBELeNmXI</vt:lpstr>
      <vt:lpstr>_lksAZeJRTfu</vt:lpstr>
      <vt:lpstr>_lKZR6UK0afN</vt:lpstr>
      <vt:lpstr>_lnvESj20mWZ</vt:lpstr>
      <vt:lpstr>_LTLHCOHyyWS</vt:lpstr>
      <vt:lpstr>_lVPoUAKCdmU</vt:lpstr>
      <vt:lpstr>_M9HrCkIwaKy</vt:lpstr>
      <vt:lpstr>_Mb9IYOFZYCv</vt:lpstr>
      <vt:lpstr>_mDSuyD9lOM5</vt:lpstr>
      <vt:lpstr>_mhWSEv79IJW</vt:lpstr>
      <vt:lpstr>_mhzDsmV1xx7</vt:lpstr>
      <vt:lpstr>_MJEntShoQVK</vt:lpstr>
      <vt:lpstr>_Mk7P920hkBa</vt:lpstr>
      <vt:lpstr>_mmJUi0PpvGi</vt:lpstr>
      <vt:lpstr>_mNa42CHbkO7</vt:lpstr>
      <vt:lpstr>_msTyBF6xVJI</vt:lpstr>
      <vt:lpstr>_MUgypnOT60u</vt:lpstr>
      <vt:lpstr>_MWT1th6SDRs</vt:lpstr>
      <vt:lpstr>_myv7amOYTHn</vt:lpstr>
      <vt:lpstr>_N4WvJvbNsTL</vt:lpstr>
      <vt:lpstr>_n8iofJiiX4T</vt:lpstr>
      <vt:lpstr>_N9i1v07Ro0E</vt:lpstr>
      <vt:lpstr>_NFUfBKb2SPo</vt:lpstr>
      <vt:lpstr>_ngUSWwX0Oby</vt:lpstr>
      <vt:lpstr>_NhuW760cOQG</vt:lpstr>
      <vt:lpstr>_Nlv8oKkoAwp</vt:lpstr>
      <vt:lpstr>_nnCmUHUtUCS</vt:lpstr>
      <vt:lpstr>_nObw8aT6Npf</vt:lpstr>
      <vt:lpstr>_nrIY38ASjmK</vt:lpstr>
      <vt:lpstr>_Nrnay4JA8Ga</vt:lpstr>
      <vt:lpstr>_NuBMsmUyzDA</vt:lpstr>
      <vt:lpstr>_O0hWoXlHhIS</vt:lpstr>
      <vt:lpstr>_O7BGyJhV2Tc</vt:lpstr>
      <vt:lpstr>_OCShpEBAQQS</vt:lpstr>
      <vt:lpstr>_oeHSmYX1mrv</vt:lpstr>
      <vt:lpstr>_OFXJXWnOG0R</vt:lpstr>
      <vt:lpstr>_OjTZlEq5DU6</vt:lpstr>
      <vt:lpstr>_OkrAJxZBt7o</vt:lpstr>
      <vt:lpstr>_okvbF6DWAak</vt:lpstr>
      <vt:lpstr>_On1xWyPk2ek</vt:lpstr>
      <vt:lpstr>_OO81Y6p2KVF</vt:lpstr>
      <vt:lpstr>_oofyLUJJ6Vy</vt:lpstr>
      <vt:lpstr>_oroMC4mMzMq</vt:lpstr>
      <vt:lpstr>_Os3X3EgDGn0</vt:lpstr>
      <vt:lpstr>_OUeYAMsNtG4</vt:lpstr>
      <vt:lpstr>_oWNF4d3PK8C</vt:lpstr>
      <vt:lpstr>_oy494aJtjTB</vt:lpstr>
      <vt:lpstr>_p8VX4jTyOIz</vt:lpstr>
      <vt:lpstr>_PAIM9UDWO8d</vt:lpstr>
      <vt:lpstr>_PaW8hbXNsHJ</vt:lpstr>
      <vt:lpstr>_pbEllNdi9zB</vt:lpstr>
      <vt:lpstr>_pbH6bmcioGw</vt:lpstr>
      <vt:lpstr>_PevCwH17M73</vt:lpstr>
      <vt:lpstr>_pfhvgmllA9M</vt:lpstr>
      <vt:lpstr>_pGLy2Zj2lVg</vt:lpstr>
      <vt:lpstr>_PJS910L8KtX</vt:lpstr>
      <vt:lpstr>_pMukkUmnnkh</vt:lpstr>
      <vt:lpstr>_PpjdOoVUc7k</vt:lpstr>
      <vt:lpstr>_PRrdILmQQb3</vt:lpstr>
      <vt:lpstr>_PSMwcgClkTz</vt:lpstr>
      <vt:lpstr>_pte8LMDxvQv</vt:lpstr>
      <vt:lpstr>_pvLXvZvAtZV</vt:lpstr>
      <vt:lpstr>_PY4aKgi30fr</vt:lpstr>
      <vt:lpstr>_Pz0LCggcqES</vt:lpstr>
      <vt:lpstr>_pZZriU4sY0l</vt:lpstr>
      <vt:lpstr>_q23bFLr2E5D</vt:lpstr>
      <vt:lpstr>_q2HqXV5OO3z</vt:lpstr>
      <vt:lpstr>_Q8De2VxoKXS</vt:lpstr>
      <vt:lpstr>_q9u7nkNkuGy</vt:lpstr>
      <vt:lpstr>_qAeldgH4WMr</vt:lpstr>
      <vt:lpstr>_qbqrFLCJewu</vt:lpstr>
      <vt:lpstr>_QIFdMRrb22m</vt:lpstr>
      <vt:lpstr>_QIZna0gogX9</vt:lpstr>
      <vt:lpstr>_QkOClVdLto1</vt:lpstr>
      <vt:lpstr>_qKwrjLAtgSG</vt:lpstr>
      <vt:lpstr>_QLERXr2o7IE</vt:lpstr>
      <vt:lpstr>_qmsg1OVBqif</vt:lpstr>
      <vt:lpstr>_QN5EOKv8hCk</vt:lpstr>
      <vt:lpstr>_QpEWIm5F6O5</vt:lpstr>
      <vt:lpstr>_qpi4nN8Wkvl</vt:lpstr>
      <vt:lpstr>_QqAzWHtJ8VC</vt:lpstr>
      <vt:lpstr>_QSpLidCdqMU</vt:lpstr>
      <vt:lpstr>_quQpOfBIDFC</vt:lpstr>
      <vt:lpstr>_R4MoCmzHuJd</vt:lpstr>
      <vt:lpstr>_rb6V38jgfFc</vt:lpstr>
      <vt:lpstr>_RDiXMdNXg16</vt:lpstr>
      <vt:lpstr>_rduPRxceiXM</vt:lpstr>
      <vt:lpstr>_rEQqufy2KNi</vt:lpstr>
      <vt:lpstr>_rETDBf8DCmm</vt:lpstr>
      <vt:lpstr>_Ri2tb7LBVtP</vt:lpstr>
      <vt:lpstr>_rJdblRiSIO5</vt:lpstr>
      <vt:lpstr>_RLFL7LjC7zH</vt:lpstr>
      <vt:lpstr>_RmmNGZSrcLa</vt:lpstr>
      <vt:lpstr>_Rmy6DbwekE1</vt:lpstr>
      <vt:lpstr>_RTdjvXHJdnH</vt:lpstr>
      <vt:lpstr>_rtLnlu4GUI2</vt:lpstr>
      <vt:lpstr>_RyAd6laKg3U</vt:lpstr>
      <vt:lpstr>_rZePNSA78l8</vt:lpstr>
      <vt:lpstr>_s1mzBU7YOaZ</vt:lpstr>
      <vt:lpstr>_S1UMweeoPsi</vt:lpstr>
      <vt:lpstr>_S52uSY3lb8V</vt:lpstr>
      <vt:lpstr>_SAsS1Kwc4iW</vt:lpstr>
      <vt:lpstr>_SboJeqG5PSr</vt:lpstr>
      <vt:lpstr>_shRXArPWh8H</vt:lpstr>
      <vt:lpstr>_SnYHrnchKjL</vt:lpstr>
      <vt:lpstr>_SsAjVE1S87E</vt:lpstr>
      <vt:lpstr>_sSIYRwB1r74</vt:lpstr>
      <vt:lpstr>_ST86paYjRHP</vt:lpstr>
      <vt:lpstr>_T1irZBQ9gNW</vt:lpstr>
      <vt:lpstr>_T6o3ZYK1GT2</vt:lpstr>
      <vt:lpstr>_T7tKHiW1Db1</vt:lpstr>
      <vt:lpstr>_tDFavWinSwr</vt:lpstr>
      <vt:lpstr>_TDHkDMKcqhK</vt:lpstr>
      <vt:lpstr>_TIhakAVsQwM</vt:lpstr>
      <vt:lpstr>_TKTO5aeGLNs</vt:lpstr>
      <vt:lpstr>_tLb3Q1XpI1X</vt:lpstr>
      <vt:lpstr>_TldYkeCwb5r</vt:lpstr>
      <vt:lpstr>_tLuLgLyiwaH</vt:lpstr>
      <vt:lpstr>_tnTRnfd2aVs</vt:lpstr>
      <vt:lpstr>_TpDwlm2Spev</vt:lpstr>
      <vt:lpstr>_Tr4i6jeDDqj</vt:lpstr>
      <vt:lpstr>_true</vt:lpstr>
      <vt:lpstr>_tV0rWhHr9cj</vt:lpstr>
      <vt:lpstr>_tZftZ03eewT</vt:lpstr>
      <vt:lpstr>_U355X6Dv2gM</vt:lpstr>
      <vt:lpstr>_u3GOCB1Hu01</vt:lpstr>
      <vt:lpstr>_u7H4MyT2Y0A</vt:lpstr>
      <vt:lpstr>_U8blRfoPG9x</vt:lpstr>
      <vt:lpstr>_UaYaLdfvY7d</vt:lpstr>
      <vt:lpstr>_UcYAB4sMnl2</vt:lpstr>
      <vt:lpstr>_UgOTAOvaLbD</vt:lpstr>
      <vt:lpstr>_ui2qdd8qoXZ</vt:lpstr>
      <vt:lpstr>_Ujm8qoGj0fo</vt:lpstr>
      <vt:lpstr>_UJVEh0g7qOo</vt:lpstr>
      <vt:lpstr>_UKEnCK8Yz4C</vt:lpstr>
      <vt:lpstr>_UlQiEogy3wG</vt:lpstr>
      <vt:lpstr>_uvTw0Kus5KZ</vt:lpstr>
      <vt:lpstr>_v2B5AtYQV8H</vt:lpstr>
      <vt:lpstr>_V2LdgcGgFQt</vt:lpstr>
      <vt:lpstr>_v4KrF88aLbG</vt:lpstr>
      <vt:lpstr>_VbbSe7wgS9s</vt:lpstr>
      <vt:lpstr>_vboedbUs1As</vt:lpstr>
      <vt:lpstr>_vg4b11FL2Gl</vt:lpstr>
      <vt:lpstr>_VGOzFKfSazN</vt:lpstr>
      <vt:lpstr>_vJEPLhdauF7</vt:lpstr>
      <vt:lpstr>_VJrTuNXAg9G</vt:lpstr>
      <vt:lpstr>_vkXlj7ZPkGi</vt:lpstr>
      <vt:lpstr>_VMqDEughMuP</vt:lpstr>
      <vt:lpstr>_vnbnnSZXGTv</vt:lpstr>
      <vt:lpstr>_VnTycSnraEY</vt:lpstr>
      <vt:lpstr>_VPesUmegQpP</vt:lpstr>
      <vt:lpstr>_vPoFz9J1v6Y</vt:lpstr>
      <vt:lpstr>_vR2ek95dlTI</vt:lpstr>
      <vt:lpstr>_VwqhqUCaMgk</vt:lpstr>
      <vt:lpstr>_VygZ6pni0XS</vt:lpstr>
      <vt:lpstr>_VYVKdqiXo4b</vt:lpstr>
      <vt:lpstr>_vZ0WdHAROAy</vt:lpstr>
      <vt:lpstr>_w3IJVQhc8Rm</vt:lpstr>
      <vt:lpstr>_w5ItMDKuO20</vt:lpstr>
      <vt:lpstr>_w6Ja8wZmFzT</vt:lpstr>
      <vt:lpstr>_WApLDd37Yj2</vt:lpstr>
      <vt:lpstr>_WC5rU5fLMzY</vt:lpstr>
      <vt:lpstr>_wFeYZzMutTi</vt:lpstr>
      <vt:lpstr>_wFkq5oB0dFS</vt:lpstr>
      <vt:lpstr>_WgTepCvygAx</vt:lpstr>
      <vt:lpstr>_wimH12ukPK5</vt:lpstr>
      <vt:lpstr>_wj7iV08dvFq</vt:lpstr>
      <vt:lpstr>_wJvwACm3zzR</vt:lpstr>
      <vt:lpstr>_wMTP4GblKr8</vt:lpstr>
      <vt:lpstr>_wnuoeS9sVZR</vt:lpstr>
      <vt:lpstr>_Wpzccx0vjIP</vt:lpstr>
      <vt:lpstr>_WtcZBCTspgM</vt:lpstr>
      <vt:lpstr>_wUBWZEHJm6Q</vt:lpstr>
      <vt:lpstr>_WuQvgvXKamv</vt:lpstr>
      <vt:lpstr>_WXGcnQWJ0Qd</vt:lpstr>
      <vt:lpstr>_wyKC2eWRH3y</vt:lpstr>
      <vt:lpstr>_X4CAd3nWAx3</vt:lpstr>
      <vt:lpstr>_x6DVvicRjYC</vt:lpstr>
      <vt:lpstr>_xb2ezJcUoSR</vt:lpstr>
      <vt:lpstr>_xB6nQN5Wtpg</vt:lpstr>
      <vt:lpstr>_XebDUbuPqVx</vt:lpstr>
      <vt:lpstr>_XeWqwCw9G5s</vt:lpstr>
      <vt:lpstr>_xIcL7DltKft</vt:lpstr>
      <vt:lpstr>_XKKI1hhyFxk</vt:lpstr>
      <vt:lpstr>_xqjIL1cGrl1</vt:lpstr>
      <vt:lpstr>_Xr12mI7VPn3</vt:lpstr>
      <vt:lpstr>_XYpsN5j30R9</vt:lpstr>
      <vt:lpstr>_Xz7rnovuiOx</vt:lpstr>
      <vt:lpstr>_Y2r3t9t1drM</vt:lpstr>
      <vt:lpstr>_y582ESg0Vjo</vt:lpstr>
      <vt:lpstr>_Y7fcspgsU43</vt:lpstr>
      <vt:lpstr>_yBqy4nxuOCA</vt:lpstr>
      <vt:lpstr>_Yg9QkNQk9p7</vt:lpstr>
      <vt:lpstr>_YOL13ptz4ef</vt:lpstr>
      <vt:lpstr>_ySeHWaQOuoy</vt:lpstr>
      <vt:lpstr>_YugqLzvyx0h</vt:lpstr>
      <vt:lpstr>_yyhb9JI5xTB</vt:lpstr>
      <vt:lpstr>_yzAMOdV0Pmr</vt:lpstr>
      <vt:lpstr>_z1g4uK26eWl</vt:lpstr>
      <vt:lpstr>_Z2hvpF7mhh7</vt:lpstr>
      <vt:lpstr>_z4Bt0UNIsOK</vt:lpstr>
      <vt:lpstr>_z51rgcc5R8V</vt:lpstr>
      <vt:lpstr>_zaluKz5Llai</vt:lpstr>
      <vt:lpstr>_Zav7juzGmEo</vt:lpstr>
      <vt:lpstr>_ZcrjvJaYQb7</vt:lpstr>
      <vt:lpstr>_Zdl3ad7PayF</vt:lpstr>
      <vt:lpstr>_zEYrsiNUGIo</vt:lpstr>
      <vt:lpstr>_zFInPJBZVbN</vt:lpstr>
      <vt:lpstr>_ZgsdoEiTlLq</vt:lpstr>
      <vt:lpstr>_ZMSdyygtcCG</vt:lpstr>
      <vt:lpstr>_ZRxKEGQmkWI</vt:lpstr>
      <vt:lpstr>_ZtPFWuopgBU</vt:lpstr>
      <vt:lpstr>_ZwalKnoKIc8</vt:lpstr>
      <vt:lpstr>_zYQqFxQw5jj</vt:lpstr>
      <vt:lpstr>_ZzoDfdWIt6z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BOTE, Katrin</cp:lastModifiedBy>
  <dcterms:created xsi:type="dcterms:W3CDTF">2023-05-16T09:39:15Z</dcterms:created>
  <dcterms:modified xsi:type="dcterms:W3CDTF">2023-09-19T08:57:09Z</dcterms:modified>
</cp:coreProperties>
</file>