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rinterSettings/printerSettings1.bin" ContentType="application/vnd.openxmlformats-officedocument.spreadsheetml.printerSettings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.gov\private\M126\hxv8\1Team\1Red Book\Web Materials\"/>
    </mc:Choice>
  </mc:AlternateContent>
  <bookViews>
    <workbookView xWindow="0" yWindow="0" windowWidth="16560" windowHeight="6510" tabRatio="779" firstSheet="4" activeTab="4"/>
  </bookViews>
  <sheets>
    <sheet name="Isfara" sheetId="19" state="hidden" r:id="rId1"/>
    <sheet name="Istaravshan" sheetId="18" state="hidden" r:id="rId2"/>
    <sheet name="Shahrituz" sheetId="15" state="hidden" r:id="rId3"/>
    <sheet name="Tursunzade" sheetId="14" state="hidden" r:id="rId4"/>
    <sheet name="VLS based Sample Size" sheetId="20" r:id="rId5"/>
  </sheets>
  <definedNames>
    <definedName name="_xlnm.Print_Area" localSheetId="4">'VLS based Sample Size'!$A$1:$F$34</definedName>
  </definedNames>
  <calcPr calcId="162913"/>
</workbook>
</file>

<file path=xl/calcChain.xml><?xml version="1.0" encoding="utf-8"?>
<calcChain xmlns="http://schemas.openxmlformats.org/spreadsheetml/2006/main">
  <c r="E11" i="20" l="1"/>
  <c r="E10" i="20"/>
  <c r="E15" i="20" l="1"/>
  <c r="E16" i="20"/>
  <c r="I4" i="19" l="1"/>
  <c r="I4" i="18"/>
  <c r="I4" i="15"/>
  <c r="I4" i="14"/>
  <c r="G11" i="15"/>
  <c r="G12" i="15" s="1"/>
  <c r="F11" i="15"/>
  <c r="F12" i="15" s="1"/>
  <c r="E11" i="15"/>
  <c r="E12" i="15" s="1"/>
  <c r="D11" i="15"/>
  <c r="D12" i="15" s="1"/>
  <c r="C11" i="15"/>
  <c r="C12" i="15" s="1"/>
  <c r="G10" i="15"/>
  <c r="G13" i="15" s="1"/>
  <c r="F10" i="15"/>
  <c r="F13" i="15" s="1"/>
  <c r="E10" i="15"/>
  <c r="E13" i="15" s="1"/>
  <c r="D10" i="15"/>
  <c r="D13" i="15" s="1"/>
  <c r="C10" i="15"/>
  <c r="G9" i="15"/>
  <c r="F9" i="15"/>
  <c r="E9" i="15"/>
  <c r="D9" i="15"/>
  <c r="C9" i="15"/>
  <c r="G8" i="15"/>
  <c r="F8" i="15"/>
  <c r="E8" i="15"/>
  <c r="D8" i="15"/>
  <c r="C8" i="15"/>
  <c r="G11" i="18"/>
  <c r="G12" i="18" s="1"/>
  <c r="F11" i="18"/>
  <c r="F12" i="18" s="1"/>
  <c r="E11" i="18"/>
  <c r="E12" i="18" s="1"/>
  <c r="D11" i="18"/>
  <c r="D12" i="18" s="1"/>
  <c r="C11" i="18"/>
  <c r="C13" i="18" s="1"/>
  <c r="G10" i="18"/>
  <c r="G13" i="18" s="1"/>
  <c r="F10" i="18"/>
  <c r="F13" i="18" s="1"/>
  <c r="E10" i="18"/>
  <c r="E13" i="18" s="1"/>
  <c r="D10" i="18"/>
  <c r="D13" i="18" s="1"/>
  <c r="C10" i="18"/>
  <c r="G9" i="18"/>
  <c r="F9" i="18"/>
  <c r="E9" i="18"/>
  <c r="D9" i="18"/>
  <c r="C9" i="18"/>
  <c r="G8" i="18"/>
  <c r="F8" i="18"/>
  <c r="F14" i="18" s="1"/>
  <c r="E8" i="18"/>
  <c r="E14" i="18" s="1"/>
  <c r="D8" i="18"/>
  <c r="C8" i="18"/>
  <c r="C14" i="18"/>
  <c r="G11" i="19"/>
  <c r="G12" i="19" s="1"/>
  <c r="F11" i="19"/>
  <c r="F12" i="19" s="1"/>
  <c r="E11" i="19"/>
  <c r="E12" i="19" s="1"/>
  <c r="D11" i="19"/>
  <c r="D12" i="19" s="1"/>
  <c r="C11" i="19"/>
  <c r="C13" i="19" s="1"/>
  <c r="G10" i="19"/>
  <c r="G13" i="19" s="1"/>
  <c r="F10" i="19"/>
  <c r="F13" i="19" s="1"/>
  <c r="E10" i="19"/>
  <c r="E13" i="19" s="1"/>
  <c r="D10" i="19"/>
  <c r="D13" i="19" s="1"/>
  <c r="C10" i="19"/>
  <c r="G9" i="19"/>
  <c r="F9" i="19"/>
  <c r="E9" i="19"/>
  <c r="D9" i="19"/>
  <c r="C9" i="19"/>
  <c r="G8" i="19"/>
  <c r="F8" i="19"/>
  <c r="E8" i="19"/>
  <c r="D8" i="19"/>
  <c r="C8" i="19"/>
  <c r="G11" i="14"/>
  <c r="G12" i="14" s="1"/>
  <c r="F11" i="14"/>
  <c r="F12" i="14" s="1"/>
  <c r="E11" i="14"/>
  <c r="E12" i="14" s="1"/>
  <c r="D11" i="14"/>
  <c r="D12" i="14" s="1"/>
  <c r="C11" i="14"/>
  <c r="C13" i="14" s="1"/>
  <c r="G10" i="14"/>
  <c r="G13" i="14" s="1"/>
  <c r="F10" i="14"/>
  <c r="F13" i="14" s="1"/>
  <c r="E10" i="14"/>
  <c r="E13" i="14" s="1"/>
  <c r="D10" i="14"/>
  <c r="D13" i="14" s="1"/>
  <c r="C10" i="14"/>
  <c r="G9" i="14"/>
  <c r="F9" i="14"/>
  <c r="E9" i="14"/>
  <c r="D9" i="14"/>
  <c r="C9" i="14"/>
  <c r="G8" i="14"/>
  <c r="G14" i="14" s="1"/>
  <c r="F8" i="14"/>
  <c r="E8" i="14"/>
  <c r="D8" i="14"/>
  <c r="C8" i="14"/>
  <c r="G14" i="18"/>
  <c r="C14" i="15"/>
  <c r="D14" i="18"/>
  <c r="G14" i="15"/>
  <c r="D14" i="15"/>
  <c r="E14" i="15"/>
  <c r="F14" i="15"/>
  <c r="D14" i="14"/>
  <c r="E14" i="14"/>
  <c r="F14" i="14"/>
  <c r="C14" i="14"/>
  <c r="C14" i="19"/>
  <c r="F14" i="19"/>
  <c r="D14" i="19"/>
  <c r="E14" i="19"/>
  <c r="G14" i="19"/>
  <c r="E12" i="20"/>
  <c r="F10" i="20"/>
  <c r="E13" i="20"/>
  <c r="D10" i="20"/>
  <c r="C12" i="19" l="1"/>
  <c r="C13" i="15"/>
  <c r="C12" i="18"/>
  <c r="C12" i="14"/>
  <c r="C19" i="20"/>
  <c r="E14" i="20"/>
  <c r="E17" i="20" s="1"/>
  <c r="E18" i="20" s="1"/>
  <c r="F11" i="20" l="1"/>
  <c r="D11" i="20"/>
</calcChain>
</file>

<file path=xl/comments1.xml><?xml version="1.0" encoding="utf-8"?>
<comments xmlns="http://schemas.openxmlformats.org/spreadsheetml/2006/main">
  <authors>
    <author>Wolfgang Hladik</author>
  </authors>
  <commentList>
    <comment ref="C14" authorId="0" shapeId="0">
      <text>
        <r>
          <rPr>
            <sz val="9"/>
            <color indexed="81"/>
            <rFont val="Tahoma"/>
            <family val="2"/>
          </rPr>
          <t>HIV-neg and HIV-pos; adjusted for design Effect and/or non-response/missing data</t>
        </r>
      </text>
    </comment>
  </commentList>
</comments>
</file>

<file path=xl/sharedStrings.xml><?xml version="1.0" encoding="utf-8"?>
<sst xmlns="http://schemas.openxmlformats.org/spreadsheetml/2006/main" count="268" uniqueCount="90">
  <si>
    <t>Assumptions</t>
  </si>
  <si>
    <t>Expected Frequency (%)</t>
  </si>
  <si>
    <t>Target Confidence Interval 1/2 Width (%)</t>
  </si>
  <si>
    <t>Design Effect</t>
  </si>
  <si>
    <t>Non-response Rate (%)</t>
  </si>
  <si>
    <t>Output</t>
  </si>
  <si>
    <t>Confidence Level</t>
  </si>
  <si>
    <t>Lower 95% Confidence Interval</t>
  </si>
  <si>
    <t>Upper 95% Confidence Interval</t>
  </si>
  <si>
    <t>Sample Size (Adjusted for Design Effect and/or Non-response)</t>
  </si>
  <si>
    <t>Sample Write-up</t>
  </si>
  <si>
    <t>Instructions:</t>
  </si>
  <si>
    <t>References:</t>
  </si>
  <si>
    <t>Fleiss, J. L., Levin, B., Paik, M.C. 2003. Statistical Methods for Rates and Proportions. Third Edition. John Wiley &amp; Sons. New York.</t>
  </si>
  <si>
    <t>Newcombe, R. G. 1998. Two-Sided Confidence Intervals for the Single Proportion: Comparison of Seven Methods. Statistics in Medicine, 17, pp. 857-872.</t>
  </si>
  <si>
    <t>Target Confidence Interval 1/2 Width (%): Enter the desired 1/2 width of the 95% confidence interval. For example, enter 5.00% for a 95% confidence interval of +/- 5.00%.</t>
  </si>
  <si>
    <t>Expected Frequency (%): Enter an estimate of the expected percentage, err towards 50%.</t>
  </si>
  <si>
    <t xml:space="preserve">Design Effect: For simple random sample (SRS) designs, enter a design effect of 1.00. For cluster surveys (i.e., complex sample surveys), enter a design effect that is greater than 1. </t>
  </si>
  <si>
    <t xml:space="preserve">Non-response Rate (%): Enter an estimate of the expected percentage of non-response. </t>
  </si>
  <si>
    <t>Sample Size (Adjusted for Design Effect and/or Non-response): The minimum sample size. Please note that if the the design effect is set at 1.00 and the non-response rate is 0.00% then sample size is unadjusted.</t>
  </si>
  <si>
    <t>Sample Write-up: A sample write-up based on the assumptions entered in the "Assumptions" section.</t>
  </si>
  <si>
    <t>Warnings:</t>
  </si>
  <si>
    <t>1. If the "Expected Frequency (%)" is close to 0 or 1 consider calculating sample size based on an exact binomial distribution.</t>
  </si>
  <si>
    <t>Lower 95% Confidence Interval: The lower confidence interval based on the expected frequency (%) and target confidence interval 1/2 width (%).</t>
  </si>
  <si>
    <t>Upper 95% Confidence Interval: The upper confidence interval based on the expected frequency (%) and target confidence interval 1/2 width (%).</t>
  </si>
  <si>
    <t>Confidence Level: Enter the confidence level (e.g., 95%).</t>
  </si>
  <si>
    <t>where:</t>
  </si>
  <si>
    <r>
      <t>Z</t>
    </r>
    <r>
      <rPr>
        <vertAlign val="subscript"/>
        <sz val="11"/>
        <color indexed="8"/>
        <rFont val="Calibri"/>
        <family val="2"/>
      </rPr>
      <t>1-</t>
    </r>
    <r>
      <rPr>
        <vertAlign val="subscript"/>
        <sz val="11"/>
        <color indexed="8"/>
        <rFont val="Arial"/>
        <family val="2"/>
      </rPr>
      <t>α</t>
    </r>
    <r>
      <rPr>
        <vertAlign val="subscript"/>
        <sz val="11"/>
        <color indexed="8"/>
        <rFont val="Calibri"/>
        <family val="2"/>
      </rPr>
      <t>/2</t>
    </r>
    <r>
      <rPr>
        <sz val="11"/>
        <color theme="1"/>
        <rFont val="Calibri"/>
        <family val="2"/>
        <scheme val="minor"/>
      </rPr>
      <t xml:space="preserve"> = z-score corresponding to the desired level of significance.</t>
    </r>
  </si>
  <si>
    <t>2. The confidence interval should not contain 0 or 1. If the lower or upper confidence interval contains 0 or 1, then you need to either update the "Target Confidence Inteval 1/2 Width (%)" and/or consider using another method to calculate sample size.</t>
  </si>
  <si>
    <t>Sample Size (Unadjusted)</t>
  </si>
  <si>
    <t xml:space="preserve">Sample Size Calculator - Confidence Intervals for One Proportion (Simple Asymptotic) </t>
  </si>
  <si>
    <t>Updates and Best Practices in Second Generation HIV Surveillance: The Asia Experience</t>
  </si>
  <si>
    <t>Ho Chi Minh City, Vietnam, March 1-5, 2010</t>
  </si>
  <si>
    <t>Home</t>
  </si>
  <si>
    <t xml:space="preserve"> = Input</t>
  </si>
  <si>
    <t xml:space="preserve"> = Output</t>
  </si>
  <si>
    <t>Formula (unadjusted):</t>
  </si>
  <si>
    <t>Formula (adjusted for design effect and/or non-response):</t>
  </si>
  <si>
    <t>Primary author: R. Shiraishi</t>
  </si>
  <si>
    <t>Email: fnf3@cdc.gov</t>
  </si>
  <si>
    <r>
      <t>p</t>
    </r>
    <r>
      <rPr>
        <sz val="11"/>
        <color theme="1"/>
        <rFont val="Calibri"/>
        <family val="2"/>
        <scheme val="minor"/>
      </rPr>
      <t xml:space="preserve"> = the target proportion.</t>
    </r>
  </si>
  <si>
    <r>
      <t>q</t>
    </r>
    <r>
      <rPr>
        <sz val="11"/>
        <color theme="1"/>
        <rFont val="Calibri"/>
        <family val="2"/>
        <scheme val="minor"/>
      </rPr>
      <t xml:space="preserve"> = (1-</t>
    </r>
    <r>
      <rPr>
        <i/>
        <sz val="11"/>
        <color indexed="8"/>
        <rFont val="Calibri"/>
        <family val="2"/>
      </rPr>
      <t>p</t>
    </r>
    <r>
      <rPr>
        <sz val="11"/>
        <color theme="1"/>
        <rFont val="Calibri"/>
        <family val="2"/>
        <scheme val="minor"/>
      </rPr>
      <t>).</t>
    </r>
  </si>
  <si>
    <r>
      <t xml:space="preserve">d </t>
    </r>
    <r>
      <rPr>
        <sz val="11"/>
        <color theme="1"/>
        <rFont val="Calibri"/>
        <family val="2"/>
        <scheme val="minor"/>
      </rPr>
      <t>= the 1/2 width of the desired confidence interval, i.e., the margin or error.</t>
    </r>
  </si>
  <si>
    <r>
      <t>n</t>
    </r>
    <r>
      <rPr>
        <sz val="11"/>
        <color theme="1"/>
        <rFont val="Calibri"/>
        <family val="2"/>
        <scheme val="minor"/>
      </rPr>
      <t xml:space="preserve"> = minimum target sample size.</t>
    </r>
  </si>
  <si>
    <r>
      <t>d</t>
    </r>
    <r>
      <rPr>
        <sz val="11"/>
        <color theme="1"/>
        <rFont val="Calibri"/>
        <family val="2"/>
        <scheme val="minor"/>
      </rPr>
      <t xml:space="preserve"> = the 1/2 width of the desired confidence interval, i.e., the margin or error.</t>
    </r>
  </si>
  <si>
    <r>
      <t>DEFF</t>
    </r>
    <r>
      <rPr>
        <sz val="11"/>
        <color theme="1"/>
        <rFont val="Calibri"/>
        <family val="2"/>
        <scheme val="minor"/>
      </rPr>
      <t xml:space="preserve"> = design effect.</t>
    </r>
  </si>
  <si>
    <r>
      <t>NR</t>
    </r>
    <r>
      <rPr>
        <sz val="11"/>
        <color theme="1"/>
        <rFont val="Calibri"/>
        <family val="2"/>
        <scheme val="minor"/>
      </rPr>
      <t xml:space="preserve"> = non-response rate.</t>
    </r>
  </si>
  <si>
    <t>number of first-line HIV tests</t>
  </si>
  <si>
    <t>number of second-line HIV tests</t>
  </si>
  <si>
    <t>Input</t>
  </si>
  <si>
    <t>Non-response/Missing Data (%)</t>
  </si>
  <si>
    <t>Assumed HIV Prevalence</t>
  </si>
  <si>
    <r>
      <rPr>
        <b/>
        <sz val="11"/>
        <color theme="1"/>
        <rFont val="Calibri"/>
        <family val="2"/>
        <scheme val="minor"/>
      </rPr>
      <t>Confidence Level</t>
    </r>
    <r>
      <rPr>
        <sz val="11"/>
        <color theme="1"/>
        <rFont val="Calibri"/>
        <family val="2"/>
        <scheme val="minor"/>
      </rPr>
      <t>: Enter the confidence level (e.g., 95%).</t>
    </r>
  </si>
  <si>
    <r>
      <rPr>
        <b/>
        <sz val="11"/>
        <color theme="1"/>
        <rFont val="Calibri"/>
        <family val="2"/>
        <scheme val="minor"/>
      </rPr>
      <t>Assumed HIV Prevalence</t>
    </r>
    <r>
      <rPr>
        <sz val="11"/>
        <color theme="1"/>
        <rFont val="Calibri"/>
        <family val="2"/>
        <scheme val="minor"/>
      </rPr>
      <t>: Enter your assumption for the HIV prevalence in the population (err toward 50%).  The target sample size among all respondents, regardless of HIV status, is sensitive to this assumption and a range of plausible values should be examined.</t>
    </r>
  </si>
  <si>
    <r>
      <t xml:space="preserve">P </t>
    </r>
    <r>
      <rPr>
        <sz val="11"/>
        <color indexed="8"/>
        <rFont val="Calibri"/>
        <family val="2"/>
      </rPr>
      <t>= assumed HIV prevalence in the survey population.</t>
    </r>
  </si>
  <si>
    <r>
      <rPr>
        <sz val="11"/>
        <color indexed="8"/>
        <rFont val="Calibri"/>
        <family val="2"/>
      </rPr>
      <t>π</t>
    </r>
    <r>
      <rPr>
        <sz val="11"/>
        <color theme="1"/>
        <rFont val="Calibri"/>
        <family val="2"/>
        <scheme val="minor"/>
      </rPr>
      <t xml:space="preserve"> = the target proportion.</t>
    </r>
  </si>
  <si>
    <r>
      <t>n</t>
    </r>
    <r>
      <rPr>
        <i/>
        <vertAlign val="subscript"/>
        <sz val="11"/>
        <color indexed="8"/>
        <rFont val="Calibri"/>
        <family val="2"/>
      </rPr>
      <t>a</t>
    </r>
    <r>
      <rPr>
        <sz val="11"/>
        <color theme="1"/>
        <rFont val="Calibri"/>
        <family val="2"/>
        <scheme val="minor"/>
      </rPr>
      <t xml:space="preserve"> = minimum adjusted target sample size for all respondents, regardless of HIV status.</t>
    </r>
  </si>
  <si>
    <r>
      <t>n</t>
    </r>
    <r>
      <rPr>
        <i/>
        <vertAlign val="subscript"/>
        <sz val="11"/>
        <color indexed="8"/>
        <rFont val="Calibri"/>
        <family val="2"/>
      </rPr>
      <t>u</t>
    </r>
    <r>
      <rPr>
        <sz val="11"/>
        <color theme="1"/>
        <rFont val="Calibri"/>
        <family val="2"/>
        <scheme val="minor"/>
      </rPr>
      <t xml:space="preserve"> = minimum target sample size for all respondents, regardless of HIV status.</t>
    </r>
  </si>
  <si>
    <r>
      <t>Z</t>
    </r>
    <r>
      <rPr>
        <vertAlign val="subscript"/>
        <sz val="11"/>
        <color indexed="8"/>
        <rFont val="Calibri"/>
        <family val="2"/>
      </rPr>
      <t>1-</t>
    </r>
    <r>
      <rPr>
        <vertAlign val="subscript"/>
        <sz val="11"/>
        <color indexed="8"/>
        <rFont val="Arial"/>
        <family val="2"/>
      </rPr>
      <t>α</t>
    </r>
    <r>
      <rPr>
        <vertAlign val="subscript"/>
        <sz val="11"/>
        <color indexed="8"/>
        <rFont val="Calibri"/>
        <family val="2"/>
      </rPr>
      <t>/2</t>
    </r>
    <r>
      <rPr>
        <sz val="11"/>
        <color theme="1"/>
        <rFont val="Calibri"/>
        <family val="2"/>
        <scheme val="minor"/>
      </rPr>
      <t xml:space="preserve"> = z-score corresponding to the 100(1-</t>
    </r>
    <r>
      <rPr>
        <sz val="11"/>
        <color theme="1"/>
        <rFont val="Calibri"/>
        <family val="2"/>
      </rPr>
      <t>α/2)% confidence level</t>
    </r>
    <r>
      <rPr>
        <sz val="11"/>
        <color theme="1"/>
        <rFont val="Calibri"/>
        <family val="2"/>
        <scheme val="minor"/>
      </rPr>
      <t>.</t>
    </r>
  </si>
  <si>
    <r>
      <t>n</t>
    </r>
    <r>
      <rPr>
        <i/>
        <vertAlign val="subscript"/>
        <sz val="11"/>
        <color indexed="8"/>
        <rFont val="Calibri"/>
        <family val="2"/>
      </rPr>
      <t>u</t>
    </r>
    <r>
      <rPr>
        <sz val="11"/>
        <color theme="1"/>
        <rFont val="Calibri"/>
        <family val="2"/>
        <scheme val="minor"/>
      </rPr>
      <t xml:space="preserve"> = minimum unadjusted target sample size for all respondents, regardless of HIV status, above.</t>
    </r>
  </si>
  <si>
    <r>
      <t>Confidence Level (100</t>
    </r>
    <r>
      <rPr>
        <sz val="11"/>
        <color theme="1"/>
        <rFont val="Calibri"/>
        <family val="2"/>
      </rPr>
      <t>×(1-α/2)%)</t>
    </r>
  </si>
  <si>
    <t>Sample Proportion</t>
  </si>
  <si>
    <t>Z Value</t>
  </si>
  <si>
    <t>Standard Error of the Proportion</t>
  </si>
  <si>
    <t>Interval Half Width</t>
  </si>
  <si>
    <t>Adapted from: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</si>
  <si>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VLS based SS modified in 1.1 Beta by S. Gutreuter (wqh4@cdc.gov) and Wolfgang Hladik (wfh3@cdc.gov) to include estimation of minimum sample size for all respondents regardless of HIV status.</t>
    </r>
  </si>
  <si>
    <t>Version: 1.1 Beta (2017-04-22)</t>
  </si>
  <si>
    <t>Mid point estimate</t>
  </si>
  <si>
    <t>HIV seroprevalence</t>
  </si>
  <si>
    <t>Viral load suppression</t>
  </si>
  <si>
    <t>Sample Size - Unadjusted, HIV-positives only</t>
  </si>
  <si>
    <t>Sample Size - Adjusted, HIV-positives only</t>
  </si>
  <si>
    <t>Sample Size - adjusted, total</t>
  </si>
  <si>
    <t>INPUT</t>
  </si>
  <si>
    <t>OUTPUT</t>
  </si>
  <si>
    <t>L 95% CI</t>
  </si>
  <si>
    <t>U 95% CI</t>
  </si>
  <si>
    <t>Target Confidence Interval 1/2 Width (%) for VLS</t>
  </si>
  <si>
    <t>Expected proportion of HIV-pos with VLS (%)</t>
  </si>
  <si>
    <r>
      <rPr>
        <b/>
        <sz val="11"/>
        <color theme="1"/>
        <rFont val="Calibri"/>
        <family val="2"/>
        <scheme val="minor"/>
      </rPr>
      <t>Expected proportion of HIV-pos with VLS (%)</t>
    </r>
    <r>
      <rPr>
        <sz val="11"/>
        <color theme="1"/>
        <rFont val="Calibri"/>
        <family val="2"/>
        <scheme val="minor"/>
      </rPr>
      <t>: Enter an estimate of the expected percentage, err towards 50%.</t>
    </r>
  </si>
  <si>
    <r>
      <rPr>
        <b/>
        <sz val="11"/>
        <color theme="1"/>
        <rFont val="Calibri"/>
        <family val="2"/>
        <scheme val="minor"/>
      </rPr>
      <t>Target Confidence Interval 1/2 Width (%) for VLS</t>
    </r>
    <r>
      <rPr>
        <sz val="11"/>
        <color theme="1"/>
        <rFont val="Calibri"/>
        <family val="2"/>
        <scheme val="minor"/>
      </rPr>
      <t>: Enter the desired 1/2 width of the 95% confidence interval. For example, enter 5.0% for a 95% confidence interval of +/- 5.0%.</t>
    </r>
  </si>
  <si>
    <r>
      <rPr>
        <b/>
        <sz val="11"/>
        <color theme="1"/>
        <rFont val="Calibri"/>
        <family val="2"/>
        <scheme val="minor"/>
      </rPr>
      <t>Design Effect</t>
    </r>
    <r>
      <rPr>
        <sz val="11"/>
        <color theme="1"/>
        <rFont val="Calibri"/>
        <family val="2"/>
        <scheme val="minor"/>
      </rPr>
      <t>: For simple random sample (SRS) designs, enter a design effect of 1.0. For cluster surveys (i.e., complex sampling surveys), enter a design effect that is greater than 1.  For respondent driven sampling surveys, the design effect is generally expected to be between 2 and 3.</t>
    </r>
  </si>
  <si>
    <r>
      <rPr>
        <b/>
        <sz val="11"/>
        <color theme="1"/>
        <rFont val="Calibri"/>
        <family val="2"/>
        <scheme val="minor"/>
      </rPr>
      <t>Non-response/Missing Data (%)</t>
    </r>
    <r>
      <rPr>
        <sz val="11"/>
        <color theme="1"/>
        <rFont val="Calibri"/>
        <family val="2"/>
        <scheme val="minor"/>
      </rPr>
      <t>: Enter an estimate of the expected percentage of non-response or the proportion of data or specimens not available for analysis or testing.  This will increase the sample size accordingly.</t>
    </r>
  </si>
  <si>
    <r>
      <t xml:space="preserve">Viral load suppression: </t>
    </r>
    <r>
      <rPr>
        <sz val="11"/>
        <color theme="1"/>
        <rFont val="Calibri"/>
        <family val="2"/>
        <scheme val="minor"/>
      </rPr>
      <t>As indicated by the input parameter along with the indicated 1/2 width of the confidence interval (L 95% CI and U 95% CI: Upper / Lower 95% Confidence Intervals)</t>
    </r>
  </si>
  <si>
    <r>
      <t xml:space="preserve">HIV seroprevalence: </t>
    </r>
    <r>
      <rPr>
        <sz val="11"/>
        <color theme="1"/>
        <rFont val="Calibri"/>
        <family val="2"/>
        <scheme val="minor"/>
      </rPr>
      <t>As indicated by the input parameter. L and U 95% CI are calculated.</t>
    </r>
  </si>
  <si>
    <r>
      <t xml:space="preserve">Sample Size - Unadjusted, HIV-positives only: </t>
    </r>
    <r>
      <rPr>
        <sz val="11"/>
        <color theme="1"/>
        <rFont val="Calibri"/>
        <family val="2"/>
        <scheme val="minor"/>
      </rPr>
      <t>Denotes the crude number of HIV-positive respondents (before adjustments for design effect or missing data).</t>
    </r>
  </si>
  <si>
    <r>
      <rPr>
        <b/>
        <sz val="11"/>
        <color theme="1"/>
        <rFont val="Calibri"/>
        <family val="2"/>
        <scheme val="minor"/>
      </rPr>
      <t>Sample Size - Adjusted, HIV-positive only</t>
    </r>
    <r>
      <rPr>
        <sz val="11"/>
        <color theme="1"/>
        <rFont val="Calibri"/>
        <family val="2"/>
        <scheme val="minor"/>
      </rPr>
      <t>: The minimum sample size for HIV-positive respondents, adjusted for design effect and/or missing data / non-response. If the the design effect is 1.0 and non-response is 0.0% then this sample size is equal to the "unadjusted" sample size for HIV-positives.</t>
    </r>
  </si>
  <si>
    <r>
      <rPr>
        <b/>
        <sz val="11"/>
        <color theme="1"/>
        <rFont val="Calibri"/>
        <family val="2"/>
        <scheme val="minor"/>
      </rPr>
      <t xml:space="preserve">Sample Size - adjusted, total: </t>
    </r>
    <r>
      <rPr>
        <sz val="11"/>
        <color theme="1"/>
        <rFont val="Calibri"/>
        <family val="2"/>
        <scheme val="minor"/>
      </rPr>
      <t xml:space="preserve">Minimum sample size needed for ALL respondents regardless of HIV status, adjusted for Design Effect and/or Non-Response/Missing Data.  </t>
    </r>
  </si>
  <si>
    <t xml:space="preserve">Appendix I-22: Sample Size Calculator for Survey-based Viral Load Suppression                         (One Proportion, Simple Asymptotic)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</si>
</sst>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i/>
      <vertAlign val="subscript"/>
      <sz val="11"/>
      <color indexed="8"/>
      <name val="Calibri"/>
      <family val="2"/>
    </font>
    <font>
      <vertAlign val="subscript"/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4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ill="1"/>
    <xf numFmtId="0" fontId="2" fillId="0" borderId="0" xfId="0" applyFont="1"/>
    <xf numFmtId="0" fontId="0" fillId="0" borderId="1" xfId="0" applyBorder="1"/>
    <xf numFmtId="0" fontId="3" fillId="0" borderId="0" xfId="0" applyFont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 applyBorder="1"/>
    <xf numFmtId="0" fontId="2" fillId="0" borderId="0" xfId="0" applyFont="1" applyFill="1" applyBorder="1"/>
    <xf numFmtId="10" fontId="0" fillId="2" borderId="8" xfId="0" applyNumberFormat="1" applyFill="1" applyBorder="1"/>
    <xf numFmtId="10" fontId="0" fillId="2" borderId="9" xfId="0" applyNumberFormat="1" applyFill="1" applyBorder="1"/>
    <xf numFmtId="0" fontId="0" fillId="2" borderId="9" xfId="0" applyFill="1" applyBorder="1"/>
    <xf numFmtId="10" fontId="0" fillId="2" borderId="10" xfId="0" applyNumberFormat="1" applyFill="1" applyBorder="1"/>
    <xf numFmtId="9" fontId="0" fillId="2" borderId="7" xfId="0" applyNumberFormat="1" applyFill="1" applyBorder="1"/>
    <xf numFmtId="0" fontId="1" fillId="0" borderId="0" xfId="0" applyFont="1"/>
    <xf numFmtId="1" fontId="0" fillId="3" borderId="9" xfId="0" applyNumberFormat="1" applyFill="1" applyBorder="1"/>
    <xf numFmtId="0" fontId="7" fillId="0" borderId="0" xfId="1" applyAlignment="1" applyProtection="1"/>
    <xf numFmtId="0" fontId="2" fillId="2" borderId="11" xfId="0" applyFont="1" applyFill="1" applyBorder="1"/>
    <xf numFmtId="0" fontId="2" fillId="3" borderId="11" xfId="0" applyFont="1" applyFill="1" applyBorder="1"/>
    <xf numFmtId="10" fontId="0" fillId="3" borderId="8" xfId="0" applyNumberFormat="1" applyFill="1" applyBorder="1"/>
    <xf numFmtId="10" fontId="0" fillId="3" borderId="9" xfId="0" applyNumberFormat="1" applyFill="1" applyBorder="1"/>
    <xf numFmtId="0" fontId="0" fillId="3" borderId="7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vertical="center" textRotation="90"/>
    </xf>
    <xf numFmtId="0" fontId="0" fillId="0" borderId="13" xfId="0" applyBorder="1" applyAlignment="1">
      <alignment vertical="center" textRotation="90"/>
    </xf>
    <xf numFmtId="0" fontId="0" fillId="0" borderId="14" xfId="0" applyBorder="1" applyAlignment="1">
      <alignment vertical="center" textRotation="90"/>
    </xf>
    <xf numFmtId="1" fontId="0" fillId="3" borderId="10" xfId="0" applyNumberFormat="1" applyFill="1" applyBorder="1"/>
    <xf numFmtId="0" fontId="0" fillId="0" borderId="13" xfId="0" applyBorder="1" applyAlignment="1">
      <alignment vertical="center" textRotation="90"/>
    </xf>
    <xf numFmtId="0" fontId="8" fillId="0" borderId="0" xfId="0" applyFont="1"/>
    <xf numFmtId="164" fontId="10" fillId="0" borderId="15" xfId="0" applyNumberFormat="1" applyFont="1" applyFill="1" applyBorder="1"/>
    <xf numFmtId="0" fontId="10" fillId="0" borderId="15" xfId="0" applyFont="1" applyFill="1" applyBorder="1"/>
    <xf numFmtId="0" fontId="0" fillId="4" borderId="0" xfId="0" applyFill="1"/>
    <xf numFmtId="0" fontId="2" fillId="4" borderId="0" xfId="0" quotePrefix="1" applyFont="1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9" xfId="0" applyFill="1" applyBorder="1"/>
    <xf numFmtId="0" fontId="0" fillId="0" borderId="18" xfId="0" applyBorder="1"/>
    <xf numFmtId="0" fontId="0" fillId="0" borderId="0" xfId="0" applyBorder="1"/>
    <xf numFmtId="0" fontId="0" fillId="0" borderId="20" xfId="0" applyBorder="1"/>
    <xf numFmtId="0" fontId="0" fillId="0" borderId="1" xfId="0" applyFill="1" applyBorder="1"/>
    <xf numFmtId="0" fontId="0" fillId="0" borderId="21" xfId="0" applyFill="1" applyBorder="1"/>
    <xf numFmtId="0" fontId="0" fillId="0" borderId="0" xfId="0" applyAlignment="1">
      <alignment wrapText="1"/>
    </xf>
    <xf numFmtId="3" fontId="11" fillId="3" borderId="0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Border="1"/>
    <xf numFmtId="0" fontId="10" fillId="4" borderId="0" xfId="0" applyFont="1" applyFill="1" applyBorder="1"/>
    <xf numFmtId="0" fontId="10" fillId="0" borderId="15" xfId="0" applyFont="1" applyFill="1" applyBorder="1" applyAlignment="1">
      <alignment wrapText="1"/>
    </xf>
    <xf numFmtId="0" fontId="10" fillId="0" borderId="15" xfId="0" applyFont="1" applyBorder="1" applyAlignment="1">
      <alignment wrapText="1"/>
    </xf>
    <xf numFmtId="164" fontId="0" fillId="5" borderId="0" xfId="0" applyNumberFormat="1" applyFill="1" applyBorder="1" applyAlignment="1">
      <alignment horizontal="center"/>
    </xf>
    <xf numFmtId="164" fontId="0" fillId="3" borderId="0" xfId="2" applyNumberFormat="1" applyFont="1" applyFill="1" applyBorder="1" applyAlignment="1">
      <alignment horizontal="center"/>
    </xf>
    <xf numFmtId="0" fontId="12" fillId="5" borderId="0" xfId="0" applyFont="1" applyFill="1" applyBorder="1" applyAlignment="1">
      <alignment vertical="center" textRotation="90"/>
    </xf>
    <xf numFmtId="0" fontId="0" fillId="5" borderId="0" xfId="0" applyFill="1" applyBorder="1" applyAlignment="1">
      <alignment horizontal="right" wrapText="1"/>
    </xf>
    <xf numFmtId="3" fontId="11" fillId="5" borderId="0" xfId="0" applyNumberFormat="1" applyFont="1" applyFill="1" applyBorder="1" applyAlignment="1">
      <alignment horizontal="center" vertical="center"/>
    </xf>
    <xf numFmtId="164" fontId="16" fillId="5" borderId="0" xfId="2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vertical="center" textRotation="90"/>
    </xf>
    <xf numFmtId="9" fontId="0" fillId="5" borderId="0" xfId="0" applyNumberFormat="1" applyFill="1" applyBorder="1" applyAlignment="1">
      <alignment horizontal="center"/>
    </xf>
    <xf numFmtId="3" fontId="0" fillId="3" borderId="0" xfId="0" applyNumberForma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3" borderId="0" xfId="0" applyNumberForma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right" vertical="center"/>
    </xf>
    <xf numFmtId="165" fontId="0" fillId="5" borderId="0" xfId="0" applyNumberFormat="1" applyFill="1" applyBorder="1" applyAlignment="1">
      <alignment horizontal="center"/>
    </xf>
    <xf numFmtId="0" fontId="17" fillId="0" borderId="0" xfId="0" applyFont="1"/>
    <xf numFmtId="0" fontId="2" fillId="0" borderId="12" xfId="0" applyFont="1" applyFill="1" applyBorder="1" applyAlignment="1">
      <alignment vertical="center" textRotation="90"/>
    </xf>
    <xf numFmtId="0" fontId="0" fillId="0" borderId="13" xfId="0" applyBorder="1" applyAlignment="1">
      <alignment vertical="center" textRotation="90"/>
    </xf>
    <xf numFmtId="0" fontId="0" fillId="0" borderId="14" xfId="0" applyBorder="1" applyAlignment="1">
      <alignment vertical="center" textRotation="90"/>
    </xf>
    <xf numFmtId="0" fontId="12" fillId="0" borderId="0" xfId="0" applyFont="1" applyAlignment="1">
      <alignment horizontal="center" vertical="center" wrapText="1"/>
    </xf>
    <xf numFmtId="3" fontId="0" fillId="3" borderId="0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0" fillId="0" borderId="1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6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12" fillId="5" borderId="0" xfId="0" applyFont="1" applyFill="1" applyBorder="1" applyAlignment="1">
      <alignment horizontal="center" vertical="center" textRotation="90"/>
    </xf>
    <xf numFmtId="3" fontId="11" fillId="3" borderId="0" xfId="0" applyNumberFormat="1" applyFont="1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wrapText="1"/>
    </xf>
    <xf numFmtId="0" fontId="0" fillId="0" borderId="0" xfId="0" applyFont="1" applyFill="1" applyBorder="1" applyAlignment="1">
      <alignment horizontal="left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295275</xdr:colOff>
          <xdr:row>59</xdr:row>
          <xdr:rowOff>76200</xdr:rowOff>
        </xdr:from>
        <xdr:to>
          <xdr:col>1</xdr:col>
          <xdr:colOff>3248025</xdr:colOff>
          <xdr:row>66</xdr:row>
          <xdr:rowOff>133350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44</xdr:row>
          <xdr:rowOff>47625</xdr:rowOff>
        </xdr:from>
        <xdr:to>
          <xdr:col>1</xdr:col>
          <xdr:colOff>1838325</xdr:colOff>
          <xdr:row>49</xdr:row>
          <xdr:rowOff>66675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295275</xdr:colOff>
          <xdr:row>59</xdr:row>
          <xdr:rowOff>76200</xdr:rowOff>
        </xdr:from>
        <xdr:to>
          <xdr:col>1</xdr:col>
          <xdr:colOff>3248025</xdr:colOff>
          <xdr:row>66</xdr:row>
          <xdr:rowOff>133350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44</xdr:row>
          <xdr:rowOff>47625</xdr:rowOff>
        </xdr:from>
        <xdr:to>
          <xdr:col>1</xdr:col>
          <xdr:colOff>1838325</xdr:colOff>
          <xdr:row>49</xdr:row>
          <xdr:rowOff>66675</xdr:rowOff>
        </xdr:to>
        <xdr:sp macro="" textlink="">
          <xdr:nvSpPr>
            <xdr:cNvPr id="16386" name="Object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295275</xdr:colOff>
          <xdr:row>59</xdr:row>
          <xdr:rowOff>76200</xdr:rowOff>
        </xdr:from>
        <xdr:to>
          <xdr:col>1</xdr:col>
          <xdr:colOff>3248025</xdr:colOff>
          <xdr:row>66</xdr:row>
          <xdr:rowOff>133350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44</xdr:row>
          <xdr:rowOff>47625</xdr:rowOff>
        </xdr:from>
        <xdr:to>
          <xdr:col>1</xdr:col>
          <xdr:colOff>1838325</xdr:colOff>
          <xdr:row>49</xdr:row>
          <xdr:rowOff>66675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295275</xdr:colOff>
          <xdr:row>59</xdr:row>
          <xdr:rowOff>76200</xdr:rowOff>
        </xdr:from>
        <xdr:to>
          <xdr:col>1</xdr:col>
          <xdr:colOff>3248025</xdr:colOff>
          <xdr:row>66</xdr:row>
          <xdr:rowOff>133350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44</xdr:row>
          <xdr:rowOff>47625</xdr:rowOff>
        </xdr:from>
        <xdr:to>
          <xdr:col>1</xdr:col>
          <xdr:colOff>1838325</xdr:colOff>
          <xdr:row>49</xdr:row>
          <xdr:rowOff>66675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45</xdr:row>
      <xdr:rowOff>76201</xdr:rowOff>
    </xdr:from>
    <xdr:ext cx="2533650" cy="10748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381000" y="11944351"/>
              <a:ext cx="2533650" cy="10748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0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20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e>
                      <m:sub>
                        <m:r>
                          <a:rPr lang="en-US" sz="20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𝑢</m:t>
                        </m:r>
                      </m:sub>
                    </m:sSub>
                    <m:r>
                      <a:rPr lang="en-US" sz="200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n-US" sz="20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Sup>
                          <m:sSubSupPr>
                            <m:ctrlPr>
                              <a:rPr lang="en-US" sz="2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r>
                              <a:rPr lang="en-US" sz="2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𝑍</m:t>
                            </m:r>
                          </m:e>
                          <m:sub>
                            <m:r>
                              <a:rPr lang="en-US" sz="2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1−</m:t>
                            </m:r>
                            <m:f>
                              <m:fPr>
                                <m:type m:val="skw"/>
                                <m:ctrlPr>
                                  <a:rPr lang="en-US" sz="2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US" sz="2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𝛼</m:t>
                                </m:r>
                              </m:num>
                              <m:den>
                                <m:r>
                                  <a:rPr lang="en-US" sz="2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den>
                            </m:f>
                          </m:sub>
                          <m:sup>
                            <m:r>
                              <a:rPr lang="en-US" sz="2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bSup>
                        <m:r>
                          <a:rPr lang="en-US" sz="20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𝜋</m:t>
                        </m:r>
                        <m:r>
                          <a:rPr lang="en-US" sz="2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(1−</m:t>
                        </m:r>
                        <m:r>
                          <a:rPr lang="en-US" sz="2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𝜋</m:t>
                        </m:r>
                        <m:r>
                          <a:rPr lang="en-US" sz="2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num>
                      <m:den>
                        <m:sSup>
                          <m:sSupPr>
                            <m:ctrlPr>
                              <a:rPr lang="en-US" sz="2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en-US" sz="2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𝑑</m:t>
                            </m:r>
                          </m:e>
                          <m:sup>
                            <m:r>
                              <a:rPr lang="en-US" sz="2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  <m:r>
                          <a:rPr lang="en-US" sz="20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𝑃</m:t>
                        </m:r>
                      </m:den>
                    </m:f>
                  </m:oMath>
                </m:oMathPara>
              </a14:m>
              <a:endParaRPr lang="en-US" sz="2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20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381000" y="11944351"/>
              <a:ext cx="2533650" cy="10748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0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𝑛_𝑢=(𝑍_(1−𝛼⁄2)^2</a:t>
              </a:r>
              <a:r>
                <a:rPr lang="en-US" sz="2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𝜋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(1−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𝜋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)/(</a:t>
              </a:r>
              <a:r>
                <a:rPr lang="en-US" sz="20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𝑑^2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𝑃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US" sz="2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2000"/>
            </a:p>
          </xdr:txBody>
        </xdr:sp>
      </mc:Fallback>
    </mc:AlternateContent>
    <xdr:clientData/>
  </xdr:oneCellAnchor>
  <xdr:oneCellAnchor>
    <xdr:from>
      <xdr:col>2</xdr:col>
      <xdr:colOff>28574</xdr:colOff>
      <xdr:row>61</xdr:row>
      <xdr:rowOff>33337</xdr:rowOff>
    </xdr:from>
    <xdr:ext cx="2981325" cy="6890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400049" y="15035212"/>
              <a:ext cx="2981325" cy="6890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b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𝑎</m:t>
                        </m:r>
                      </m:sub>
                    </m:sSub>
                    <m:r>
                      <a:rPr lang="en-US" sz="24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2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𝐷𝐸𝐹𝐹</m:t>
                        </m:r>
                        <m:r>
                          <a:rPr lang="en-US" sz="2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sSub>
                          <m:sSubPr>
                            <m:ctrlPr>
                              <a:rPr lang="en-US" sz="2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2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𝑛</m:t>
                            </m:r>
                          </m:e>
                          <m:sub>
                            <m:r>
                              <a:rPr lang="en-US" sz="2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𝑢</m:t>
                            </m:r>
                          </m:sub>
                        </m:sSub>
                      </m:num>
                      <m:den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1−</m:t>
                        </m:r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𝑁𝑅</m:t>
                        </m:r>
                      </m:den>
                    </m:f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400049" y="15035212"/>
              <a:ext cx="2981325" cy="6890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400" b="0" i="0">
                  <a:latin typeface="Cambria Math" panose="02040503050406030204" pitchFamily="18" charset="0"/>
                </a:rPr>
                <a:t>𝑛_𝑎=  (𝐷𝐸𝐹𝐹</a:t>
              </a:r>
              <a:r>
                <a:rPr lang="en-US" sz="2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×𝑛_𝑢)/(</a:t>
              </a:r>
              <a:r>
                <a:rPr lang="en-US" sz="2400" b="0" i="0">
                  <a:latin typeface="Cambria Math" panose="02040503050406030204" pitchFamily="18" charset="0"/>
                </a:rPr>
                <a:t>1−𝑁𝑅)</a:t>
              </a:r>
              <a:endParaRPr lang="en-US" sz="24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4.bin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6.bin"/><Relationship Id="rId4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8.bin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5"/>
  <sheetViews>
    <sheetView workbookViewId="0">
      <selection activeCell="A12" sqref="A12:IV13"/>
    </sheetView>
  </sheetViews>
  <sheetFormatPr defaultRowHeight="15" x14ac:dyDescent="0.25"/>
  <cols>
    <col min="2" max="2" width="65" customWidth="1"/>
    <col min="3" max="3" width="13.42578125" customWidth="1"/>
    <col min="4" max="4" width="14.42578125" customWidth="1"/>
    <col min="5" max="5" width="12.5703125" customWidth="1"/>
    <col min="6" max="6" width="14.42578125" customWidth="1"/>
    <col min="7" max="7" width="15.5703125" customWidth="1"/>
  </cols>
  <sheetData>
    <row r="1" spans="1:9" x14ac:dyDescent="0.25">
      <c r="A1" s="2" t="s">
        <v>30</v>
      </c>
      <c r="D1" s="19"/>
      <c r="E1" s="19" t="s">
        <v>33</v>
      </c>
    </row>
    <row r="2" spans="1:9" ht="15.75" thickBot="1" x14ac:dyDescent="0.3"/>
    <row r="3" spans="1:9" x14ac:dyDescent="0.25">
      <c r="A3" s="65" t="s">
        <v>0</v>
      </c>
      <c r="B3" s="9" t="s">
        <v>1</v>
      </c>
      <c r="C3" s="12">
        <v>4.5999999999999999E-2</v>
      </c>
      <c r="D3" s="12">
        <v>4.5999999999999999E-2</v>
      </c>
      <c r="E3" s="12">
        <v>4.5999999999999999E-2</v>
      </c>
      <c r="F3" s="12">
        <v>4.5999999999999999E-2</v>
      </c>
      <c r="G3" s="12">
        <v>4.5999999999999999E-2</v>
      </c>
    </row>
    <row r="4" spans="1:9" x14ac:dyDescent="0.25">
      <c r="A4" s="66"/>
      <c r="B4" s="6" t="s">
        <v>2</v>
      </c>
      <c r="C4" s="13">
        <v>9.1999999999999998E-3</v>
      </c>
      <c r="D4" s="13">
        <v>9.1999999999999998E-3</v>
      </c>
      <c r="E4" s="13">
        <v>9.1999999999999998E-3</v>
      </c>
      <c r="F4" s="13">
        <v>9.1999999999999998E-3</v>
      </c>
      <c r="G4" s="13">
        <v>9.1999999999999998E-3</v>
      </c>
      <c r="I4">
        <f>C3*2</f>
        <v>9.1999999999999998E-2</v>
      </c>
    </row>
    <row r="5" spans="1:9" x14ac:dyDescent="0.25">
      <c r="A5" s="66"/>
      <c r="B5" s="6" t="s">
        <v>3</v>
      </c>
      <c r="C5" s="14">
        <v>2</v>
      </c>
      <c r="D5" s="14">
        <v>1</v>
      </c>
      <c r="E5" s="14">
        <v>2</v>
      </c>
      <c r="F5" s="14">
        <v>2</v>
      </c>
      <c r="G5" s="14">
        <v>2</v>
      </c>
    </row>
    <row r="6" spans="1:9" x14ac:dyDescent="0.25">
      <c r="A6" s="66"/>
      <c r="B6" s="8" t="s">
        <v>4</v>
      </c>
      <c r="C6" s="15">
        <v>0.05</v>
      </c>
      <c r="D6" s="15">
        <v>0.05</v>
      </c>
      <c r="E6" s="15">
        <v>0</v>
      </c>
      <c r="F6" s="15">
        <v>0.05</v>
      </c>
      <c r="G6" s="15">
        <v>0.05</v>
      </c>
    </row>
    <row r="7" spans="1:9" ht="15.75" thickBot="1" x14ac:dyDescent="0.3">
      <c r="A7" s="67"/>
      <c r="B7" s="7" t="s">
        <v>6</v>
      </c>
      <c r="C7" s="16">
        <v>0.95</v>
      </c>
      <c r="D7" s="16">
        <v>0.95</v>
      </c>
      <c r="E7" s="16">
        <v>0.95</v>
      </c>
      <c r="F7" s="16">
        <v>0.95</v>
      </c>
      <c r="G7" s="16">
        <v>0.9</v>
      </c>
    </row>
    <row r="8" spans="1:9" ht="14.45" customHeight="1" x14ac:dyDescent="0.25">
      <c r="A8" s="25" t="s">
        <v>5</v>
      </c>
      <c r="B8" s="5" t="s">
        <v>7</v>
      </c>
      <c r="C8" s="22">
        <f>C3-C4</f>
        <v>3.6799999999999999E-2</v>
      </c>
      <c r="D8" s="22">
        <f>D3-D4</f>
        <v>3.6799999999999999E-2</v>
      </c>
      <c r="E8" s="22">
        <f>E3-E4</f>
        <v>3.6799999999999999E-2</v>
      </c>
      <c r="F8" s="22">
        <f>F3-F4</f>
        <v>3.6799999999999999E-2</v>
      </c>
      <c r="G8" s="22">
        <f>G3-G4</f>
        <v>3.6799999999999999E-2</v>
      </c>
    </row>
    <row r="9" spans="1:9" x14ac:dyDescent="0.25">
      <c r="A9" s="26"/>
      <c r="B9" s="6" t="s">
        <v>8</v>
      </c>
      <c r="C9" s="23">
        <f>C3+C4</f>
        <v>5.5199999999999999E-2</v>
      </c>
      <c r="D9" s="23">
        <f>D3+D4</f>
        <v>5.5199999999999999E-2</v>
      </c>
      <c r="E9" s="23">
        <f>E3+E4</f>
        <v>5.5199999999999999E-2</v>
      </c>
      <c r="F9" s="23">
        <f>F3+F4</f>
        <v>5.5199999999999999E-2</v>
      </c>
      <c r="G9" s="23">
        <f>G3+G4</f>
        <v>5.5199999999999999E-2</v>
      </c>
    </row>
    <row r="10" spans="1:9" x14ac:dyDescent="0.25">
      <c r="A10" s="26"/>
      <c r="B10" s="6" t="s">
        <v>29</v>
      </c>
      <c r="C10" s="18">
        <f>ROUNDUP((POWER(NORMSINV(1-(1-C7)/2),2)*C3*(1-C3))/POWER(C4,2),0)</f>
        <v>1992</v>
      </c>
      <c r="D10" s="18">
        <f>ROUNDUP((POWER(NORMSINV(1-(1-D7)/2),2)*D3*(1-D3))/POWER(D4,2),0)</f>
        <v>1992</v>
      </c>
      <c r="E10" s="18">
        <f>ROUNDUP((POWER(NORMSINV(1-(1-E7)/2),2)*E3*(1-E3))/POWER(E4,2),0)</f>
        <v>1992</v>
      </c>
      <c r="F10" s="18">
        <f>ROUNDUP((POWER(NORMSINV(1-(1-F7)/2),2)*F3*(1-F3))/POWER(F4,2),0)</f>
        <v>1992</v>
      </c>
      <c r="G10" s="18">
        <f>ROUNDUP((POWER(NORMSINV(1-(1-G7)/2),2)*G3*(1-G3))/POWER(G4,2),0)</f>
        <v>1403</v>
      </c>
    </row>
    <row r="11" spans="1:9" x14ac:dyDescent="0.25">
      <c r="A11" s="26"/>
      <c r="B11" s="6" t="s">
        <v>9</v>
      </c>
      <c r="C11" s="18">
        <f>ROUNDUP((C5*POWER(NORMSINV(1-(1-C7)/2),2)*(C3*(1-C3))/POWER(C4,2))/(1-C6),0)</f>
        <v>4194</v>
      </c>
      <c r="D11" s="18">
        <f>ROUNDUP((D5*POWER(NORMSINV(1-(1-D7)/2),2)*(D3*(1-D3))/POWER(D4,2))/(1-D6),0)</f>
        <v>2097</v>
      </c>
      <c r="E11" s="18">
        <f>ROUNDUP((E5*POWER(NORMSINV(1-(1-E7)/2),2)*(E3*(1-E3))/POWER(E4,2))/(1-E6),0)</f>
        <v>3984</v>
      </c>
      <c r="F11" s="18">
        <f>ROUNDUP((F5*POWER(NORMSINV(1-(1-F7)/2),2)*(F3*(1-F3))/POWER(F4,2))/(1-F6),0)</f>
        <v>4194</v>
      </c>
      <c r="G11" s="18">
        <f>ROUNDUP((G5*POWER(NORMSINV(1-(1-G7)/2),2)*(G3*(1-G3))/POWER(G4,2))/(1-G6),0)</f>
        <v>2954</v>
      </c>
    </row>
    <row r="12" spans="1:9" x14ac:dyDescent="0.25">
      <c r="A12" s="29"/>
      <c r="B12" s="8" t="s">
        <v>47</v>
      </c>
      <c r="C12" s="28">
        <f>C11*0.1+C11</f>
        <v>4613.3999999999996</v>
      </c>
      <c r="D12" s="28">
        <f>D11*0.1+D11</f>
        <v>2306.6999999999998</v>
      </c>
      <c r="E12" s="28">
        <f>E11*0.1+E11</f>
        <v>4382.3999999999996</v>
      </c>
      <c r="F12" s="28">
        <f>F11*0.1+F11</f>
        <v>4613.3999999999996</v>
      </c>
      <c r="G12" s="28">
        <f>G11*0.1+G11</f>
        <v>3249.4</v>
      </c>
    </row>
    <row r="13" spans="1:9" x14ac:dyDescent="0.25">
      <c r="A13" s="29"/>
      <c r="B13" s="10" t="s">
        <v>48</v>
      </c>
      <c r="C13" s="28">
        <f>((C11*C3)+(C11*C3)*0.1)</f>
        <v>212.21640000000002</v>
      </c>
      <c r="D13" s="28">
        <f>((D10*D3)+(D10*D3)*0.1)</f>
        <v>100.79520000000001</v>
      </c>
      <c r="E13" s="28">
        <f>((E10*E3)+(E10*E3)*0.1)</f>
        <v>100.79520000000001</v>
      </c>
      <c r="F13" s="28">
        <f>((F10*F3)+(F10*F3)*0.1)</f>
        <v>100.79520000000001</v>
      </c>
      <c r="G13" s="28">
        <f>((G10*G3)+(G10*G3)*0.1)</f>
        <v>70.991799999999998</v>
      </c>
    </row>
    <row r="14" spans="1:9" ht="146.44999999999999" customHeight="1" thickBot="1" x14ac:dyDescent="0.3">
      <c r="A14" s="27"/>
      <c r="B14" s="7" t="s">
        <v>10</v>
      </c>
      <c r="C14" s="24" t="str">
        <f>CONCATENATE(IF(OR(C5&gt;1,C6&gt;0), CONCATENATE(" Assuming", IF(C5&gt;1, CONCATENATE(" a design effect of ", C5),""), IF(AND(C5&gt;1, C6&gt;0), " and", ""), IF(C6&gt;0, CONCATENATE(" a non-response rate of ", ROUND(C6*100, 2),"%"),""), ", a sample size of "), "A sample size of "),IF(OR(C5&gt;1,C6&gt;0), ROUND(C11,0),ROUND(C11,0))," will produce a two-sided ",C7*100,"% confidence interval ranging from ", ROUND(C8*100,2), "% ", "to ",ROUND(C9*100,2),"%", " when the sample percentage is ", ROUND(C3*100,2),"%.")</f>
        <v xml:space="preserve"> Assuming a design effect of 2 and a non-response rate of 5%, a sample size of 4194 will produce a two-sided 95% confidence interval ranging from 3.68% to 5.52% when the sample percentage is 4.6%.</v>
      </c>
      <c r="D14" s="24" t="str">
        <f>CONCATENATE(IF(OR(D5&gt;1,D6&gt;0), CONCATENATE(" Assuming", IF(D5&gt;1, CONCATENATE(" a design effect of ", D5),""), IF(AND(D5&gt;1, D6&gt;0), " and", ""), IF(D6&gt;0, CONCATENATE(" a non-response rate of ", ROUND(D6*100, 2),"%"),""), ", a sample size of "), "A sample size of "),IF(OR(D5&gt;1,D6&gt;0), ROUND(D11,0),ROUND(D11,0))," will produce a two-sided ",D7*100,"% confidence interval ranging from ", ROUND(D8*100,2), "% ", "to ",ROUND(D9*100,2),"%", " when the sample percentage is ", ROUND(D3*100,2),"%.")</f>
        <v xml:space="preserve"> Assuming a non-response rate of 5%, a sample size of 2097 will produce a two-sided 95% confidence interval ranging from 3.68% to 5.52% when the sample percentage is 4.6%.</v>
      </c>
      <c r="E14" s="24" t="str">
        <f>CONCATENATE(IF(OR(E5&gt;1,E6&gt;0), CONCATENATE(" Assuming", IF(E5&gt;1, CONCATENATE(" a design effect of ", E5),""), IF(AND(E5&gt;1, E6&gt;0), " and", ""), IF(E6&gt;0, CONCATENATE(" a non-response rate of ", ROUND(E6*100, 2),"%"),""), ", a sample size of "), "A sample size of "),IF(OR(E5&gt;1,E6&gt;0), ROUND(E11,0),ROUND(E11,0))," will produce a two-sided ",E7*100,"% confidence interval ranging from ", ROUND(E8*100,2), "% ", "to ",ROUND(E9*100,2),"%", " when the sample percentage is ", ROUND(E3*100,2),"%.")</f>
        <v xml:space="preserve"> Assuming a design effect of 2, a sample size of 3984 will produce a two-sided 95% confidence interval ranging from 3.68% to 5.52% when the sample percentage is 4.6%.</v>
      </c>
      <c r="F14" s="24" t="str">
        <f>CONCATENATE(IF(OR(F5&gt;1,F6&gt;0), CONCATENATE(" Assuming", IF(F5&gt;1, CONCATENATE(" a design effect of ", F5),""), IF(AND(F5&gt;1, F6&gt;0), " and", ""), IF(F6&gt;0, CONCATENATE(" a non-response rate of ", ROUND(F6*100, 2),"%"),""), ", a sample size of "), "A sample size of "),IF(OR(F5&gt;1,F6&gt;0), ROUND(F11,0),ROUND(F11,0))," will produce a two-sided ",F7*100,"% confidence interval ranging from ", ROUND(F8*100,2), "% ", "to ",ROUND(F9*100,2),"%", " when the sample percentage is ", ROUND(F3*100,2),"%.")</f>
        <v xml:space="preserve"> Assuming a design effect of 2 and a non-response rate of 5%, a sample size of 4194 will produce a two-sided 95% confidence interval ranging from 3.68% to 5.52% when the sample percentage is 4.6%.</v>
      </c>
      <c r="G14" s="24" t="str">
        <f>CONCATENATE(IF(OR(G5&gt;1,G6&gt;0), CONCATENATE(" Assuming", IF(G5&gt;1, CONCATENATE(" a design effect of ", G5),""), IF(AND(G5&gt;1, G6&gt;0), " and", ""), IF(G6&gt;0, CONCATENATE(" a non-response rate of ", ROUND(G6*100, 2),"%"),""), ", a sample size of "), "A sample size of "),IF(OR(G5&gt;1,G6&gt;0), ROUND(G11,0),ROUND(G11,0))," will produce a two-sided ",G7*100,"% confidence interval ranging from ", ROUND(G8*100,2), "% ", "to ",ROUND(G9*100,2),"%", " when the sample percentage is ", ROUND(G3*100,2),"%.")</f>
        <v xml:space="preserve"> Assuming a design effect of 2 and a non-response rate of 5%, a sample size of 2954 will produce a two-sided 90% confidence interval ranging from 3.68% to 5.52% when the sample percentage is 4.6%.</v>
      </c>
    </row>
    <row r="16" spans="1:9" x14ac:dyDescent="0.25">
      <c r="A16" s="2" t="s">
        <v>11</v>
      </c>
    </row>
    <row r="17" spans="1:7" x14ac:dyDescent="0.25">
      <c r="A17" s="2"/>
    </row>
    <row r="18" spans="1:7" x14ac:dyDescent="0.25">
      <c r="A18" s="20"/>
      <c r="B18" t="s">
        <v>34</v>
      </c>
    </row>
    <row r="19" spans="1:7" x14ac:dyDescent="0.25">
      <c r="A19" s="11"/>
      <c r="B19" s="1"/>
      <c r="C19" s="1"/>
      <c r="D19" s="1"/>
      <c r="E19" s="1"/>
      <c r="F19" s="1"/>
      <c r="G19" s="1"/>
    </row>
    <row r="20" spans="1:7" x14ac:dyDescent="0.25">
      <c r="A20" s="21"/>
      <c r="B20" t="s">
        <v>35</v>
      </c>
    </row>
    <row r="21" spans="1:7" x14ac:dyDescent="0.25">
      <c r="A21" s="2"/>
    </row>
    <row r="22" spans="1:7" x14ac:dyDescent="0.25">
      <c r="A22" t="s">
        <v>0</v>
      </c>
    </row>
    <row r="23" spans="1:7" x14ac:dyDescent="0.25">
      <c r="B23" s="10" t="s">
        <v>16</v>
      </c>
    </row>
    <row r="24" spans="1:7" x14ac:dyDescent="0.25">
      <c r="B24" s="10" t="s">
        <v>15</v>
      </c>
    </row>
    <row r="25" spans="1:7" x14ac:dyDescent="0.25">
      <c r="B25" s="10" t="s">
        <v>17</v>
      </c>
    </row>
    <row r="26" spans="1:7" x14ac:dyDescent="0.25">
      <c r="B26" s="10" t="s">
        <v>18</v>
      </c>
    </row>
    <row r="27" spans="1:7" x14ac:dyDescent="0.25">
      <c r="B27" s="10" t="s">
        <v>25</v>
      </c>
    </row>
    <row r="28" spans="1:7" x14ac:dyDescent="0.25">
      <c r="A28" s="10"/>
    </row>
    <row r="29" spans="1:7" x14ac:dyDescent="0.25">
      <c r="A29" t="s">
        <v>5</v>
      </c>
    </row>
    <row r="30" spans="1:7" x14ac:dyDescent="0.25">
      <c r="A30" s="10"/>
      <c r="B30" s="10" t="s">
        <v>23</v>
      </c>
    </row>
    <row r="31" spans="1:7" x14ac:dyDescent="0.25">
      <c r="A31" s="10"/>
      <c r="B31" s="10" t="s">
        <v>24</v>
      </c>
    </row>
    <row r="32" spans="1:7" x14ac:dyDescent="0.25">
      <c r="A32" s="10"/>
      <c r="B32" s="10" t="s">
        <v>19</v>
      </c>
    </row>
    <row r="33" spans="1:2" x14ac:dyDescent="0.25">
      <c r="A33" s="10"/>
      <c r="B33" s="10" t="s">
        <v>20</v>
      </c>
    </row>
    <row r="34" spans="1:2" x14ac:dyDescent="0.25">
      <c r="A34" s="10"/>
      <c r="B34" s="10"/>
    </row>
    <row r="35" spans="1:2" x14ac:dyDescent="0.25">
      <c r="A35" s="11" t="s">
        <v>21</v>
      </c>
      <c r="B35" s="10"/>
    </row>
    <row r="36" spans="1:2" x14ac:dyDescent="0.25">
      <c r="A36" s="10" t="s">
        <v>22</v>
      </c>
      <c r="B36" s="10"/>
    </row>
    <row r="37" spans="1:2" x14ac:dyDescent="0.25">
      <c r="A37" s="10" t="s">
        <v>28</v>
      </c>
      <c r="B37" s="10"/>
    </row>
    <row r="39" spans="1:2" x14ac:dyDescent="0.25">
      <c r="A39" s="2" t="s">
        <v>12</v>
      </c>
    </row>
    <row r="40" spans="1:2" x14ac:dyDescent="0.25">
      <c r="A40" t="s">
        <v>13</v>
      </c>
    </row>
    <row r="41" spans="1:2" x14ac:dyDescent="0.25">
      <c r="A41" t="s">
        <v>14</v>
      </c>
    </row>
    <row r="43" spans="1:2" x14ac:dyDescent="0.25">
      <c r="A43" s="2" t="s">
        <v>36</v>
      </c>
    </row>
    <row r="51" spans="1:2" x14ac:dyDescent="0.25">
      <c r="A51" t="s">
        <v>26</v>
      </c>
    </row>
    <row r="52" spans="1:2" x14ac:dyDescent="0.25">
      <c r="B52" s="4" t="s">
        <v>43</v>
      </c>
    </row>
    <row r="53" spans="1:2" ht="18.75" x14ac:dyDescent="0.35">
      <c r="B53" s="4" t="s">
        <v>27</v>
      </c>
    </row>
    <row r="54" spans="1:2" x14ac:dyDescent="0.25">
      <c r="B54" s="4" t="s">
        <v>40</v>
      </c>
    </row>
    <row r="55" spans="1:2" x14ac:dyDescent="0.25">
      <c r="B55" s="4" t="s">
        <v>41</v>
      </c>
    </row>
    <row r="56" spans="1:2" x14ac:dyDescent="0.25">
      <c r="B56" s="4" t="s">
        <v>42</v>
      </c>
    </row>
    <row r="58" spans="1:2" x14ac:dyDescent="0.25">
      <c r="A58" s="2" t="s">
        <v>37</v>
      </c>
    </row>
    <row r="68" spans="1:2" x14ac:dyDescent="0.25">
      <c r="A68" t="s">
        <v>26</v>
      </c>
    </row>
    <row r="69" spans="1:2" x14ac:dyDescent="0.25">
      <c r="B69" s="4" t="s">
        <v>43</v>
      </c>
    </row>
    <row r="70" spans="1:2" ht="18.75" x14ac:dyDescent="0.35">
      <c r="B70" s="4" t="s">
        <v>27</v>
      </c>
    </row>
    <row r="71" spans="1:2" x14ac:dyDescent="0.25">
      <c r="B71" s="4" t="s">
        <v>40</v>
      </c>
    </row>
    <row r="72" spans="1:2" x14ac:dyDescent="0.25">
      <c r="B72" s="4" t="s">
        <v>41</v>
      </c>
    </row>
    <row r="73" spans="1:2" x14ac:dyDescent="0.25">
      <c r="B73" s="4" t="s">
        <v>44</v>
      </c>
    </row>
    <row r="74" spans="1:2" x14ac:dyDescent="0.25">
      <c r="B74" s="4" t="s">
        <v>45</v>
      </c>
    </row>
    <row r="75" spans="1:2" x14ac:dyDescent="0.25">
      <c r="B75" s="4" t="s">
        <v>46</v>
      </c>
    </row>
  </sheetData>
  <mergeCells count="1">
    <mergeCell ref="A3:A7"/>
  </mergeCells>
  <hyperlinks>
    <hyperlink ref="E1" location="Home!A1" display="Home"/>
  </hyperlink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5361" r:id="rId3">
          <objectPr defaultSize="0" autoPict="0" r:id="rId4">
            <anchor moveWithCells="1" sizeWithCells="1">
              <from>
                <xdr:col>0</xdr:col>
                <xdr:colOff>295275</xdr:colOff>
                <xdr:row>59</xdr:row>
                <xdr:rowOff>76200</xdr:rowOff>
              </from>
              <to>
                <xdr:col>1</xdr:col>
                <xdr:colOff>3248025</xdr:colOff>
                <xdr:row>66</xdr:row>
                <xdr:rowOff>133350</xdr:rowOff>
              </to>
            </anchor>
          </objectPr>
        </oleObject>
      </mc:Choice>
      <mc:Fallback>
        <oleObject progId="Equation.3" shapeId="15361" r:id="rId3"/>
      </mc:Fallback>
    </mc:AlternateContent>
    <mc:AlternateContent xmlns:mc="http://schemas.openxmlformats.org/markup-compatibility/2006">
      <mc:Choice Requires="x14">
        <oleObject progId="Equation.3" shapeId="15362" r:id="rId5">
          <objectPr defaultSize="0" autoPict="0" r:id="rId6">
            <anchor moveWithCells="1" sizeWithCells="1">
              <from>
                <xdr:col>0</xdr:col>
                <xdr:colOff>238125</xdr:colOff>
                <xdr:row>44</xdr:row>
                <xdr:rowOff>47625</xdr:rowOff>
              </from>
              <to>
                <xdr:col>1</xdr:col>
                <xdr:colOff>1838325</xdr:colOff>
                <xdr:row>49</xdr:row>
                <xdr:rowOff>66675</xdr:rowOff>
              </to>
            </anchor>
          </objectPr>
        </oleObject>
      </mc:Choice>
      <mc:Fallback>
        <oleObject progId="Equation.3" shapeId="15362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5"/>
  <sheetViews>
    <sheetView topLeftCell="A8" workbookViewId="0">
      <selection activeCell="B12" sqref="A12:IV13"/>
    </sheetView>
  </sheetViews>
  <sheetFormatPr defaultRowHeight="15" x14ac:dyDescent="0.25"/>
  <cols>
    <col min="2" max="2" width="52.140625" customWidth="1"/>
  </cols>
  <sheetData>
    <row r="1" spans="1:9" x14ac:dyDescent="0.25">
      <c r="A1" s="2" t="s">
        <v>30</v>
      </c>
      <c r="D1" s="19"/>
      <c r="E1" s="19" t="s">
        <v>33</v>
      </c>
    </row>
    <row r="2" spans="1:9" ht="15.75" thickBot="1" x14ac:dyDescent="0.3"/>
    <row r="3" spans="1:9" x14ac:dyDescent="0.25">
      <c r="A3" s="65" t="s">
        <v>0</v>
      </c>
      <c r="B3" s="9" t="s">
        <v>1</v>
      </c>
      <c r="C3" s="12">
        <v>1.4999999999999999E-2</v>
      </c>
      <c r="D3" s="12">
        <v>1.4999999999999999E-2</v>
      </c>
      <c r="E3" s="12">
        <v>1.4999999999999999E-2</v>
      </c>
      <c r="F3" s="12">
        <v>1.4999999999999999E-2</v>
      </c>
      <c r="G3" s="12">
        <v>1.4999999999999999E-2</v>
      </c>
    </row>
    <row r="4" spans="1:9" x14ac:dyDescent="0.25">
      <c r="A4" s="66"/>
      <c r="B4" s="6" t="s">
        <v>2</v>
      </c>
      <c r="C4" s="13">
        <v>3.0000000000000001E-3</v>
      </c>
      <c r="D4" s="13">
        <v>3.0000000000000001E-3</v>
      </c>
      <c r="E4" s="13">
        <v>3.0000000000000001E-3</v>
      </c>
      <c r="F4" s="13">
        <v>3.0000000000000001E-3</v>
      </c>
      <c r="G4" s="13">
        <v>3.0000000000000001E-3</v>
      </c>
      <c r="I4">
        <f>C3*2</f>
        <v>0.03</v>
      </c>
    </row>
    <row r="5" spans="1:9" x14ac:dyDescent="0.25">
      <c r="A5" s="66"/>
      <c r="B5" s="6" t="s">
        <v>3</v>
      </c>
      <c r="C5" s="14">
        <v>1</v>
      </c>
      <c r="D5" s="14">
        <v>1</v>
      </c>
      <c r="E5" s="14">
        <v>2</v>
      </c>
      <c r="F5" s="14">
        <v>2</v>
      </c>
      <c r="G5" s="14">
        <v>2</v>
      </c>
    </row>
    <row r="6" spans="1:9" x14ac:dyDescent="0.25">
      <c r="A6" s="66"/>
      <c r="B6" s="8" t="s">
        <v>4</v>
      </c>
      <c r="C6" s="15">
        <v>0</v>
      </c>
      <c r="D6" s="15">
        <v>0.05</v>
      </c>
      <c r="E6" s="15">
        <v>0</v>
      </c>
      <c r="F6" s="15">
        <v>0.05</v>
      </c>
      <c r="G6" s="15">
        <v>0.05</v>
      </c>
    </row>
    <row r="7" spans="1:9" ht="15.75" thickBot="1" x14ac:dyDescent="0.3">
      <c r="A7" s="67"/>
      <c r="B7" s="7" t="s">
        <v>6</v>
      </c>
      <c r="C7" s="16">
        <v>0.95</v>
      </c>
      <c r="D7" s="16">
        <v>0.95</v>
      </c>
      <c r="E7" s="16">
        <v>0.95</v>
      </c>
      <c r="F7" s="16">
        <v>0.95</v>
      </c>
      <c r="G7" s="16">
        <v>0.9</v>
      </c>
    </row>
    <row r="8" spans="1:9" x14ac:dyDescent="0.25">
      <c r="A8" s="65" t="s">
        <v>5</v>
      </c>
      <c r="B8" s="5" t="s">
        <v>7</v>
      </c>
      <c r="C8" s="22">
        <f>C3-C4</f>
        <v>1.2E-2</v>
      </c>
      <c r="D8" s="22">
        <f>D3-D4</f>
        <v>1.2E-2</v>
      </c>
      <c r="E8" s="22">
        <f>E3-E4</f>
        <v>1.2E-2</v>
      </c>
      <c r="F8" s="22">
        <f>F3-F4</f>
        <v>1.2E-2</v>
      </c>
      <c r="G8" s="22">
        <f>G3-G4</f>
        <v>1.2E-2</v>
      </c>
    </row>
    <row r="9" spans="1:9" x14ac:dyDescent="0.25">
      <c r="A9" s="66"/>
      <c r="B9" s="6" t="s">
        <v>8</v>
      </c>
      <c r="C9" s="23">
        <f>C3+C4</f>
        <v>1.7999999999999999E-2</v>
      </c>
      <c r="D9" s="23">
        <f>D3+D4</f>
        <v>1.7999999999999999E-2</v>
      </c>
      <c r="E9" s="23">
        <f>E3+E4</f>
        <v>1.7999999999999999E-2</v>
      </c>
      <c r="F9" s="23">
        <f>F3+F4</f>
        <v>1.7999999999999999E-2</v>
      </c>
      <c r="G9" s="23">
        <f>G3+G4</f>
        <v>1.7999999999999999E-2</v>
      </c>
    </row>
    <row r="10" spans="1:9" x14ac:dyDescent="0.25">
      <c r="A10" s="66"/>
      <c r="B10" s="6" t="s">
        <v>29</v>
      </c>
      <c r="C10" s="18">
        <f>ROUNDUP((POWER(NORMSINV(1-(1-C7)/2),2)*C3*(1-C3))/POWER(C4,2),0)</f>
        <v>6307</v>
      </c>
      <c r="D10" s="18">
        <f>ROUNDUP((POWER(NORMSINV(1-(1-D7)/2),2)*D3*(1-D3))/POWER(D4,2),0)</f>
        <v>6307</v>
      </c>
      <c r="E10" s="18">
        <f>ROUNDUP((POWER(NORMSINV(1-(1-E7)/2),2)*E3*(1-E3))/POWER(E4,2),0)</f>
        <v>6307</v>
      </c>
      <c r="F10" s="18">
        <f>ROUNDUP((POWER(NORMSINV(1-(1-F7)/2),2)*F3*(1-F3))/POWER(F4,2),0)</f>
        <v>6307</v>
      </c>
      <c r="G10" s="18">
        <f>ROUNDUP((POWER(NORMSINV(1-(1-G7)/2),2)*G3*(1-G3))/POWER(G4,2),0)</f>
        <v>4442</v>
      </c>
    </row>
    <row r="11" spans="1:9" x14ac:dyDescent="0.25">
      <c r="A11" s="66"/>
      <c r="B11" s="6" t="s">
        <v>9</v>
      </c>
      <c r="C11" s="18">
        <f>ROUNDUP((C5*POWER(NORMSINV(1-(1-C7)/2),2)*(C3*(1-C3))/POWER(C4,2))/(1-C6),0)</f>
        <v>6307</v>
      </c>
      <c r="D11" s="18">
        <f>ROUNDUP((D5*POWER(NORMSINV(1-(1-D7)/2),2)*(D3*(1-D3))/POWER(D4,2))/(1-D6),0)</f>
        <v>6639</v>
      </c>
      <c r="E11" s="18">
        <f>ROUNDUP((E5*POWER(NORMSINV(1-(1-E7)/2),2)*(E3*(1-E3))/POWER(E4,2))/(1-E6),0)</f>
        <v>12613</v>
      </c>
      <c r="F11" s="18">
        <f>ROUNDUP((F5*POWER(NORMSINV(1-(1-F7)/2),2)*(F3*(1-F3))/POWER(F4,2))/(1-F6),0)</f>
        <v>13277</v>
      </c>
      <c r="G11" s="18">
        <f>ROUNDUP((G5*POWER(NORMSINV(1-(1-G7)/2),2)*(G3*(1-G3))/POWER(G4,2))/(1-G6),0)</f>
        <v>9351</v>
      </c>
    </row>
    <row r="12" spans="1:9" x14ac:dyDescent="0.25">
      <c r="A12" s="66"/>
      <c r="B12" s="8" t="s">
        <v>47</v>
      </c>
      <c r="C12" s="28">
        <f>C11*0.1+C11</f>
        <v>6937.7</v>
      </c>
      <c r="D12" s="28">
        <f>D11*0.1+D11</f>
        <v>7302.9</v>
      </c>
      <c r="E12" s="28">
        <f>E11*0.1+E11</f>
        <v>13874.3</v>
      </c>
      <c r="F12" s="28">
        <f>F11*0.1+F11</f>
        <v>14604.7</v>
      </c>
      <c r="G12" s="28">
        <f>G11*0.1+G11</f>
        <v>10286.1</v>
      </c>
    </row>
    <row r="13" spans="1:9" x14ac:dyDescent="0.25">
      <c r="A13" s="66"/>
      <c r="B13" s="10" t="s">
        <v>48</v>
      </c>
      <c r="C13" s="28">
        <f>((C11*C3)+(C11*C3)*0.1)</f>
        <v>104.06549999999999</v>
      </c>
      <c r="D13" s="28">
        <f>((D10*D3)+(D10*D3)*0.1)</f>
        <v>104.06549999999999</v>
      </c>
      <c r="E13" s="28">
        <f>((E10*E3)+(E10*E3)*0.1)</f>
        <v>104.06549999999999</v>
      </c>
      <c r="F13" s="28">
        <f>((F10*F3)+(F10*F3)*0.1)</f>
        <v>104.06549999999999</v>
      </c>
      <c r="G13" s="28">
        <f>((G10*G3)+(G10*G3)*0.1)</f>
        <v>73.292999999999992</v>
      </c>
    </row>
    <row r="14" spans="1:9" ht="409.6" thickBot="1" x14ac:dyDescent="0.3">
      <c r="A14" s="67"/>
      <c r="B14" s="7" t="s">
        <v>10</v>
      </c>
      <c r="C14" s="24" t="str">
        <f>CONCATENATE(IF(OR(C5&gt;1,C6&gt;0), CONCATENATE(" Assuming", IF(C5&gt;1, CONCATENATE(" a design effect of ", C5),""), IF(AND(C5&gt;1, C6&gt;0), " and", ""), IF(C6&gt;0, CONCATENATE(" a non-response rate of ", ROUND(C6*100, 2),"%"),""), ", a sample size of "), "A sample size of "),IF(OR(C5&gt;1,C6&gt;0), ROUND(C11,0),ROUND(C11,0))," will produce a two-sided ",C7*100,"% confidence interval ranging from ", ROUND(C8*100,2), "% ", "to ",ROUND(C9*100,2),"%", " when the sample percentage is ", ROUND(C3*100,2),"%.")</f>
        <v>A sample size of 6307 will produce a two-sided 95% confidence interval ranging from 1.2% to 1.8% when the sample percentage is 1.5%.</v>
      </c>
      <c r="D14" s="24" t="str">
        <f>CONCATENATE(IF(OR(D5&gt;1,D6&gt;0), CONCATENATE(" Assuming", IF(D5&gt;1, CONCATENATE(" a design effect of ", D5),""), IF(AND(D5&gt;1, D6&gt;0), " and", ""), IF(D6&gt;0, CONCATENATE(" a non-response rate of ", ROUND(D6*100, 2),"%"),""), ", a sample size of "), "A sample size of "),IF(OR(D5&gt;1,D6&gt;0), ROUND(D11,0),ROUND(D11,0))," will produce a two-sided ",D7*100,"% confidence interval ranging from ", ROUND(D8*100,2), "% ", "to ",ROUND(D9*100,2),"%", " when the sample percentage is ", ROUND(D3*100,2),"%.")</f>
        <v xml:space="preserve"> Assuming a non-response rate of 5%, a sample size of 6639 will produce a two-sided 95% confidence interval ranging from 1.2% to 1.8% when the sample percentage is 1.5%.</v>
      </c>
      <c r="E14" s="24" t="str">
        <f>CONCATENATE(IF(OR(E5&gt;1,E6&gt;0), CONCATENATE(" Assuming", IF(E5&gt;1, CONCATENATE(" a design effect of ", E5),""), IF(AND(E5&gt;1, E6&gt;0), " and", ""), IF(E6&gt;0, CONCATENATE(" a non-response rate of ", ROUND(E6*100, 2),"%"),""), ", a sample size of "), "A sample size of "),IF(OR(E5&gt;1,E6&gt;0), ROUND(E11,0),ROUND(E11,0))," will produce a two-sided ",E7*100,"% confidence interval ranging from ", ROUND(E8*100,2), "% ", "to ",ROUND(E9*100,2),"%", " when the sample percentage is ", ROUND(E3*100,2),"%.")</f>
        <v xml:space="preserve"> Assuming a design effect of 2, a sample size of 12613 will produce a two-sided 95% confidence interval ranging from 1.2% to 1.8% when the sample percentage is 1.5%.</v>
      </c>
      <c r="F14" s="24" t="str">
        <f>CONCATENATE(IF(OR(F5&gt;1,F6&gt;0), CONCATENATE(" Assuming", IF(F5&gt;1, CONCATENATE(" a design effect of ", F5),""), IF(AND(F5&gt;1, F6&gt;0), " and", ""), IF(F6&gt;0, CONCATENATE(" a non-response rate of ", ROUND(F6*100, 2),"%"),""), ", a sample size of "), "A sample size of "),IF(OR(F5&gt;1,F6&gt;0), ROUND(F11,0),ROUND(F11,0))," will produce a two-sided ",F7*100,"% confidence interval ranging from ", ROUND(F8*100,2), "% ", "to ",ROUND(F9*100,2),"%", " when the sample percentage is ", ROUND(F3*100,2),"%.")</f>
        <v xml:space="preserve"> Assuming a design effect of 2 and a non-response rate of 5%, a sample size of 13277 will produce a two-sided 95% confidence interval ranging from 1.2% to 1.8% when the sample percentage is 1.5%.</v>
      </c>
      <c r="G14" s="24" t="str">
        <f>CONCATENATE(IF(OR(G5&gt;1,G6&gt;0), CONCATENATE(" Assuming", IF(G5&gt;1, CONCATENATE(" a design effect of ", G5),""), IF(AND(G5&gt;1, G6&gt;0), " and", ""), IF(G6&gt;0, CONCATENATE(" a non-response rate of ", ROUND(G6*100, 2),"%"),""), ", a sample size of "), "A sample size of "),IF(OR(G5&gt;1,G6&gt;0), ROUND(G11,0),ROUND(G11,0))," will produce a two-sided ",G7*100,"% confidence interval ranging from ", ROUND(G8*100,2), "% ", "to ",ROUND(G9*100,2),"%", " when the sample percentage is ", ROUND(G3*100,2),"%.")</f>
        <v xml:space="preserve"> Assuming a design effect of 2 and a non-response rate of 5%, a sample size of 9351 will produce a two-sided 90% confidence interval ranging from 1.2% to 1.8% when the sample percentage is 1.5%.</v>
      </c>
    </row>
    <row r="16" spans="1:9" x14ac:dyDescent="0.25">
      <c r="A16" s="2" t="s">
        <v>11</v>
      </c>
    </row>
    <row r="17" spans="1:7" x14ac:dyDescent="0.25">
      <c r="A17" s="2"/>
    </row>
    <row r="18" spans="1:7" x14ac:dyDescent="0.25">
      <c r="A18" s="20"/>
      <c r="B18" t="s">
        <v>34</v>
      </c>
    </row>
    <row r="19" spans="1:7" x14ac:dyDescent="0.25">
      <c r="A19" s="11"/>
      <c r="B19" s="1"/>
      <c r="C19" s="1"/>
      <c r="D19" s="1"/>
      <c r="E19" s="1"/>
      <c r="F19" s="1"/>
      <c r="G19" s="1"/>
    </row>
    <row r="20" spans="1:7" x14ac:dyDescent="0.25">
      <c r="A20" s="21"/>
      <c r="B20" t="s">
        <v>35</v>
      </c>
    </row>
    <row r="21" spans="1:7" x14ac:dyDescent="0.25">
      <c r="A21" s="2"/>
    </row>
    <row r="22" spans="1:7" x14ac:dyDescent="0.25">
      <c r="A22" t="s">
        <v>0</v>
      </c>
    </row>
    <row r="23" spans="1:7" x14ac:dyDescent="0.25">
      <c r="B23" s="10" t="s">
        <v>16</v>
      </c>
    </row>
    <row r="24" spans="1:7" x14ac:dyDescent="0.25">
      <c r="B24" s="10" t="s">
        <v>15</v>
      </c>
    </row>
    <row r="25" spans="1:7" x14ac:dyDescent="0.25">
      <c r="B25" s="10" t="s">
        <v>17</v>
      </c>
    </row>
    <row r="26" spans="1:7" x14ac:dyDescent="0.25">
      <c r="B26" s="10" t="s">
        <v>18</v>
      </c>
    </row>
    <row r="27" spans="1:7" x14ac:dyDescent="0.25">
      <c r="B27" s="10" t="s">
        <v>25</v>
      </c>
    </row>
    <row r="28" spans="1:7" x14ac:dyDescent="0.25">
      <c r="A28" s="10"/>
    </row>
    <row r="29" spans="1:7" x14ac:dyDescent="0.25">
      <c r="A29" t="s">
        <v>5</v>
      </c>
    </row>
    <row r="30" spans="1:7" x14ac:dyDescent="0.25">
      <c r="A30" s="10"/>
      <c r="B30" s="10" t="s">
        <v>23</v>
      </c>
    </row>
    <row r="31" spans="1:7" x14ac:dyDescent="0.25">
      <c r="A31" s="10"/>
      <c r="B31" s="10" t="s">
        <v>24</v>
      </c>
    </row>
    <row r="32" spans="1:7" x14ac:dyDescent="0.25">
      <c r="A32" s="10"/>
      <c r="B32" s="10" t="s">
        <v>19</v>
      </c>
    </row>
    <row r="33" spans="1:2" x14ac:dyDescent="0.25">
      <c r="A33" s="10"/>
      <c r="B33" s="10" t="s">
        <v>20</v>
      </c>
    </row>
    <row r="34" spans="1:2" x14ac:dyDescent="0.25">
      <c r="A34" s="10"/>
      <c r="B34" s="10"/>
    </row>
    <row r="35" spans="1:2" x14ac:dyDescent="0.25">
      <c r="A35" s="11" t="s">
        <v>21</v>
      </c>
      <c r="B35" s="10"/>
    </row>
    <row r="36" spans="1:2" x14ac:dyDescent="0.25">
      <c r="A36" s="10" t="s">
        <v>22</v>
      </c>
      <c r="B36" s="10"/>
    </row>
    <row r="37" spans="1:2" x14ac:dyDescent="0.25">
      <c r="A37" s="10" t="s">
        <v>28</v>
      </c>
      <c r="B37" s="10"/>
    </row>
    <row r="39" spans="1:2" x14ac:dyDescent="0.25">
      <c r="A39" s="2" t="s">
        <v>12</v>
      </c>
    </row>
    <row r="40" spans="1:2" x14ac:dyDescent="0.25">
      <c r="A40" t="s">
        <v>13</v>
      </c>
    </row>
    <row r="41" spans="1:2" x14ac:dyDescent="0.25">
      <c r="A41" t="s">
        <v>14</v>
      </c>
    </row>
    <row r="43" spans="1:2" x14ac:dyDescent="0.25">
      <c r="A43" s="2" t="s">
        <v>36</v>
      </c>
    </row>
    <row r="51" spans="1:2" x14ac:dyDescent="0.25">
      <c r="A51" t="s">
        <v>26</v>
      </c>
    </row>
    <row r="52" spans="1:2" x14ac:dyDescent="0.25">
      <c r="B52" s="4" t="s">
        <v>43</v>
      </c>
    </row>
    <row r="53" spans="1:2" ht="18.75" x14ac:dyDescent="0.35">
      <c r="B53" s="4" t="s">
        <v>27</v>
      </c>
    </row>
    <row r="54" spans="1:2" x14ac:dyDescent="0.25">
      <c r="B54" s="4" t="s">
        <v>40</v>
      </c>
    </row>
    <row r="55" spans="1:2" x14ac:dyDescent="0.25">
      <c r="B55" s="4" t="s">
        <v>41</v>
      </c>
    </row>
    <row r="56" spans="1:2" x14ac:dyDescent="0.25">
      <c r="B56" s="4" t="s">
        <v>42</v>
      </c>
    </row>
    <row r="58" spans="1:2" x14ac:dyDescent="0.25">
      <c r="A58" s="2" t="s">
        <v>37</v>
      </c>
    </row>
    <row r="68" spans="1:2" x14ac:dyDescent="0.25">
      <c r="A68" t="s">
        <v>26</v>
      </c>
    </row>
    <row r="69" spans="1:2" x14ac:dyDescent="0.25">
      <c r="B69" s="4" t="s">
        <v>43</v>
      </c>
    </row>
    <row r="70" spans="1:2" ht="18.75" x14ac:dyDescent="0.35">
      <c r="B70" s="4" t="s">
        <v>27</v>
      </c>
    </row>
    <row r="71" spans="1:2" x14ac:dyDescent="0.25">
      <c r="B71" s="4" t="s">
        <v>40</v>
      </c>
    </row>
    <row r="72" spans="1:2" x14ac:dyDescent="0.25">
      <c r="B72" s="4" t="s">
        <v>41</v>
      </c>
    </row>
    <row r="73" spans="1:2" x14ac:dyDescent="0.25">
      <c r="B73" s="4" t="s">
        <v>44</v>
      </c>
    </row>
    <row r="74" spans="1:2" x14ac:dyDescent="0.25">
      <c r="B74" s="4" t="s">
        <v>45</v>
      </c>
    </row>
    <row r="75" spans="1:2" x14ac:dyDescent="0.25">
      <c r="B75" s="4" t="s">
        <v>46</v>
      </c>
    </row>
  </sheetData>
  <mergeCells count="2">
    <mergeCell ref="A3:A7"/>
    <mergeCell ref="A8:A14"/>
  </mergeCells>
  <hyperlinks>
    <hyperlink ref="E1" location="Home!A1" display="Home"/>
  </hyperlink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6385" r:id="rId3">
          <objectPr defaultSize="0" autoPict="0" r:id="rId4">
            <anchor moveWithCells="1" sizeWithCells="1">
              <from>
                <xdr:col>0</xdr:col>
                <xdr:colOff>295275</xdr:colOff>
                <xdr:row>59</xdr:row>
                <xdr:rowOff>76200</xdr:rowOff>
              </from>
              <to>
                <xdr:col>1</xdr:col>
                <xdr:colOff>3248025</xdr:colOff>
                <xdr:row>66</xdr:row>
                <xdr:rowOff>133350</xdr:rowOff>
              </to>
            </anchor>
          </objectPr>
        </oleObject>
      </mc:Choice>
      <mc:Fallback>
        <oleObject progId="Equation.3" shapeId="16385" r:id="rId3"/>
      </mc:Fallback>
    </mc:AlternateContent>
    <mc:AlternateContent xmlns:mc="http://schemas.openxmlformats.org/markup-compatibility/2006">
      <mc:Choice Requires="x14">
        <oleObject progId="Equation.3" shapeId="16386" r:id="rId5">
          <objectPr defaultSize="0" autoPict="0" r:id="rId6">
            <anchor moveWithCells="1" sizeWithCells="1">
              <from>
                <xdr:col>0</xdr:col>
                <xdr:colOff>238125</xdr:colOff>
                <xdr:row>44</xdr:row>
                <xdr:rowOff>47625</xdr:rowOff>
              </from>
              <to>
                <xdr:col>1</xdr:col>
                <xdr:colOff>1838325</xdr:colOff>
                <xdr:row>49</xdr:row>
                <xdr:rowOff>66675</xdr:rowOff>
              </to>
            </anchor>
          </objectPr>
        </oleObject>
      </mc:Choice>
      <mc:Fallback>
        <oleObject progId="Equation.3" shapeId="16386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5"/>
  <sheetViews>
    <sheetView workbookViewId="0">
      <selection activeCell="G11" sqref="G11"/>
    </sheetView>
  </sheetViews>
  <sheetFormatPr defaultRowHeight="15" x14ac:dyDescent="0.25"/>
  <cols>
    <col min="2" max="2" width="60" customWidth="1"/>
    <col min="3" max="3" width="16.42578125" customWidth="1"/>
    <col min="4" max="4" width="15" customWidth="1"/>
    <col min="5" max="5" width="16.42578125" customWidth="1"/>
    <col min="6" max="6" width="16" customWidth="1"/>
    <col min="7" max="7" width="17.5703125" customWidth="1"/>
  </cols>
  <sheetData>
    <row r="1" spans="1:9" x14ac:dyDescent="0.25">
      <c r="A1" s="2" t="s">
        <v>30</v>
      </c>
      <c r="D1" s="19"/>
      <c r="E1" s="19" t="s">
        <v>33</v>
      </c>
    </row>
    <row r="2" spans="1:9" ht="15.75" thickBot="1" x14ac:dyDescent="0.3"/>
    <row r="3" spans="1:9" x14ac:dyDescent="0.25">
      <c r="A3" s="65" t="s">
        <v>0</v>
      </c>
      <c r="B3" s="9" t="s">
        <v>1</v>
      </c>
      <c r="C3" s="12">
        <v>7.0000000000000001E-3</v>
      </c>
      <c r="D3" s="12">
        <v>7.0000000000000001E-3</v>
      </c>
      <c r="E3" s="12">
        <v>7.0000000000000001E-3</v>
      </c>
      <c r="F3" s="12">
        <v>7.0000000000000001E-3</v>
      </c>
      <c r="G3" s="12">
        <v>7.0000000000000001E-3</v>
      </c>
    </row>
    <row r="4" spans="1:9" x14ac:dyDescent="0.25">
      <c r="A4" s="66"/>
      <c r="B4" s="6" t="s">
        <v>2</v>
      </c>
      <c r="C4" s="13">
        <v>1.3999999999999999E-4</v>
      </c>
      <c r="D4" s="13">
        <v>1.3999999999999999E-4</v>
      </c>
      <c r="E4" s="13">
        <v>1.3999999999999999E-4</v>
      </c>
      <c r="F4" s="13">
        <v>1.3999999999999999E-4</v>
      </c>
      <c r="G4" s="13">
        <v>1.3999999999999999E-4</v>
      </c>
      <c r="I4">
        <f>G3*2</f>
        <v>1.4E-2</v>
      </c>
    </row>
    <row r="5" spans="1:9" x14ac:dyDescent="0.25">
      <c r="A5" s="66"/>
      <c r="B5" s="6" t="s">
        <v>3</v>
      </c>
      <c r="C5" s="14">
        <v>1</v>
      </c>
      <c r="D5" s="14">
        <v>1</v>
      </c>
      <c r="E5" s="14">
        <v>2</v>
      </c>
      <c r="F5" s="14">
        <v>2</v>
      </c>
      <c r="G5" s="14">
        <v>2</v>
      </c>
    </row>
    <row r="6" spans="1:9" x14ac:dyDescent="0.25">
      <c r="A6" s="66"/>
      <c r="B6" s="8" t="s">
        <v>4</v>
      </c>
      <c r="C6" s="15">
        <v>0</v>
      </c>
      <c r="D6" s="15">
        <v>0.05</v>
      </c>
      <c r="E6" s="15">
        <v>0</v>
      </c>
      <c r="F6" s="15">
        <v>0.05</v>
      </c>
      <c r="G6" s="15">
        <v>0.05</v>
      </c>
    </row>
    <row r="7" spans="1:9" ht="15.75" thickBot="1" x14ac:dyDescent="0.3">
      <c r="A7" s="67"/>
      <c r="B7" s="7" t="s">
        <v>6</v>
      </c>
      <c r="C7" s="16">
        <v>0.95</v>
      </c>
      <c r="D7" s="16">
        <v>0.95</v>
      </c>
      <c r="E7" s="16">
        <v>0.95</v>
      </c>
      <c r="F7" s="16">
        <v>0.95</v>
      </c>
      <c r="G7" s="16">
        <v>0.9</v>
      </c>
    </row>
    <row r="8" spans="1:9" x14ac:dyDescent="0.25">
      <c r="A8" s="65" t="s">
        <v>5</v>
      </c>
      <c r="B8" s="5" t="s">
        <v>7</v>
      </c>
      <c r="C8" s="22">
        <f>C3-C4</f>
        <v>6.8599999999999998E-3</v>
      </c>
      <c r="D8" s="22">
        <f>D3-D4</f>
        <v>6.8599999999999998E-3</v>
      </c>
      <c r="E8" s="22">
        <f>E3-E4</f>
        <v>6.8599999999999998E-3</v>
      </c>
      <c r="F8" s="22">
        <f>F3-F4</f>
        <v>6.8599999999999998E-3</v>
      </c>
      <c r="G8" s="22">
        <f>G3-G4</f>
        <v>6.8599999999999998E-3</v>
      </c>
    </row>
    <row r="9" spans="1:9" x14ac:dyDescent="0.25">
      <c r="A9" s="66"/>
      <c r="B9" s="6" t="s">
        <v>8</v>
      </c>
      <c r="C9" s="23">
        <f>C3+C4</f>
        <v>7.1400000000000005E-3</v>
      </c>
      <c r="D9" s="23">
        <f>D3+D4</f>
        <v>7.1400000000000005E-3</v>
      </c>
      <c r="E9" s="23">
        <f>E3+E4</f>
        <v>7.1400000000000005E-3</v>
      </c>
      <c r="F9" s="23">
        <f>F3+F4</f>
        <v>7.1400000000000005E-3</v>
      </c>
      <c r="G9" s="23">
        <f>G3+G4</f>
        <v>7.1400000000000005E-3</v>
      </c>
    </row>
    <row r="10" spans="1:9" x14ac:dyDescent="0.25">
      <c r="A10" s="66"/>
      <c r="B10" s="6" t="s">
        <v>29</v>
      </c>
      <c r="C10" s="18">
        <f>ROUNDUP((POWER(NORMSINV(1-(1-C7)/2),2)*C3*(1-C3))/POWER(C4,2),0)</f>
        <v>1362346</v>
      </c>
      <c r="D10" s="18">
        <f>ROUNDUP((POWER(NORMSINV(1-(1-D7)/2),2)*D3*(1-D3))/POWER(D4,2),0)</f>
        <v>1362346</v>
      </c>
      <c r="E10" s="18">
        <f>ROUNDUP((POWER(NORMSINV(1-(1-E7)/2),2)*E3*(1-E3))/POWER(E4,2),0)</f>
        <v>1362346</v>
      </c>
      <c r="F10" s="18">
        <f>ROUNDUP((POWER(NORMSINV(1-(1-F7)/2),2)*F3*(1-F3))/POWER(F4,2),0)</f>
        <v>1362346</v>
      </c>
      <c r="G10" s="18">
        <f>ROUNDUP((POWER(NORMSINV(1-(1-G7)/2),2)*G3*(1-G3))/POWER(G4,2),0)</f>
        <v>959502</v>
      </c>
    </row>
    <row r="11" spans="1:9" x14ac:dyDescent="0.25">
      <c r="A11" s="66"/>
      <c r="B11" s="6" t="s">
        <v>9</v>
      </c>
      <c r="C11" s="18">
        <f>ROUNDUP((C5*POWER(NORMSINV(1-(1-C7)/2),2)*(C3*(1-C3))/POWER(C4,2))/(1-C6),0)</f>
        <v>1362346</v>
      </c>
      <c r="D11" s="18">
        <f>ROUNDUP((D5*POWER(NORMSINV(1-(1-D7)/2),2)*(D3*(1-D3))/POWER(D4,2))/(1-D6),0)</f>
        <v>1434049</v>
      </c>
      <c r="E11" s="18">
        <f>ROUNDUP((E5*POWER(NORMSINV(1-(1-E7)/2),2)*(E3*(1-E3))/POWER(E4,2))/(1-E6),0)</f>
        <v>2724692</v>
      </c>
      <c r="F11" s="18">
        <f>ROUNDUP((F5*POWER(NORMSINV(1-(1-F7)/2),2)*(F3*(1-F3))/POWER(F4,2))/(1-F6),0)</f>
        <v>2868097</v>
      </c>
      <c r="G11" s="18">
        <f>ROUNDUP((G5*POWER(NORMSINV(1-(1-G7)/2),2)*(G3*(1-G3))/POWER(G4,2))/(1-G6),0)</f>
        <v>2020004</v>
      </c>
    </row>
    <row r="12" spans="1:9" x14ac:dyDescent="0.25">
      <c r="A12" s="66"/>
      <c r="B12" s="8" t="s">
        <v>47</v>
      </c>
      <c r="C12" s="28">
        <f>C11*0.1+C11</f>
        <v>1498580.6</v>
      </c>
      <c r="D12" s="28">
        <f>D11*0.1+D11</f>
        <v>1577453.9</v>
      </c>
      <c r="E12" s="28">
        <f>E11*0.1+E11</f>
        <v>2997161.2</v>
      </c>
      <c r="F12" s="28">
        <f>F11*0.1+F11</f>
        <v>3154906.7</v>
      </c>
      <c r="G12" s="28">
        <f>G11*0.1+G11</f>
        <v>2222004.4</v>
      </c>
    </row>
    <row r="13" spans="1:9" x14ac:dyDescent="0.25">
      <c r="A13" s="66"/>
      <c r="B13" s="10" t="s">
        <v>48</v>
      </c>
      <c r="C13" s="28">
        <f>((C11*C3)+(C11*C3)*0.1)</f>
        <v>10490.064200000001</v>
      </c>
      <c r="D13" s="28">
        <f>((D10*D3)+(D10*D3)*0.1)</f>
        <v>10490.064200000001</v>
      </c>
      <c r="E13" s="28">
        <f>((E10*E3)+(E10*E3)*0.1)</f>
        <v>10490.064200000001</v>
      </c>
      <c r="F13" s="28">
        <f>((F10*F3)+(F10*F3)*0.1)</f>
        <v>10490.064200000001</v>
      </c>
      <c r="G13" s="28">
        <f>((G10*G3)+(G10*G3)*0.1)</f>
        <v>7388.1653999999999</v>
      </c>
    </row>
    <row r="14" spans="1:9" ht="216" customHeight="1" thickBot="1" x14ac:dyDescent="0.3">
      <c r="A14" s="67"/>
      <c r="B14" s="7" t="s">
        <v>10</v>
      </c>
      <c r="C14" s="24" t="str">
        <f>CONCATENATE(IF(OR(C5&gt;1,C6&gt;0), CONCATENATE(" Assuming", IF(C5&gt;1, CONCATENATE(" a design effect of ", C5),""), IF(AND(C5&gt;1, C6&gt;0), " and", ""), IF(C6&gt;0, CONCATENATE(" a non-response rate of ", ROUND(C6*100, 2),"%"),""), ", a sample size of "), "A sample size of "),IF(OR(C5&gt;1,C6&gt;0), ROUND(C11,0),ROUND(C11,0))," will produce a two-sided ",C7*100,"% confidence interval ranging from ", ROUND(C8*100,2), "% ", "to ",ROUND(C9*100,2),"%", " when the sample percentage is ", ROUND(C3*100,2),"%.")</f>
        <v>A sample size of 1362346 will produce a two-sided 95% confidence interval ranging from 0.69% to 0.71% when the sample percentage is 0.7%.</v>
      </c>
      <c r="D14" s="24" t="str">
        <f>CONCATENATE(IF(OR(D5&gt;1,D6&gt;0), CONCATENATE(" Assuming", IF(D5&gt;1, CONCATENATE(" a design effect of ", D5),""), IF(AND(D5&gt;1, D6&gt;0), " and", ""), IF(D6&gt;0, CONCATENATE(" a non-response rate of ", ROUND(D6*100, 2),"%"),""), ", a sample size of "), "A sample size of "),IF(OR(D5&gt;1,D6&gt;0), ROUND(D11,0),ROUND(D11,0))," will produce a two-sided ",D7*100,"% confidence interval ranging from ", ROUND(D8*100,2), "% ", "to ",ROUND(D9*100,2),"%", " when the sample percentage is ", ROUND(D3*100,2),"%.")</f>
        <v xml:space="preserve"> Assuming a non-response rate of 5%, a sample size of 1434049 will produce a two-sided 95% confidence interval ranging from 0.69% to 0.71% when the sample percentage is 0.7%.</v>
      </c>
      <c r="E14" s="24" t="str">
        <f>CONCATENATE(IF(OR(E5&gt;1,E6&gt;0), CONCATENATE(" Assuming", IF(E5&gt;1, CONCATENATE(" a design effect of ", E5),""), IF(AND(E5&gt;1, E6&gt;0), " and", ""), IF(E6&gt;0, CONCATENATE(" a non-response rate of ", ROUND(E6*100, 2),"%"),""), ", a sample size of "), "A sample size of "),IF(OR(E5&gt;1,E6&gt;0), ROUND(E11,0),ROUND(E11,0))," will produce a two-sided ",E7*100,"% confidence interval ranging from ", ROUND(E8*100,2), "% ", "to ",ROUND(E9*100,2),"%", " when the sample percentage is ", ROUND(E3*100,2),"%.")</f>
        <v xml:space="preserve"> Assuming a design effect of 2, a sample size of 2724692 will produce a two-sided 95% confidence interval ranging from 0.69% to 0.71% when the sample percentage is 0.7%.</v>
      </c>
      <c r="F14" s="24" t="str">
        <f>CONCATENATE(IF(OR(F5&gt;1,F6&gt;0), CONCATENATE(" Assuming", IF(F5&gt;1, CONCATENATE(" a design effect of ", F5),""), IF(AND(F5&gt;1, F6&gt;0), " and", ""), IF(F6&gt;0, CONCATENATE(" a non-response rate of ", ROUND(F6*100, 2),"%"),""), ", a sample size of "), "A sample size of "),IF(OR(F5&gt;1,F6&gt;0), ROUND(F11,0),ROUND(F11,0))," will produce a two-sided ",F7*100,"% confidence interval ranging from ", ROUND(F8*100,2), "% ", "to ",ROUND(F9*100,2),"%", " when the sample percentage is ", ROUND(F3*100,2),"%.")</f>
        <v xml:space="preserve"> Assuming a design effect of 2 and a non-response rate of 5%, a sample size of 2868097 will produce a two-sided 95% confidence interval ranging from 0.69% to 0.71% when the sample percentage is 0.7%.</v>
      </c>
      <c r="G14" s="24" t="str">
        <f>CONCATENATE(IF(OR(G5&gt;1,G6&gt;0), CONCATENATE(" Assuming", IF(G5&gt;1, CONCATENATE(" a design effect of ", G5),""), IF(AND(G5&gt;1, G6&gt;0), " and", ""), IF(G6&gt;0, CONCATENATE(" a non-response rate of ", ROUND(G6*100, 2),"%"),""), ", a sample size of "), "A sample size of "),IF(OR(G5&gt;1,G6&gt;0), ROUND(G11,0),ROUND(G11,0))," will produce a two-sided ",G7*100,"% confidence interval ranging from ", ROUND(G8*100,2), "% ", "to ",ROUND(G9*100,2),"%", " when the sample percentage is ", ROUND(G3*100,2),"%.")</f>
        <v xml:space="preserve"> Assuming a design effect of 2 and a non-response rate of 5%, a sample size of 2020004 will produce a two-sided 90% confidence interval ranging from 0.69% to 0.71% when the sample percentage is 0.7%.</v>
      </c>
    </row>
    <row r="16" spans="1:9" x14ac:dyDescent="0.25">
      <c r="A16" s="2" t="s">
        <v>11</v>
      </c>
    </row>
    <row r="17" spans="1:7" x14ac:dyDescent="0.25">
      <c r="A17" s="2"/>
    </row>
    <row r="18" spans="1:7" x14ac:dyDescent="0.25">
      <c r="A18" s="20"/>
      <c r="B18" t="s">
        <v>34</v>
      </c>
    </row>
    <row r="19" spans="1:7" x14ac:dyDescent="0.25">
      <c r="A19" s="11"/>
      <c r="B19" s="1"/>
      <c r="C19" s="1"/>
      <c r="D19" s="1"/>
      <c r="E19" s="1"/>
      <c r="F19" s="1"/>
      <c r="G19" s="1"/>
    </row>
    <row r="20" spans="1:7" x14ac:dyDescent="0.25">
      <c r="A20" s="21"/>
      <c r="B20" t="s">
        <v>35</v>
      </c>
    </row>
    <row r="21" spans="1:7" x14ac:dyDescent="0.25">
      <c r="A21" s="2"/>
    </row>
    <row r="22" spans="1:7" x14ac:dyDescent="0.25">
      <c r="A22" t="s">
        <v>0</v>
      </c>
    </row>
    <row r="23" spans="1:7" x14ac:dyDescent="0.25">
      <c r="B23" s="10" t="s">
        <v>16</v>
      </c>
    </row>
    <row r="24" spans="1:7" x14ac:dyDescent="0.25">
      <c r="B24" s="10" t="s">
        <v>15</v>
      </c>
    </row>
    <row r="25" spans="1:7" x14ac:dyDescent="0.25">
      <c r="B25" s="10" t="s">
        <v>17</v>
      </c>
    </row>
    <row r="26" spans="1:7" x14ac:dyDescent="0.25">
      <c r="B26" s="10" t="s">
        <v>18</v>
      </c>
    </row>
    <row r="27" spans="1:7" x14ac:dyDescent="0.25">
      <c r="B27" s="10" t="s">
        <v>25</v>
      </c>
    </row>
    <row r="28" spans="1:7" x14ac:dyDescent="0.25">
      <c r="A28" s="10"/>
    </row>
    <row r="29" spans="1:7" x14ac:dyDescent="0.25">
      <c r="A29" t="s">
        <v>5</v>
      </c>
    </row>
    <row r="30" spans="1:7" x14ac:dyDescent="0.25">
      <c r="A30" s="10"/>
      <c r="B30" s="10" t="s">
        <v>23</v>
      </c>
    </row>
    <row r="31" spans="1:7" x14ac:dyDescent="0.25">
      <c r="A31" s="10"/>
      <c r="B31" s="10" t="s">
        <v>24</v>
      </c>
    </row>
    <row r="32" spans="1:7" x14ac:dyDescent="0.25">
      <c r="A32" s="10"/>
      <c r="B32" s="10" t="s">
        <v>19</v>
      </c>
    </row>
    <row r="33" spans="1:2" x14ac:dyDescent="0.25">
      <c r="A33" s="10"/>
      <c r="B33" s="10" t="s">
        <v>20</v>
      </c>
    </row>
    <row r="34" spans="1:2" x14ac:dyDescent="0.25">
      <c r="A34" s="10"/>
      <c r="B34" s="10"/>
    </row>
    <row r="35" spans="1:2" x14ac:dyDescent="0.25">
      <c r="A35" s="11" t="s">
        <v>21</v>
      </c>
      <c r="B35" s="10"/>
    </row>
    <row r="36" spans="1:2" x14ac:dyDescent="0.25">
      <c r="A36" s="10" t="s">
        <v>22</v>
      </c>
      <c r="B36" s="10"/>
    </row>
    <row r="37" spans="1:2" x14ac:dyDescent="0.25">
      <c r="A37" s="10" t="s">
        <v>28</v>
      </c>
      <c r="B37" s="10"/>
    </row>
    <row r="39" spans="1:2" x14ac:dyDescent="0.25">
      <c r="A39" s="2" t="s">
        <v>12</v>
      </c>
    </row>
    <row r="40" spans="1:2" x14ac:dyDescent="0.25">
      <c r="A40" t="s">
        <v>13</v>
      </c>
    </row>
    <row r="41" spans="1:2" x14ac:dyDescent="0.25">
      <c r="A41" t="s">
        <v>14</v>
      </c>
    </row>
    <row r="43" spans="1:2" x14ac:dyDescent="0.25">
      <c r="A43" s="2" t="s">
        <v>36</v>
      </c>
    </row>
    <row r="51" spans="1:2" x14ac:dyDescent="0.25">
      <c r="A51" t="s">
        <v>26</v>
      </c>
    </row>
    <row r="52" spans="1:2" x14ac:dyDescent="0.25">
      <c r="B52" s="4" t="s">
        <v>43</v>
      </c>
    </row>
    <row r="53" spans="1:2" ht="18.75" x14ac:dyDescent="0.35">
      <c r="B53" s="4" t="s">
        <v>27</v>
      </c>
    </row>
    <row r="54" spans="1:2" x14ac:dyDescent="0.25">
      <c r="B54" s="4" t="s">
        <v>40</v>
      </c>
    </row>
    <row r="55" spans="1:2" x14ac:dyDescent="0.25">
      <c r="B55" s="4" t="s">
        <v>41</v>
      </c>
    </row>
    <row r="56" spans="1:2" x14ac:dyDescent="0.25">
      <c r="B56" s="4" t="s">
        <v>42</v>
      </c>
    </row>
    <row r="58" spans="1:2" x14ac:dyDescent="0.25">
      <c r="A58" s="2" t="s">
        <v>37</v>
      </c>
    </row>
    <row r="68" spans="1:2" x14ac:dyDescent="0.25">
      <c r="A68" t="s">
        <v>26</v>
      </c>
    </row>
    <row r="69" spans="1:2" x14ac:dyDescent="0.25">
      <c r="B69" s="4" t="s">
        <v>43</v>
      </c>
    </row>
    <row r="70" spans="1:2" ht="18.75" x14ac:dyDescent="0.35">
      <c r="B70" s="4" t="s">
        <v>27</v>
      </c>
    </row>
    <row r="71" spans="1:2" x14ac:dyDescent="0.25">
      <c r="B71" s="4" t="s">
        <v>40</v>
      </c>
    </row>
    <row r="72" spans="1:2" x14ac:dyDescent="0.25">
      <c r="B72" s="4" t="s">
        <v>41</v>
      </c>
    </row>
    <row r="73" spans="1:2" x14ac:dyDescent="0.25">
      <c r="B73" s="4" t="s">
        <v>44</v>
      </c>
    </row>
    <row r="74" spans="1:2" x14ac:dyDescent="0.25">
      <c r="B74" s="4" t="s">
        <v>45</v>
      </c>
    </row>
    <row r="75" spans="1:2" x14ac:dyDescent="0.25">
      <c r="B75" s="4" t="s">
        <v>46</v>
      </c>
    </row>
  </sheetData>
  <mergeCells count="2">
    <mergeCell ref="A3:A7"/>
    <mergeCell ref="A8:A14"/>
  </mergeCells>
  <hyperlinks>
    <hyperlink ref="E1" location="Home!A1" display="Home"/>
  </hyperlink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9457" r:id="rId3">
          <objectPr defaultSize="0" autoPict="0" r:id="rId4">
            <anchor moveWithCells="1" sizeWithCells="1">
              <from>
                <xdr:col>0</xdr:col>
                <xdr:colOff>295275</xdr:colOff>
                <xdr:row>59</xdr:row>
                <xdr:rowOff>76200</xdr:rowOff>
              </from>
              <to>
                <xdr:col>1</xdr:col>
                <xdr:colOff>3248025</xdr:colOff>
                <xdr:row>66</xdr:row>
                <xdr:rowOff>133350</xdr:rowOff>
              </to>
            </anchor>
          </objectPr>
        </oleObject>
      </mc:Choice>
      <mc:Fallback>
        <oleObject progId="Equation.3" shapeId="19457" r:id="rId3"/>
      </mc:Fallback>
    </mc:AlternateContent>
    <mc:AlternateContent xmlns:mc="http://schemas.openxmlformats.org/markup-compatibility/2006">
      <mc:Choice Requires="x14">
        <oleObject progId="Equation.3" shapeId="19458" r:id="rId5">
          <objectPr defaultSize="0" autoPict="0" r:id="rId6">
            <anchor moveWithCells="1" sizeWithCells="1">
              <from>
                <xdr:col>0</xdr:col>
                <xdr:colOff>238125</xdr:colOff>
                <xdr:row>44</xdr:row>
                <xdr:rowOff>47625</xdr:rowOff>
              </from>
              <to>
                <xdr:col>1</xdr:col>
                <xdr:colOff>1838325</xdr:colOff>
                <xdr:row>49</xdr:row>
                <xdr:rowOff>66675</xdr:rowOff>
              </to>
            </anchor>
          </objectPr>
        </oleObject>
      </mc:Choice>
      <mc:Fallback>
        <oleObject progId="Equation.3" shapeId="19458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5"/>
  <sheetViews>
    <sheetView topLeftCell="A8" workbookViewId="0">
      <selection activeCell="B12" sqref="A12:IV13"/>
    </sheetView>
  </sheetViews>
  <sheetFormatPr defaultRowHeight="15" x14ac:dyDescent="0.25"/>
  <cols>
    <col min="2" max="2" width="56.140625" customWidth="1"/>
  </cols>
  <sheetData>
    <row r="1" spans="1:9" x14ac:dyDescent="0.25">
      <c r="A1" s="2" t="s">
        <v>30</v>
      </c>
      <c r="D1" s="19"/>
      <c r="E1" s="19" t="s">
        <v>33</v>
      </c>
    </row>
    <row r="2" spans="1:9" ht="15.75" thickBot="1" x14ac:dyDescent="0.3"/>
    <row r="3" spans="1:9" x14ac:dyDescent="0.25">
      <c r="A3" s="65" t="s">
        <v>0</v>
      </c>
      <c r="B3" s="9" t="s">
        <v>1</v>
      </c>
      <c r="C3" s="12">
        <v>2.1999999999999999E-2</v>
      </c>
      <c r="D3" s="12">
        <v>2.1999999999999999E-2</v>
      </c>
      <c r="E3" s="12">
        <v>2.1999999999999999E-2</v>
      </c>
      <c r="F3" s="12">
        <v>2.1999999999999999E-2</v>
      </c>
      <c r="G3" s="12">
        <v>2.1999999999999999E-2</v>
      </c>
    </row>
    <row r="4" spans="1:9" x14ac:dyDescent="0.25">
      <c r="A4" s="66"/>
      <c r="B4" s="6" t="s">
        <v>2</v>
      </c>
      <c r="C4" s="13">
        <v>4.4000000000000003E-3</v>
      </c>
      <c r="D4" s="13">
        <v>4.4000000000000003E-3</v>
      </c>
      <c r="E4" s="13">
        <v>4.4000000000000003E-3</v>
      </c>
      <c r="F4" s="13">
        <v>4.4000000000000003E-3</v>
      </c>
      <c r="G4" s="13">
        <v>4.4000000000000003E-3</v>
      </c>
      <c r="I4">
        <f>G3*2</f>
        <v>4.3999999999999997E-2</v>
      </c>
    </row>
    <row r="5" spans="1:9" x14ac:dyDescent="0.25">
      <c r="A5" s="66"/>
      <c r="B5" s="6" t="s">
        <v>3</v>
      </c>
      <c r="C5" s="14">
        <v>1</v>
      </c>
      <c r="D5" s="14">
        <v>1</v>
      </c>
      <c r="E5" s="14">
        <v>2</v>
      </c>
      <c r="F5" s="14">
        <v>2</v>
      </c>
      <c r="G5" s="14">
        <v>2</v>
      </c>
    </row>
    <row r="6" spans="1:9" x14ac:dyDescent="0.25">
      <c r="A6" s="66"/>
      <c r="B6" s="8" t="s">
        <v>4</v>
      </c>
      <c r="C6" s="15">
        <v>0</v>
      </c>
      <c r="D6" s="15">
        <v>0.05</v>
      </c>
      <c r="E6" s="15">
        <v>0</v>
      </c>
      <c r="F6" s="15">
        <v>0.05</v>
      </c>
      <c r="G6" s="15">
        <v>0.05</v>
      </c>
    </row>
    <row r="7" spans="1:9" ht="15.75" thickBot="1" x14ac:dyDescent="0.3">
      <c r="A7" s="67"/>
      <c r="B7" s="7" t="s">
        <v>6</v>
      </c>
      <c r="C7" s="16">
        <v>0.95</v>
      </c>
      <c r="D7" s="16">
        <v>0.95</v>
      </c>
      <c r="E7" s="16">
        <v>0.95</v>
      </c>
      <c r="F7" s="16">
        <v>0.95</v>
      </c>
      <c r="G7" s="16">
        <v>0.9</v>
      </c>
    </row>
    <row r="8" spans="1:9" x14ac:dyDescent="0.25">
      <c r="A8" s="65" t="s">
        <v>5</v>
      </c>
      <c r="B8" s="5" t="s">
        <v>7</v>
      </c>
      <c r="C8" s="22">
        <f>C3-C4</f>
        <v>1.7599999999999998E-2</v>
      </c>
      <c r="D8" s="22">
        <f>D3-D4</f>
        <v>1.7599999999999998E-2</v>
      </c>
      <c r="E8" s="22">
        <f>E3-E4</f>
        <v>1.7599999999999998E-2</v>
      </c>
      <c r="F8" s="22">
        <f>F3-F4</f>
        <v>1.7599999999999998E-2</v>
      </c>
      <c r="G8" s="22">
        <f>G3-G4</f>
        <v>1.7599999999999998E-2</v>
      </c>
    </row>
    <row r="9" spans="1:9" x14ac:dyDescent="0.25">
      <c r="A9" s="66"/>
      <c r="B9" s="6" t="s">
        <v>8</v>
      </c>
      <c r="C9" s="23">
        <f>C3+C4</f>
        <v>2.64E-2</v>
      </c>
      <c r="D9" s="23">
        <f>D3+D4</f>
        <v>2.64E-2</v>
      </c>
      <c r="E9" s="23">
        <f>E3+E4</f>
        <v>2.64E-2</v>
      </c>
      <c r="F9" s="23">
        <f>F3+F4</f>
        <v>2.64E-2</v>
      </c>
      <c r="G9" s="23">
        <f>G3+G4</f>
        <v>2.64E-2</v>
      </c>
    </row>
    <row r="10" spans="1:9" x14ac:dyDescent="0.25">
      <c r="A10" s="66"/>
      <c r="B10" s="6" t="s">
        <v>29</v>
      </c>
      <c r="C10" s="18">
        <f>ROUNDUP((POWER(NORMSINV(1-(1-C7)/2),2)*C3*(1-C3))/POWER(C4,2),0)</f>
        <v>4270</v>
      </c>
      <c r="D10" s="18">
        <f>ROUNDUP((POWER(NORMSINV(1-(1-D7)/2),2)*D3*(1-D3))/POWER(D4,2),0)</f>
        <v>4270</v>
      </c>
      <c r="E10" s="18">
        <f>ROUNDUP((POWER(NORMSINV(1-(1-E7)/2),2)*E3*(1-E3))/POWER(E4,2),0)</f>
        <v>4270</v>
      </c>
      <c r="F10" s="18">
        <f>ROUNDUP((POWER(NORMSINV(1-(1-F7)/2),2)*F3*(1-F3))/POWER(F4,2),0)</f>
        <v>4270</v>
      </c>
      <c r="G10" s="18">
        <f>ROUNDUP((POWER(NORMSINV(1-(1-G7)/2),2)*G3*(1-G3))/POWER(G4,2),0)</f>
        <v>3007</v>
      </c>
    </row>
    <row r="11" spans="1:9" x14ac:dyDescent="0.25">
      <c r="A11" s="66"/>
      <c r="B11" s="6" t="s">
        <v>9</v>
      </c>
      <c r="C11" s="18">
        <f>ROUNDUP((C5*POWER(NORMSINV(1-(1-C7)/2),2)*(C3*(1-C3))/POWER(C4,2))/(1-C6),0)</f>
        <v>4270</v>
      </c>
      <c r="D11" s="18">
        <f>ROUNDUP((D5*POWER(NORMSINV(1-(1-D7)/2),2)*(D3*(1-D3))/POWER(D4,2))/(1-D6),0)</f>
        <v>4494</v>
      </c>
      <c r="E11" s="18">
        <f>ROUNDUP((E5*POWER(NORMSINV(1-(1-E7)/2),2)*(E3*(1-E3))/POWER(E4,2))/(1-E6),0)</f>
        <v>8539</v>
      </c>
      <c r="F11" s="18">
        <f>ROUNDUP((F5*POWER(NORMSINV(1-(1-F7)/2),2)*(F3*(1-F3))/POWER(F4,2))/(1-F6),0)</f>
        <v>8988</v>
      </c>
      <c r="G11" s="18">
        <f>ROUNDUP((G5*POWER(NORMSINV(1-(1-G7)/2),2)*(G3*(1-G3))/POWER(G4,2))/(1-G6),0)</f>
        <v>6331</v>
      </c>
    </row>
    <row r="12" spans="1:9" x14ac:dyDescent="0.25">
      <c r="A12" s="66"/>
      <c r="B12" s="8" t="s">
        <v>47</v>
      </c>
      <c r="C12" s="28">
        <f>C11*0.1+C11</f>
        <v>4697</v>
      </c>
      <c r="D12" s="28">
        <f>D11*0.1+D11</f>
        <v>4943.3999999999996</v>
      </c>
      <c r="E12" s="28">
        <f>E11*0.1+E11</f>
        <v>9392.9</v>
      </c>
      <c r="F12" s="28">
        <f>F11*0.1+F11</f>
        <v>9886.7999999999993</v>
      </c>
      <c r="G12" s="28">
        <f>G11*0.1+G11</f>
        <v>6964.1</v>
      </c>
    </row>
    <row r="13" spans="1:9" x14ac:dyDescent="0.25">
      <c r="A13" s="66"/>
      <c r="B13" s="10" t="s">
        <v>48</v>
      </c>
      <c r="C13" s="28">
        <f>((C11*C3)+(C11*C3)*0.1)</f>
        <v>103.334</v>
      </c>
      <c r="D13" s="28">
        <f>((D10*D3)+(D10*D3)*0.1)</f>
        <v>103.334</v>
      </c>
      <c r="E13" s="28">
        <f>((E10*E3)+(E10*E3)*0.1)</f>
        <v>103.334</v>
      </c>
      <c r="F13" s="28">
        <f>((F10*F3)+(F10*F3)*0.1)</f>
        <v>103.334</v>
      </c>
      <c r="G13" s="28">
        <f>((G10*G3)+(G10*G3)*0.1)</f>
        <v>72.76939999999999</v>
      </c>
    </row>
    <row r="14" spans="1:9" ht="409.6" thickBot="1" x14ac:dyDescent="0.3">
      <c r="A14" s="67"/>
      <c r="B14" s="7" t="s">
        <v>10</v>
      </c>
      <c r="C14" s="24" t="str">
        <f>CONCATENATE(IF(OR(C5&gt;1,C6&gt;0), CONCATENATE(" Assuming", IF(C5&gt;1, CONCATENATE(" a design effect of ", C5),""), IF(AND(C5&gt;1, C6&gt;0), " and", ""), IF(C6&gt;0, CONCATENATE(" a non-response rate of ", ROUND(C6*100, 2),"%"),""), ", a sample size of "), "A sample size of "),IF(OR(C5&gt;1,C6&gt;0), ROUND(C11,0),ROUND(C11,0))," will produce a two-sided ",C7*100,"% confidence interval ranging from ", ROUND(C8*100,2), "% ", "to ",ROUND(C9*100,2),"%", " when the sample percentage is ", ROUND(C3*100,2),"%.")</f>
        <v>A sample size of 4270 will produce a two-sided 95% confidence interval ranging from 1.76% to 2.64% when the sample percentage is 2.2%.</v>
      </c>
      <c r="D14" s="24" t="str">
        <f>CONCATENATE(IF(OR(D5&gt;1,D6&gt;0), CONCATENATE(" Assuming", IF(D5&gt;1, CONCATENATE(" a design effect of ", D5),""), IF(AND(D5&gt;1, D6&gt;0), " and", ""), IF(D6&gt;0, CONCATENATE(" a non-response rate of ", ROUND(D6*100, 2),"%"),""), ", a sample size of "), "A sample size of "),IF(OR(D5&gt;1,D6&gt;0), ROUND(D11,0),ROUND(D11,0))," will produce a two-sided ",D7*100,"% confidence interval ranging from ", ROUND(D8*100,2), "% ", "to ",ROUND(D9*100,2),"%", " when the sample percentage is ", ROUND(D3*100,2),"%.")</f>
        <v xml:space="preserve"> Assuming a non-response rate of 5%, a sample size of 4494 will produce a two-sided 95% confidence interval ranging from 1.76% to 2.64% when the sample percentage is 2.2%.</v>
      </c>
      <c r="E14" s="24" t="str">
        <f>CONCATENATE(IF(OR(E5&gt;1,E6&gt;0), CONCATENATE(" Assuming", IF(E5&gt;1, CONCATENATE(" a design effect of ", E5),""), IF(AND(E5&gt;1, E6&gt;0), " and", ""), IF(E6&gt;0, CONCATENATE(" a non-response rate of ", ROUND(E6*100, 2),"%"),""), ", a sample size of "), "A sample size of "),IF(OR(E5&gt;1,E6&gt;0), ROUND(E11,0),ROUND(E11,0))," will produce a two-sided ",E7*100,"% confidence interval ranging from ", ROUND(E8*100,2), "% ", "to ",ROUND(E9*100,2),"%", " when the sample percentage is ", ROUND(E3*100,2),"%.")</f>
        <v xml:space="preserve"> Assuming a design effect of 2, a sample size of 8539 will produce a two-sided 95% confidence interval ranging from 1.76% to 2.64% when the sample percentage is 2.2%.</v>
      </c>
      <c r="F14" s="24" t="str">
        <f>CONCATENATE(IF(OR(F5&gt;1,F6&gt;0), CONCATENATE(" Assuming", IF(F5&gt;1, CONCATENATE(" a design effect of ", F5),""), IF(AND(F5&gt;1, F6&gt;0), " and", ""), IF(F6&gt;0, CONCATENATE(" a non-response rate of ", ROUND(F6*100, 2),"%"),""), ", a sample size of "), "A sample size of "),IF(OR(F5&gt;1,F6&gt;0), ROUND(F11,0),ROUND(F11,0))," will produce a two-sided ",F7*100,"% confidence interval ranging from ", ROUND(F8*100,2), "% ", "to ",ROUND(F9*100,2),"%", " when the sample percentage is ", ROUND(F3*100,2),"%.")</f>
        <v xml:space="preserve"> Assuming a design effect of 2 and a non-response rate of 5%, a sample size of 8988 will produce a two-sided 95% confidence interval ranging from 1.76% to 2.64% when the sample percentage is 2.2%.</v>
      </c>
      <c r="G14" s="24" t="str">
        <f>CONCATENATE(IF(OR(G5&gt;1,G6&gt;0), CONCATENATE(" Assuming", IF(G5&gt;1, CONCATENATE(" a design effect of ", G5),""), IF(AND(G5&gt;1, G6&gt;0), " and", ""), IF(G6&gt;0, CONCATENATE(" a non-response rate of ", ROUND(G6*100, 2),"%"),""), ", a sample size of "), "A sample size of "),IF(OR(G5&gt;1,G6&gt;0), ROUND(G11,0),ROUND(G11,0))," will produce a two-sided ",G7*100,"% confidence interval ranging from ", ROUND(G8*100,2), "% ", "to ",ROUND(G9*100,2),"%", " when the sample percentage is ", ROUND(G3*100,2),"%.")</f>
        <v xml:space="preserve"> Assuming a design effect of 2 and a non-response rate of 5%, a sample size of 6331 will produce a two-sided 90% confidence interval ranging from 1.76% to 2.64% when the sample percentage is 2.2%.</v>
      </c>
    </row>
    <row r="16" spans="1:9" x14ac:dyDescent="0.25">
      <c r="A16" s="2" t="s">
        <v>11</v>
      </c>
    </row>
    <row r="17" spans="1:7" x14ac:dyDescent="0.25">
      <c r="A17" s="2"/>
    </row>
    <row r="18" spans="1:7" x14ac:dyDescent="0.25">
      <c r="A18" s="20"/>
      <c r="B18" t="s">
        <v>34</v>
      </c>
    </row>
    <row r="19" spans="1:7" x14ac:dyDescent="0.25">
      <c r="A19" s="11"/>
      <c r="B19" s="1"/>
      <c r="C19" s="1"/>
      <c r="D19" s="1"/>
      <c r="E19" s="1"/>
      <c r="F19" s="1"/>
      <c r="G19" s="1"/>
    </row>
    <row r="20" spans="1:7" x14ac:dyDescent="0.25">
      <c r="A20" s="21"/>
      <c r="B20" t="s">
        <v>35</v>
      </c>
    </row>
    <row r="21" spans="1:7" x14ac:dyDescent="0.25">
      <c r="A21" s="2"/>
    </row>
    <row r="22" spans="1:7" x14ac:dyDescent="0.25">
      <c r="A22" t="s">
        <v>0</v>
      </c>
    </row>
    <row r="23" spans="1:7" x14ac:dyDescent="0.25">
      <c r="B23" s="10" t="s">
        <v>16</v>
      </c>
    </row>
    <row r="24" spans="1:7" x14ac:dyDescent="0.25">
      <c r="B24" s="10" t="s">
        <v>15</v>
      </c>
    </row>
    <row r="25" spans="1:7" x14ac:dyDescent="0.25">
      <c r="B25" s="10" t="s">
        <v>17</v>
      </c>
    </row>
    <row r="26" spans="1:7" x14ac:dyDescent="0.25">
      <c r="B26" s="10" t="s">
        <v>18</v>
      </c>
    </row>
    <row r="27" spans="1:7" x14ac:dyDescent="0.25">
      <c r="B27" s="10" t="s">
        <v>25</v>
      </c>
    </row>
    <row r="28" spans="1:7" x14ac:dyDescent="0.25">
      <c r="A28" s="10"/>
    </row>
    <row r="29" spans="1:7" x14ac:dyDescent="0.25">
      <c r="A29" t="s">
        <v>5</v>
      </c>
    </row>
    <row r="30" spans="1:7" x14ac:dyDescent="0.25">
      <c r="A30" s="10"/>
      <c r="B30" s="10" t="s">
        <v>23</v>
      </c>
    </row>
    <row r="31" spans="1:7" x14ac:dyDescent="0.25">
      <c r="A31" s="10"/>
      <c r="B31" s="10" t="s">
        <v>24</v>
      </c>
    </row>
    <row r="32" spans="1:7" x14ac:dyDescent="0.25">
      <c r="A32" s="10"/>
      <c r="B32" s="10" t="s">
        <v>19</v>
      </c>
    </row>
    <row r="33" spans="1:2" x14ac:dyDescent="0.25">
      <c r="A33" s="10"/>
      <c r="B33" s="10" t="s">
        <v>20</v>
      </c>
    </row>
    <row r="34" spans="1:2" x14ac:dyDescent="0.25">
      <c r="A34" s="10"/>
      <c r="B34" s="10"/>
    </row>
    <row r="35" spans="1:2" x14ac:dyDescent="0.25">
      <c r="A35" s="11" t="s">
        <v>21</v>
      </c>
      <c r="B35" s="10"/>
    </row>
    <row r="36" spans="1:2" x14ac:dyDescent="0.25">
      <c r="A36" s="10" t="s">
        <v>22</v>
      </c>
      <c r="B36" s="10"/>
    </row>
    <row r="37" spans="1:2" x14ac:dyDescent="0.25">
      <c r="A37" s="10" t="s">
        <v>28</v>
      </c>
      <c r="B37" s="10"/>
    </row>
    <row r="39" spans="1:2" x14ac:dyDescent="0.25">
      <c r="A39" s="2" t="s">
        <v>12</v>
      </c>
    </row>
    <row r="40" spans="1:2" x14ac:dyDescent="0.25">
      <c r="A40" t="s">
        <v>13</v>
      </c>
    </row>
    <row r="41" spans="1:2" x14ac:dyDescent="0.25">
      <c r="A41" t="s">
        <v>14</v>
      </c>
    </row>
    <row r="43" spans="1:2" x14ac:dyDescent="0.25">
      <c r="A43" s="2" t="s">
        <v>36</v>
      </c>
    </row>
    <row r="51" spans="1:2" x14ac:dyDescent="0.25">
      <c r="A51" t="s">
        <v>26</v>
      </c>
    </row>
    <row r="52" spans="1:2" x14ac:dyDescent="0.25">
      <c r="B52" s="4" t="s">
        <v>43</v>
      </c>
    </row>
    <row r="53" spans="1:2" ht="18.75" x14ac:dyDescent="0.35">
      <c r="B53" s="4" t="s">
        <v>27</v>
      </c>
    </row>
    <row r="54" spans="1:2" x14ac:dyDescent="0.25">
      <c r="B54" s="4" t="s">
        <v>40</v>
      </c>
    </row>
    <row r="55" spans="1:2" x14ac:dyDescent="0.25">
      <c r="B55" s="4" t="s">
        <v>41</v>
      </c>
    </row>
    <row r="56" spans="1:2" x14ac:dyDescent="0.25">
      <c r="B56" s="4" t="s">
        <v>42</v>
      </c>
    </row>
    <row r="58" spans="1:2" x14ac:dyDescent="0.25">
      <c r="A58" s="2" t="s">
        <v>37</v>
      </c>
    </row>
    <row r="68" spans="1:2" x14ac:dyDescent="0.25">
      <c r="A68" t="s">
        <v>26</v>
      </c>
    </row>
    <row r="69" spans="1:2" x14ac:dyDescent="0.25">
      <c r="B69" s="4" t="s">
        <v>43</v>
      </c>
    </row>
    <row r="70" spans="1:2" ht="18.75" x14ac:dyDescent="0.35">
      <c r="B70" s="4" t="s">
        <v>27</v>
      </c>
    </row>
    <row r="71" spans="1:2" x14ac:dyDescent="0.25">
      <c r="B71" s="4" t="s">
        <v>40</v>
      </c>
    </row>
    <row r="72" spans="1:2" x14ac:dyDescent="0.25">
      <c r="B72" s="4" t="s">
        <v>41</v>
      </c>
    </row>
    <row r="73" spans="1:2" x14ac:dyDescent="0.25">
      <c r="B73" s="4" t="s">
        <v>44</v>
      </c>
    </row>
    <row r="74" spans="1:2" x14ac:dyDescent="0.25">
      <c r="B74" s="4" t="s">
        <v>45</v>
      </c>
    </row>
    <row r="75" spans="1:2" x14ac:dyDescent="0.25">
      <c r="B75" s="4" t="s">
        <v>46</v>
      </c>
    </row>
  </sheetData>
  <mergeCells count="2">
    <mergeCell ref="A3:A7"/>
    <mergeCell ref="A8:A14"/>
  </mergeCells>
  <hyperlinks>
    <hyperlink ref="E1" location="Home!A1" display="Home"/>
  </hyperlink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1265" r:id="rId3">
          <objectPr defaultSize="0" autoPict="0" r:id="rId4">
            <anchor moveWithCells="1" sizeWithCells="1">
              <from>
                <xdr:col>0</xdr:col>
                <xdr:colOff>295275</xdr:colOff>
                <xdr:row>59</xdr:row>
                <xdr:rowOff>76200</xdr:rowOff>
              </from>
              <to>
                <xdr:col>1</xdr:col>
                <xdr:colOff>3248025</xdr:colOff>
                <xdr:row>66</xdr:row>
                <xdr:rowOff>133350</xdr:rowOff>
              </to>
            </anchor>
          </objectPr>
        </oleObject>
      </mc:Choice>
      <mc:Fallback>
        <oleObject progId="Equation.3" shapeId="11265" r:id="rId3"/>
      </mc:Fallback>
    </mc:AlternateContent>
    <mc:AlternateContent xmlns:mc="http://schemas.openxmlformats.org/markup-compatibility/2006">
      <mc:Choice Requires="x14">
        <oleObject progId="Equation.3" shapeId="11266" r:id="rId5">
          <objectPr defaultSize="0" autoPict="0" r:id="rId6">
            <anchor moveWithCells="1" sizeWithCells="1">
              <from>
                <xdr:col>0</xdr:col>
                <xdr:colOff>238125</xdr:colOff>
                <xdr:row>44</xdr:row>
                <xdr:rowOff>47625</xdr:rowOff>
              </from>
              <to>
                <xdr:col>1</xdr:col>
                <xdr:colOff>1838325</xdr:colOff>
                <xdr:row>49</xdr:row>
                <xdr:rowOff>66675</xdr:rowOff>
              </to>
            </anchor>
          </objectPr>
        </oleObject>
      </mc:Choice>
      <mc:Fallback>
        <oleObject progId="Equation.3" shapeId="11266" r:id="rId5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3"/>
  <sheetViews>
    <sheetView showGridLines="0" tabSelected="1" zoomScale="120" zoomScaleNormal="120" workbookViewId="0">
      <selection sqref="A1:F2"/>
    </sheetView>
  </sheetViews>
  <sheetFormatPr defaultRowHeight="15" x14ac:dyDescent="0.25"/>
  <cols>
    <col min="1" max="1" width="3.85546875" customWidth="1"/>
    <col min="2" max="2" width="0.7109375" customWidth="1"/>
    <col min="3" max="3" width="49.42578125" customWidth="1"/>
    <col min="4" max="4" width="8.85546875" customWidth="1"/>
    <col min="5" max="5" width="26.5703125" customWidth="1"/>
    <col min="6" max="6" width="11.7109375" customWidth="1"/>
    <col min="7" max="7" width="4.140625" customWidth="1"/>
    <col min="8" max="9" width="25.5703125" customWidth="1"/>
  </cols>
  <sheetData>
    <row r="1" spans="1:15" ht="14.45" customHeight="1" x14ac:dyDescent="0.25">
      <c r="A1" s="68" t="s">
        <v>89</v>
      </c>
      <c r="B1" s="68"/>
      <c r="C1" s="68"/>
      <c r="D1" s="68"/>
      <c r="E1" s="68"/>
      <c r="F1" s="68"/>
    </row>
    <row r="2" spans="1:15" ht="24.6" customHeight="1" x14ac:dyDescent="0.25">
      <c r="A2" s="68"/>
      <c r="B2" s="68"/>
      <c r="C2" s="68"/>
      <c r="D2" s="68"/>
      <c r="E2" s="68"/>
      <c r="F2" s="68"/>
    </row>
    <row r="3" spans="1:15" s="1" customFormat="1" ht="17.100000000000001" customHeight="1" x14ac:dyDescent="0.25">
      <c r="A3" s="84" t="s">
        <v>49</v>
      </c>
      <c r="B3" s="52"/>
      <c r="C3" s="53" t="s">
        <v>51</v>
      </c>
      <c r="D3" s="53"/>
      <c r="E3" s="50">
        <v>0.2</v>
      </c>
      <c r="F3" s="54"/>
    </row>
    <row r="4" spans="1:15" s="1" customFormat="1" ht="17.100000000000001" customHeight="1" x14ac:dyDescent="0.25">
      <c r="A4" s="84"/>
      <c r="B4" s="52"/>
      <c r="C4" s="53" t="s">
        <v>79</v>
      </c>
      <c r="D4" s="53"/>
      <c r="E4" s="50">
        <v>0.5</v>
      </c>
      <c r="F4" s="55"/>
      <c r="G4" s="10"/>
      <c r="H4" s="10"/>
      <c r="I4" s="10"/>
      <c r="J4" s="10"/>
      <c r="K4" s="10"/>
      <c r="L4" s="10"/>
      <c r="M4" s="10"/>
      <c r="N4" s="10"/>
      <c r="O4" s="10"/>
    </row>
    <row r="5" spans="1:15" s="1" customFormat="1" ht="17.100000000000001" customHeight="1" x14ac:dyDescent="0.25">
      <c r="A5" s="84"/>
      <c r="B5" s="56"/>
      <c r="C5" s="53" t="s">
        <v>78</v>
      </c>
      <c r="D5" s="53"/>
      <c r="E5" s="50">
        <v>0.1</v>
      </c>
      <c r="F5" s="54"/>
    </row>
    <row r="6" spans="1:15" s="1" customFormat="1" ht="17.100000000000001" customHeight="1" x14ac:dyDescent="0.25">
      <c r="A6" s="84"/>
      <c r="B6" s="56"/>
      <c r="C6" s="53" t="s">
        <v>3</v>
      </c>
      <c r="D6" s="53"/>
      <c r="E6" s="63">
        <v>2</v>
      </c>
      <c r="F6" s="54"/>
    </row>
    <row r="7" spans="1:15" s="1" customFormat="1" ht="17.100000000000001" customHeight="1" x14ac:dyDescent="0.25">
      <c r="A7" s="84"/>
      <c r="B7" s="56"/>
      <c r="C7" s="53" t="s">
        <v>50</v>
      </c>
      <c r="D7" s="53"/>
      <c r="E7" s="50">
        <v>0.05</v>
      </c>
      <c r="F7" s="54"/>
      <c r="G7" s="33"/>
    </row>
    <row r="8" spans="1:15" s="1" customFormat="1" ht="17.100000000000001" customHeight="1" x14ac:dyDescent="0.25">
      <c r="A8" s="84"/>
      <c r="B8" s="56"/>
      <c r="C8" s="53" t="s">
        <v>60</v>
      </c>
      <c r="D8" s="53"/>
      <c r="E8" s="57">
        <v>0.95</v>
      </c>
      <c r="F8" s="54"/>
      <c r="G8" s="33"/>
    </row>
    <row r="9" spans="1:15" ht="18" customHeight="1" x14ac:dyDescent="0.25">
      <c r="A9" s="85" t="s">
        <v>5</v>
      </c>
      <c r="B9" s="58"/>
      <c r="C9" s="58"/>
      <c r="D9" s="59" t="s">
        <v>76</v>
      </c>
      <c r="E9" s="59" t="s">
        <v>68</v>
      </c>
      <c r="F9" s="59" t="s">
        <v>77</v>
      </c>
      <c r="G9" s="34"/>
    </row>
    <row r="10" spans="1:15" ht="18" customHeight="1" x14ac:dyDescent="0.25">
      <c r="A10" s="85"/>
      <c r="B10" s="58"/>
      <c r="C10" s="58" t="s">
        <v>70</v>
      </c>
      <c r="D10" s="51">
        <f>E4-E5</f>
        <v>0.4</v>
      </c>
      <c r="E10" s="51">
        <f>E4</f>
        <v>0.5</v>
      </c>
      <c r="F10" s="51">
        <f>E4+E5</f>
        <v>0.6</v>
      </c>
      <c r="G10" s="34"/>
    </row>
    <row r="11" spans="1:15" ht="18" customHeight="1" x14ac:dyDescent="0.25">
      <c r="A11" s="85"/>
      <c r="B11" s="58"/>
      <c r="C11" s="58" t="s">
        <v>69</v>
      </c>
      <c r="D11" s="51">
        <f>E3-E18</f>
        <v>0.17539207121826073</v>
      </c>
      <c r="E11" s="51">
        <f>E3</f>
        <v>0.2</v>
      </c>
      <c r="F11" s="51">
        <f>E3+E18</f>
        <v>0.2246079287817393</v>
      </c>
      <c r="G11" s="33"/>
    </row>
    <row r="12" spans="1:15" ht="18" customHeight="1" x14ac:dyDescent="0.25">
      <c r="A12" s="85"/>
      <c r="B12" s="58"/>
      <c r="C12" s="58" t="s">
        <v>71</v>
      </c>
      <c r="D12" s="60"/>
      <c r="E12" s="61">
        <f>ROUNDUP((POWER(NORMSINV(1-(1-E8)/2),2)*E4*(1-E4))/POWER(E5,2),0)</f>
        <v>97</v>
      </c>
      <c r="F12" s="60"/>
    </row>
    <row r="13" spans="1:15" ht="18" customHeight="1" x14ac:dyDescent="0.25">
      <c r="A13" s="85"/>
      <c r="B13" s="58"/>
      <c r="C13" s="58" t="s">
        <v>72</v>
      </c>
      <c r="D13" s="44"/>
      <c r="E13" s="44">
        <f>ROUNDUP((E6*POWER(NORMSINV(1-(1-E8)/2),2)*(E4*(1-E4))/POWER(E5,2))/(1-E7),0)</f>
        <v>203</v>
      </c>
      <c r="F13" s="44"/>
    </row>
    <row r="14" spans="1:15" ht="18" customHeight="1" x14ac:dyDescent="0.25">
      <c r="A14" s="85"/>
      <c r="B14" s="58"/>
      <c r="C14" s="62" t="s">
        <v>73</v>
      </c>
      <c r="D14" s="44"/>
      <c r="E14" s="44">
        <f>E13/E3</f>
        <v>1015</v>
      </c>
      <c r="F14" s="44"/>
    </row>
    <row r="15" spans="1:15" ht="14.45" hidden="1" customHeight="1" x14ac:dyDescent="0.25">
      <c r="A15" s="85"/>
      <c r="B15" s="58"/>
      <c r="C15" s="48" t="s">
        <v>61</v>
      </c>
      <c r="D15" s="45"/>
      <c r="E15" s="31">
        <f>E3</f>
        <v>0.2</v>
      </c>
      <c r="F15" s="46"/>
    </row>
    <row r="16" spans="1:15" ht="14.45" hidden="1" customHeight="1" x14ac:dyDescent="0.25">
      <c r="A16" s="85"/>
      <c r="B16" s="58"/>
      <c r="C16" s="49" t="s">
        <v>62</v>
      </c>
      <c r="D16" s="45"/>
      <c r="E16" s="32">
        <f>NORMSINV((1-E8)/2)</f>
        <v>-1.9599639845400536</v>
      </c>
      <c r="F16" s="47"/>
    </row>
    <row r="17" spans="1:6" ht="14.45" hidden="1" customHeight="1" x14ac:dyDescent="0.25">
      <c r="A17" s="85"/>
      <c r="B17" s="58"/>
      <c r="C17" s="48" t="s">
        <v>63</v>
      </c>
      <c r="D17" s="45"/>
      <c r="E17" s="32">
        <f>SQRT(E3*(1-E3)/E14)</f>
        <v>1.255529641148689E-2</v>
      </c>
      <c r="F17" s="47"/>
    </row>
    <row r="18" spans="1:6" ht="14.45" hidden="1" customHeight="1" x14ac:dyDescent="0.25">
      <c r="A18" s="85"/>
      <c r="B18" s="58"/>
      <c r="C18" s="49" t="s">
        <v>64</v>
      </c>
      <c r="D18" s="45"/>
      <c r="E18" s="32">
        <f>ABS(E16*E17)</f>
        <v>2.4607928781739282E-2</v>
      </c>
      <c r="F18" s="47"/>
    </row>
    <row r="19" spans="1:6" ht="60" customHeight="1" x14ac:dyDescent="0.25">
      <c r="A19" s="85"/>
      <c r="B19" s="58"/>
      <c r="C19" s="69" t="str">
        <f>CONCATENATE(IF(OR(E6&gt;1,E7&gt;0), CONCATENATE(" Assuming", IF(E6&gt;1, CONCATENATE(" a design effect of ", E6),""), IF(AND(E6&gt;1, E7&gt;0), " and", ""), IF(E7&gt;0, CONCATENATE(" a non-response rate of ", ROUND(E7*100, 2),"%"),""), ", a sample size of "), "A sample size of "),IF(OR(E6&gt;1,E7&gt;0), ROUND(E13,0),ROUND(E13,0))," HIV-positive participants will produce a two-sided ",E8*100,"% confidence interval ranging from ", ROUND(D10*100,2), "% ", "to ",ROUND(F10*100,2),"%", " when the proportion with viral load suppression among HIV-positives is ", ROUND(E4*100,2),"%.")</f>
        <v xml:space="preserve"> Assuming a design effect of 2 and a non-response rate of 5%, a sample size of 203 HIV-positive participants will produce a two-sided 95% confidence interval ranging from 40% to 60% when the proportion with viral load suppression among HIV-positives is 50%.</v>
      </c>
      <c r="D19" s="69"/>
      <c r="E19" s="69"/>
      <c r="F19" s="69"/>
    </row>
    <row r="21" spans="1:6" x14ac:dyDescent="0.25">
      <c r="A21" s="64" t="s">
        <v>74</v>
      </c>
      <c r="B21" s="30"/>
    </row>
    <row r="22" spans="1:6" ht="45" customHeight="1" x14ac:dyDescent="0.25">
      <c r="A22" s="86" t="s">
        <v>53</v>
      </c>
      <c r="B22" s="86"/>
      <c r="C22" s="86"/>
      <c r="D22" s="86"/>
      <c r="E22" s="86"/>
      <c r="F22" s="86"/>
    </row>
    <row r="23" spans="1:6" s="43" customFormat="1" ht="14.45" customHeight="1" x14ac:dyDescent="0.25">
      <c r="A23" s="86" t="s">
        <v>80</v>
      </c>
      <c r="B23" s="86"/>
      <c r="C23" s="86"/>
      <c r="D23" s="86"/>
      <c r="E23" s="86"/>
      <c r="F23" s="86"/>
    </row>
    <row r="24" spans="1:6" s="43" customFormat="1" ht="29.1" customHeight="1" x14ac:dyDescent="0.25">
      <c r="A24" s="86" t="s">
        <v>81</v>
      </c>
      <c r="B24" s="86"/>
      <c r="C24" s="86"/>
      <c r="D24" s="86"/>
      <c r="E24" s="86"/>
      <c r="F24" s="86"/>
    </row>
    <row r="25" spans="1:6" s="43" customFormat="1" ht="47.25" customHeight="1" x14ac:dyDescent="0.25">
      <c r="A25" s="86" t="s">
        <v>82</v>
      </c>
      <c r="B25" s="86"/>
      <c r="C25" s="86"/>
      <c r="D25" s="86"/>
      <c r="E25" s="86"/>
      <c r="F25" s="86"/>
    </row>
    <row r="26" spans="1:6" s="43" customFormat="1" ht="30" customHeight="1" x14ac:dyDescent="0.25">
      <c r="A26" s="86" t="s">
        <v>83</v>
      </c>
      <c r="B26" s="86"/>
      <c r="C26" s="86"/>
      <c r="D26" s="86"/>
      <c r="E26" s="86"/>
      <c r="F26" s="86"/>
    </row>
    <row r="27" spans="1:6" s="43" customFormat="1" ht="14.45" customHeight="1" x14ac:dyDescent="0.25">
      <c r="A27" s="86" t="s">
        <v>52</v>
      </c>
      <c r="B27" s="86"/>
      <c r="C27" s="86"/>
      <c r="D27" s="86"/>
      <c r="E27" s="86"/>
      <c r="F27" s="86"/>
    </row>
    <row r="28" spans="1:6" s="43" customFormat="1" ht="14.25" customHeight="1" x14ac:dyDescent="0.25"/>
    <row r="29" spans="1:6" x14ac:dyDescent="0.25">
      <c r="A29" s="64" t="s">
        <v>75</v>
      </c>
      <c r="B29" s="30"/>
    </row>
    <row r="30" spans="1:6" ht="30.75" customHeight="1" x14ac:dyDescent="0.25">
      <c r="A30" s="88" t="s">
        <v>84</v>
      </c>
      <c r="B30" s="88"/>
      <c r="C30" s="88"/>
      <c r="D30" s="88"/>
      <c r="E30" s="88"/>
      <c r="F30" s="88"/>
    </row>
    <row r="31" spans="1:6" ht="15.75" customHeight="1" x14ac:dyDescent="0.25">
      <c r="A31" s="88" t="s">
        <v>85</v>
      </c>
      <c r="B31" s="88"/>
      <c r="C31" s="88"/>
      <c r="D31" s="88"/>
      <c r="E31" s="88"/>
      <c r="F31" s="88"/>
    </row>
    <row r="32" spans="1:6" ht="30" customHeight="1" x14ac:dyDescent="0.25">
      <c r="A32" s="88" t="s">
        <v>86</v>
      </c>
      <c r="B32" s="88"/>
      <c r="C32" s="88"/>
      <c r="D32" s="88"/>
      <c r="E32" s="88"/>
      <c r="F32" s="88"/>
    </row>
    <row r="33" spans="1:6" ht="47.45" customHeight="1" x14ac:dyDescent="0.25">
      <c r="A33" s="86" t="s">
        <v>87</v>
      </c>
      <c r="B33" s="86"/>
      <c r="C33" s="86"/>
      <c r="D33" s="86"/>
      <c r="E33" s="86"/>
      <c r="F33" s="86"/>
    </row>
    <row r="34" spans="1:6" ht="29.45" customHeight="1" x14ac:dyDescent="0.25">
      <c r="A34" s="89" t="s">
        <v>88</v>
      </c>
      <c r="B34" s="89"/>
      <c r="C34" s="89"/>
      <c r="D34" s="89"/>
      <c r="E34" s="89"/>
      <c r="F34" s="89"/>
    </row>
    <row r="35" spans="1:6" x14ac:dyDescent="0.25">
      <c r="A35" s="10"/>
      <c r="B35" s="10"/>
      <c r="C35" s="10"/>
      <c r="D35" s="10"/>
    </row>
    <row r="36" spans="1:6" x14ac:dyDescent="0.25">
      <c r="A36" s="11" t="s">
        <v>21</v>
      </c>
      <c r="B36" s="11"/>
      <c r="C36" s="10"/>
      <c r="D36" s="10"/>
    </row>
    <row r="37" spans="1:6" ht="29.45" customHeight="1" x14ac:dyDescent="0.25">
      <c r="A37" s="86" t="s">
        <v>22</v>
      </c>
      <c r="B37" s="86"/>
      <c r="C37" s="86"/>
      <c r="D37" s="86"/>
      <c r="E37" s="86"/>
      <c r="F37" s="86"/>
    </row>
    <row r="38" spans="1:6" ht="45.6" customHeight="1" x14ac:dyDescent="0.25">
      <c r="A38" s="86" t="s">
        <v>28</v>
      </c>
      <c r="B38" s="86"/>
      <c r="C38" s="86"/>
      <c r="D38" s="86"/>
      <c r="E38" s="86"/>
      <c r="F38" s="86"/>
    </row>
    <row r="40" spans="1:6" x14ac:dyDescent="0.25">
      <c r="A40" s="2" t="s">
        <v>12</v>
      </c>
      <c r="B40" s="2"/>
    </row>
    <row r="41" spans="1:6" x14ac:dyDescent="0.25">
      <c r="A41" s="87" t="s">
        <v>13</v>
      </c>
      <c r="B41" s="87"/>
      <c r="C41" s="87"/>
      <c r="D41" s="87"/>
      <c r="E41" s="87"/>
      <c r="F41" s="87"/>
    </row>
    <row r="42" spans="1:6" x14ac:dyDescent="0.25">
      <c r="A42" s="87" t="s">
        <v>14</v>
      </c>
      <c r="B42" s="87"/>
      <c r="C42" s="87"/>
      <c r="D42" s="87"/>
      <c r="E42" s="87"/>
      <c r="F42" s="87"/>
    </row>
    <row r="44" spans="1:6" x14ac:dyDescent="0.25">
      <c r="A44" s="2" t="s">
        <v>36</v>
      </c>
      <c r="B44" s="2"/>
    </row>
    <row r="52" spans="1:4" x14ac:dyDescent="0.25">
      <c r="A52" t="s">
        <v>26</v>
      </c>
    </row>
    <row r="53" spans="1:4" ht="18" x14ac:dyDescent="0.35">
      <c r="C53" s="4" t="s">
        <v>57</v>
      </c>
      <c r="D53" s="4"/>
    </row>
    <row r="54" spans="1:4" ht="18.75" x14ac:dyDescent="0.35">
      <c r="C54" s="4" t="s">
        <v>58</v>
      </c>
      <c r="D54" s="4"/>
    </row>
    <row r="55" spans="1:4" x14ac:dyDescent="0.25">
      <c r="C55" s="17" t="s">
        <v>55</v>
      </c>
      <c r="D55" s="17"/>
    </row>
    <row r="56" spans="1:4" x14ac:dyDescent="0.25">
      <c r="C56" s="4" t="s">
        <v>42</v>
      </c>
      <c r="D56" s="4"/>
    </row>
    <row r="57" spans="1:4" x14ac:dyDescent="0.25">
      <c r="C57" s="4" t="s">
        <v>54</v>
      </c>
      <c r="D57" s="4"/>
    </row>
    <row r="59" spans="1:4" x14ac:dyDescent="0.25">
      <c r="A59" s="2" t="s">
        <v>37</v>
      </c>
      <c r="B59" s="2"/>
    </row>
    <row r="69" spans="1:7" x14ac:dyDescent="0.25">
      <c r="A69" t="s">
        <v>26</v>
      </c>
    </row>
    <row r="70" spans="1:7" ht="18" x14ac:dyDescent="0.35">
      <c r="C70" s="4" t="s">
        <v>56</v>
      </c>
      <c r="D70" s="4"/>
    </row>
    <row r="71" spans="1:7" ht="18" x14ac:dyDescent="0.35">
      <c r="C71" s="4" t="s">
        <v>59</v>
      </c>
      <c r="D71" s="4"/>
    </row>
    <row r="72" spans="1:7" x14ac:dyDescent="0.25">
      <c r="C72" s="4" t="s">
        <v>45</v>
      </c>
      <c r="D72" s="4"/>
    </row>
    <row r="73" spans="1:7" x14ac:dyDescent="0.25">
      <c r="C73" s="4" t="s">
        <v>46</v>
      </c>
      <c r="D73" s="4"/>
    </row>
    <row r="75" spans="1:7" x14ac:dyDescent="0.25">
      <c r="A75" s="35" t="s">
        <v>65</v>
      </c>
      <c r="B75" s="8"/>
      <c r="C75" s="8"/>
      <c r="D75" s="8"/>
      <c r="E75" s="8"/>
      <c r="F75" s="8"/>
      <c r="G75" s="36"/>
    </row>
    <row r="76" spans="1:7" x14ac:dyDescent="0.25">
      <c r="A76" s="70" t="s">
        <v>31</v>
      </c>
      <c r="B76" s="71"/>
      <c r="C76" s="71"/>
      <c r="D76" s="71"/>
      <c r="E76" s="71"/>
      <c r="F76" s="71"/>
      <c r="G76" s="72"/>
    </row>
    <row r="77" spans="1:7" x14ac:dyDescent="0.25">
      <c r="A77" s="73" t="s">
        <v>32</v>
      </c>
      <c r="B77" s="74"/>
      <c r="C77" s="74"/>
      <c r="D77" s="10"/>
      <c r="E77" s="10"/>
      <c r="F77" s="10"/>
      <c r="G77" s="37"/>
    </row>
    <row r="78" spans="1:7" x14ac:dyDescent="0.25">
      <c r="A78" s="38" t="s">
        <v>38</v>
      </c>
      <c r="B78" s="39"/>
      <c r="C78" s="39"/>
      <c r="D78" s="10"/>
      <c r="E78" s="10"/>
      <c r="F78" s="10"/>
      <c r="G78" s="37"/>
    </row>
    <row r="79" spans="1:7" x14ac:dyDescent="0.25">
      <c r="A79" s="38" t="s">
        <v>39</v>
      </c>
      <c r="B79" s="39"/>
      <c r="C79" s="39"/>
      <c r="D79" s="10"/>
      <c r="E79" s="10"/>
      <c r="F79" s="10"/>
      <c r="G79" s="37"/>
    </row>
    <row r="80" spans="1:7" x14ac:dyDescent="0.25">
      <c r="A80" s="40" t="s">
        <v>67</v>
      </c>
      <c r="B80" s="3"/>
      <c r="C80" s="3"/>
      <c r="D80" s="41"/>
      <c r="E80" s="41"/>
      <c r="F80" s="41"/>
      <c r="G80" s="42"/>
    </row>
    <row r="81" spans="1:7" x14ac:dyDescent="0.25">
      <c r="A81" s="75" t="s">
        <v>66</v>
      </c>
      <c r="B81" s="76"/>
      <c r="C81" s="76"/>
      <c r="D81" s="76"/>
      <c r="E81" s="76"/>
      <c r="F81" s="76"/>
      <c r="G81" s="77"/>
    </row>
    <row r="82" spans="1:7" x14ac:dyDescent="0.25">
      <c r="A82" s="78"/>
      <c r="B82" s="79"/>
      <c r="C82" s="79"/>
      <c r="D82" s="79"/>
      <c r="E82" s="79"/>
      <c r="F82" s="79"/>
      <c r="G82" s="80"/>
    </row>
    <row r="83" spans="1:7" x14ac:dyDescent="0.25">
      <c r="A83" s="81"/>
      <c r="B83" s="82"/>
      <c r="C83" s="82"/>
      <c r="D83" s="82"/>
      <c r="E83" s="82"/>
      <c r="F83" s="82"/>
      <c r="G83" s="83"/>
    </row>
  </sheetData>
  <mergeCells count="22">
    <mergeCell ref="A22:F22"/>
    <mergeCell ref="A31:F31"/>
    <mergeCell ref="A32:F32"/>
    <mergeCell ref="A33:F33"/>
    <mergeCell ref="A34:F34"/>
    <mergeCell ref="A30:F30"/>
    <mergeCell ref="A1:F2"/>
    <mergeCell ref="C19:F19"/>
    <mergeCell ref="A76:G76"/>
    <mergeCell ref="A77:C77"/>
    <mergeCell ref="A81:G83"/>
    <mergeCell ref="A3:A8"/>
    <mergeCell ref="A9:A19"/>
    <mergeCell ref="A37:F37"/>
    <mergeCell ref="A38:F38"/>
    <mergeCell ref="A41:F41"/>
    <mergeCell ref="A42:F42"/>
    <mergeCell ref="A23:F23"/>
    <mergeCell ref="A24:F24"/>
    <mergeCell ref="A25:F25"/>
    <mergeCell ref="A26:F26"/>
    <mergeCell ref="A27:F27"/>
  </mergeCells>
  <pageMargins left="0.25" right="0.25" top="0.75" bottom="0.75" header="0.3" footer="0.3"/>
  <pageSetup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19045F38B61648A569521FF91F6463" ma:contentTypeVersion="0" ma:contentTypeDescription="Create a new document." ma:contentTypeScope="" ma:versionID="81cecbaf6dba18fd380b43622611a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A373FF-106A-4AD8-9FCB-6A42C7F117B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7E4A21E-F207-472D-9459-58189DA239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0A9041-3E30-4677-A0CA-0DD7546613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Isfara</vt:lpstr>
      <vt:lpstr>Istaravshan</vt:lpstr>
      <vt:lpstr>Shahrituz</vt:lpstr>
      <vt:lpstr>Tursunzade</vt:lpstr>
      <vt:lpstr>VLS based Sample Size</vt:lpstr>
      <vt:lpstr>'VLS based Sample Size'!Print_Area</vt:lpstr>
    </vt:vector>
  </TitlesOfParts>
  <Company>CDC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Shiraishi</dc:creator>
  <cp:lastModifiedBy>Hakim, Avi (CDC/CGH/DGHT)</cp:lastModifiedBy>
  <cp:lastPrinted>2017-09-25T16:15:38Z</cp:lastPrinted>
  <dcterms:created xsi:type="dcterms:W3CDTF">2010-02-12T16:06:02Z</dcterms:created>
  <dcterms:modified xsi:type="dcterms:W3CDTF">2017-10-20T15:27:25Z</dcterms:modified>
</cp:coreProperties>
</file>