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gcsarl-my.sharepoint.com/personal/d_gzirishvili_curatioconsulting_com/Documents/Consulting/WHO Surveillance Costing/W/"/>
    </mc:Choice>
  </mc:AlternateContent>
  <xr:revisionPtr revIDLastSave="71" documentId="8_{A1D36B01-EBDE-42AC-A7F2-07A154E1FE48}" xr6:coauthVersionLast="47" xr6:coauthVersionMax="47" xr10:uidLastSave="{CE7AD99B-5811-4CDF-9D98-82604A7BB34B}"/>
  <workbookProtection workbookAlgorithmName="SHA-512" workbookHashValue="33+3+8oK+uKith7VHev8DHgKreRrNxNelxR5rdYZi7xLWClrkkuzARFmXPqMv2IybrZ9qxaC/6Nn2+qX2JZK9w==" workbookSaltValue="zxnCriUSQ42W6jsgIW0iig==" workbookSpinCount="100000" lockStructure="1"/>
  <bookViews>
    <workbookView xWindow="-108" yWindow="-108" windowWidth="29016" windowHeight="19416" tabRatio="861" xr2:uid="{32A3EFDA-894E-40F5-8385-CA9A24B75A4A}"/>
  </bookViews>
  <sheets>
    <sheet name="Intro" sheetId="5" r:id="rId1"/>
    <sheet name="Settings" sheetId="13" r:id="rId2"/>
    <sheet name="Logbook" sheetId="27" state="hidden" r:id="rId3"/>
    <sheet name="Surveillance" sheetId="1" r:id="rId4"/>
    <sheet name="Diseases" sheetId="3" r:id="rId5"/>
    <sheet name="Inputs" sheetId="4" r:id="rId6"/>
    <sheet name="Admin" sheetId="6" r:id="rId7"/>
    <sheet name="Donors" sheetId="10" r:id="rId8"/>
    <sheet name="Planning" sheetId="7" r:id="rId9"/>
    <sheet name="Budget01" sheetId="8" r:id="rId10"/>
    <sheet name="Budget02" sheetId="21" r:id="rId11"/>
    <sheet name="Budget03" sheetId="22" r:id="rId12"/>
    <sheet name="Projects" sheetId="9" r:id="rId13"/>
    <sheet name="EXTernal" sheetId="11" r:id="rId14"/>
    <sheet name="Resources" sheetId="12" r:id="rId15"/>
    <sheet name="IntegrationINT" sheetId="15" r:id="rId16"/>
    <sheet name="IntegrationEXT" sheetId="23" r:id="rId17"/>
    <sheet name="Transitioning" sheetId="26" state="hidden" r:id="rId18"/>
    <sheet name="WideTable1" sheetId="17" r:id="rId19"/>
    <sheet name="WideTable2" sheetId="18" r:id="rId20"/>
    <sheet name="ScenarioBulding" sheetId="25" r:id="rId21"/>
    <sheet name="Countries" sheetId="14" state="hidden" r:id="rId22"/>
    <sheet name="Lists" sheetId="2" state="hidden" r:id="rId23"/>
  </sheets>
  <definedNames>
    <definedName name="_xlnm._FilterDatabase" localSheetId="9" hidden="1">Budget01!$B$3:$F$3</definedName>
    <definedName name="_xlnm._FilterDatabase" localSheetId="10" hidden="1">Budget02!$B$3:$L$10</definedName>
    <definedName name="_xlnm._FilterDatabase" localSheetId="11" hidden="1">Budget03!$B$3:$L$10</definedName>
    <definedName name="_xlnm._FilterDatabase" localSheetId="21" hidden="1">Countries!$B$1:$F$240</definedName>
    <definedName name="_xlnm._FilterDatabase" localSheetId="13" hidden="1">EXTernal!$B$3:$L$10</definedName>
    <definedName name="_xlnm._FilterDatabase" localSheetId="8" hidden="1">Planning!$B$3:$K$303</definedName>
    <definedName name="_xlnm._FilterDatabase" localSheetId="12" hidden="1">Projects!$AL$3:$AT$103</definedName>
    <definedName name="_xlnm._FilterDatabase" localSheetId="17" hidden="1">Transitioning!$B$3:$L$10</definedName>
    <definedName name="_xlnm._FilterDatabase" localSheetId="18" hidden="1">WideTable1!$B$3:$AB$166</definedName>
    <definedName name="_xlnm._FilterDatabase" localSheetId="19" hidden="1">WideTable2!$B$3:$K$10</definedName>
    <definedName name="_isAct" localSheetId="8">Planning!$T$4:$T$303</definedName>
    <definedName name="_IsArray" localSheetId="8">Planning!$DL$4:$DL$303</definedName>
    <definedName name="_IsArray" localSheetId="12">Projects!$BP$4:$BP$103</definedName>
    <definedName name="_IsDonor" localSheetId="12">Projects!$N$4:$N$103</definedName>
    <definedName name="_IsInp" localSheetId="8">Planning!$W$4:$W$303</definedName>
    <definedName name="_IsInternal" localSheetId="8">_xlfn.ANCHORARRAY(Planning!$EC$4)</definedName>
    <definedName name="_Ref67497881" localSheetId="12">Projects!$CD$2</definedName>
    <definedName name="_Year_YYYY">Planning!$C$1</definedName>
    <definedName name="Array_Inputs">_xlfn.ANCHORARRAY(Planning!$CH$4)</definedName>
    <definedName name="array_wt2">_xlfn.ANCHORARRAY(WideTable2!$B$4)</definedName>
    <definedName name="bkm_00_Home">Intro!$B$2</definedName>
    <definedName name="bkm_00_Paramaters">Settings!$B$1</definedName>
    <definedName name="bkm_A_01_SurveillanceSystemComponents">Surveillance!$B$1</definedName>
    <definedName name="bkm_A_011_SurveilanceSystemFunctions">Surveillance!$B$5</definedName>
    <definedName name="bkm_A_012_SurveillanceSystemActivties">Surveillance!$B$26</definedName>
    <definedName name="bkm_A_02_Diseases">Diseases!$B$1</definedName>
    <definedName name="bkm_A_03_Inputs_costUnits">Inputs!$B$1</definedName>
    <definedName name="bkm_A_031_Inputs">Inputs!$B$6</definedName>
    <definedName name="bkm_A_032_InputStandards">Inputs!$B$89</definedName>
    <definedName name="bkm_A_033_costUnits">Inputs!$B$122</definedName>
    <definedName name="bkm_A_04_OrganizationalSetup">Admin!$B$1</definedName>
    <definedName name="bkm_A_041_Organizations">Admin!$B$6</definedName>
    <definedName name="bkm_A_042_OrganizationTypes">Admin!$B$57</definedName>
    <definedName name="bkm_A_043_AdminLevels">Admin!$B$90</definedName>
    <definedName name="bkm_A_05_Donor_Organizations">Donors!$B$1</definedName>
    <definedName name="bkm_A_051_Donors">Donors!$B$5</definedName>
    <definedName name="bkm_A_052_DonorTypes">Donors!$B$56</definedName>
    <definedName name="bkm_B_01_Planning">Planning!$B$1</definedName>
    <definedName name="bkm_B_Budget_outPtbl_01">Budget01!$B$1</definedName>
    <definedName name="bkm_B_Budget_outPtbl_02">Budget02!$B$1</definedName>
    <definedName name="bkm_B_Budget_outPtbl_03">Budget03!$B$1</definedName>
    <definedName name="bkm_C_01_ExtraBudgetSupport">Projects!$B$1</definedName>
    <definedName name="bkm_C_02_Ext_Funding">EXTernal!$B$1</definedName>
    <definedName name="bkm_D_01_Resources">Resources!$B$1</definedName>
    <definedName name="bkm_D_02_Integration">IntegrationINT!$B$1</definedName>
    <definedName name="bkm_D_03_Integration_Ext">IntegrationEXT!$B$1</definedName>
    <definedName name="bkm_D_04_Transitioning">Transitioning!$B$1</definedName>
    <definedName name="bkm_E_01_wt_Budget_funding">WideTable1!$B$1</definedName>
    <definedName name="bkm_E_02_wt_External_funding">WideTable2!$B$1</definedName>
    <definedName name="bkm_F_01_ScenarioBuilding">ScenarioBulding!$B$1</definedName>
    <definedName name="dyn_Actions" localSheetId="8">OFFSET(INDEX(Surveillance!$V$29:$AL$66,,Planning!$V1),,,OFFSET(Surveillance!$V$26,0,Planning!$V1-1))</definedName>
    <definedName name="dyn_Actions" localSheetId="12">OFFSET(INDEX(Surveillance!$V$29:$AL$66,,Projects!$M1),,,OFFSET(Surveillance!$V$26,0,Projects!$M1-1))</definedName>
    <definedName name="dyn_Actions" localSheetId="20">OFFSET(INDEX(Surveillance!$V$29:$AL$66,,ScenarioBulding!$U1),,,OFFSET(Surveillance!$V$26,0,ScenarioBulding!$U1-1))</definedName>
    <definedName name="dyn_Actions" comment="List of actions by Functions">OFFSET(INDEX(Surveillance!$V$29:$AL$66,,Planning!$BO1),,,OFFSET(Surveillance!$V$26,0,Planning!$BO1-1))</definedName>
    <definedName name="l_Activities">_xlfn.ANCHORARRAY(Surveillance!$F$28)</definedName>
    <definedName name="l_activitiesDonors">Projects!$AT$4</definedName>
    <definedName name="l_ActivityName">INDEX(_xlfn.ANCHORARRAY(Surveillance!$F$28),,1)</definedName>
    <definedName name="l_adminLevel">_xlfn.ANCHORARRAY(Admin!$K$92)</definedName>
    <definedName name="l_Columns" localSheetId="12">_xlfn.ANCHORARRAY(Projects!$AY$4)</definedName>
    <definedName name="l_Combined_Budget">OFFSET(Planning!$DM$4:$DM$303,,,Planning!$DL$1)</definedName>
    <definedName name="l_Combined_External">OFFSET(Projects!$BQ$4:$BQ$103,,,Projects!$BP$1)</definedName>
    <definedName name="l_costType">Lists!$B$21:$B$23</definedName>
    <definedName name="l_costUnit">_xlfn.ANCHORARRAY(Inputs!$J$124)</definedName>
    <definedName name="l_countries">Countries!$B$2:$B$240</definedName>
    <definedName name="l_countries_Alpha">Countries!$C$2:$C$240</definedName>
    <definedName name="l_currency">Countries!$F$2:$F$240</definedName>
    <definedName name="l_currency_ISO">Countries!$E$2:$E$240</definedName>
    <definedName name="l_currencyEx" localSheetId="20">_xlfn.ANCHORARRAY(ScenarioBulding!#REF!)</definedName>
    <definedName name="l_currencyEx">_xlfn.ANCHORARRAY(Settings!$N$11)</definedName>
    <definedName name="l_diseaePriority">Lists!$B$5:$B$6</definedName>
    <definedName name="l_Diseases">_xlfn.ANCHORARRAY(Diseases!$G$4)</definedName>
    <definedName name="l_Donors">_xlfn.ANCHORARRAY(Donors!$F$7)</definedName>
    <definedName name="l_donorTypes">_xlfn.ANCHORARRAY(Donors!$J$58)</definedName>
    <definedName name="l_dyn_Inputs_Integrating">CHOOSE(Planning!$X1,,l_inputs_Integrating_Budget,l_Inputs_Integrating_Project)</definedName>
    <definedName name="l_ExR" localSheetId="20">_xlfn.ANCHORARRAY(ScenarioBulding!#REF!)</definedName>
    <definedName name="l_ExR">_xlfn.ANCHORARRAY(Settings!$O$11)</definedName>
    <definedName name="l_functionName">_xlfn.ANCHORARRAY(Surveillance!$F$7)</definedName>
    <definedName name="l_functionType">Lists!$B$2:$B$3</definedName>
    <definedName name="l_header_Budget">_xlfn.ANCHORARRAY(Planning!$FU$4)</definedName>
    <definedName name="l_header_External">_xlfn.ANCHORARRAY(Projects!$BS$4)</definedName>
    <definedName name="l_inputNames">_xlfn.ANCHORARRAY(Inputs!$F$8)</definedName>
    <definedName name="l_inputs_Integrating">_xlfn.ANCHORARRAY(Planning!$BX$4)</definedName>
    <definedName name="l_inputs_Integrating_Budget">_xlfn.ANCHORARRAY(Planning!$BZ$4)</definedName>
    <definedName name="l_Inputs_Integrating_Project">_xlfn.ANCHORARRAY(Planning!$CA$4)</definedName>
    <definedName name="l_inputStandardNames">_xlfn.ANCHORARRAY(Inputs!$J$91)</definedName>
    <definedName name="l_inputType">Lists!$B$13:$B$14</definedName>
    <definedName name="l_Integrated">Lists!$B$16:$B$19</definedName>
    <definedName name="l_Organizations">_xlfn.ANCHORARRAY(Admin!$K$8)</definedName>
    <definedName name="l_orgType">_xlfn.ANCHORARRAY(Admin!$K$59)</definedName>
    <definedName name="l_surveillanceTypes">Lists!$B$8:$B$11</definedName>
    <definedName name="l_unitName">_xlfn.ANCHORARRAY(Inputs!$J$124)</definedName>
    <definedName name="myTTT">_xlfn._xlws.FILTER(Surveillance!$B$28:$B$75,Surveillance!$C$28:$C$75=Surveillance!$Q1)</definedName>
    <definedName name="opt_Budget_Year">Lists!$D$2</definedName>
    <definedName name="opt_Country">Settings!$C$7</definedName>
    <definedName name="opt_ISO">Settings!$G$7</definedName>
    <definedName name="opt_MarkUsedItems">Settings!$N$28</definedName>
    <definedName name="opt_NCU">Settings!$C$9</definedName>
    <definedName name="opt_OutlineLayout" localSheetId="20">ScenarioBulding!#REF!</definedName>
    <definedName name="opt_OutlineLayout">Settings!$N$22</definedName>
    <definedName name="opt_ScenB_UseY1_projections">Settings!$N$30</definedName>
    <definedName name="opt_ShowInputsZero" localSheetId="20">ScenarioBulding!#REF!</definedName>
    <definedName name="opt_ShowInputsZero">Settings!$N$24</definedName>
    <definedName name="opt_Year">Settings!$C$5</definedName>
    <definedName name="_xlnm.Print_Area" localSheetId="9">Budget01!$B$4:$F$24</definedName>
    <definedName name="_xlnm.Print_Area" localSheetId="10">Budget02!$B$4:$G$43</definedName>
    <definedName name="_xlnm.Print_Area" localSheetId="11">Budget03!$B$4:$F$24</definedName>
    <definedName name="_xlnm.Print_Area" localSheetId="14">OFFSET(Resources!$B$3:$G$208,,,Resources!$J$3)</definedName>
    <definedName name="_xlnm.Print_Area" localSheetId="20">ScenarioBulding!$B$3:$Q$31</definedName>
    <definedName name="_xlnm.Print_Area" localSheetId="17">Transitioning!$B$4:$J$6</definedName>
    <definedName name="_xlnm.Print_Titles" localSheetId="9">Budget01!$3:$3</definedName>
    <definedName name="_xlnm.Print_Titles" localSheetId="10">Budget02!$3:$3</definedName>
    <definedName name="_xlnm.Print_Titles" localSheetId="11">Budget03!$3:$3</definedName>
    <definedName name="_xlnm.Print_Titles" localSheetId="17">Transitioning!$3:$3</definedName>
    <definedName name="RowN" localSheetId="8">Planning!$ES$4:$ES$303</definedName>
    <definedName name="RowN" localSheetId="12">Projects!$BR$4:$BR$103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0" i="12" l="1" a="1"/>
  <c r="J210" i="12" s="1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160" i="7"/>
  <c r="U161" i="7"/>
  <c r="U162" i="7"/>
  <c r="U163" i="7"/>
  <c r="U164" i="7"/>
  <c r="U165" i="7"/>
  <c r="U166" i="7"/>
  <c r="U167" i="7"/>
  <c r="U168" i="7"/>
  <c r="U169" i="7"/>
  <c r="U170" i="7"/>
  <c r="U171" i="7"/>
  <c r="U172" i="7"/>
  <c r="U173" i="7"/>
  <c r="U174" i="7"/>
  <c r="U175" i="7"/>
  <c r="U176" i="7"/>
  <c r="U177" i="7"/>
  <c r="U178" i="7"/>
  <c r="U179" i="7"/>
  <c r="U180" i="7"/>
  <c r="U181" i="7"/>
  <c r="U182" i="7"/>
  <c r="U183" i="7"/>
  <c r="U184" i="7"/>
  <c r="U185" i="7"/>
  <c r="U186" i="7"/>
  <c r="U187" i="7"/>
  <c r="U188" i="7"/>
  <c r="U189" i="7"/>
  <c r="U190" i="7"/>
  <c r="U191" i="7"/>
  <c r="U192" i="7"/>
  <c r="U193" i="7"/>
  <c r="U194" i="7"/>
  <c r="U195" i="7"/>
  <c r="U196" i="7"/>
  <c r="U197" i="7"/>
  <c r="U198" i="7"/>
  <c r="U199" i="7"/>
  <c r="U200" i="7"/>
  <c r="U201" i="7"/>
  <c r="U202" i="7"/>
  <c r="U203" i="7"/>
  <c r="U204" i="7"/>
  <c r="U205" i="7"/>
  <c r="U206" i="7"/>
  <c r="U207" i="7"/>
  <c r="U208" i="7"/>
  <c r="U209" i="7"/>
  <c r="U210" i="7"/>
  <c r="U211" i="7"/>
  <c r="U212" i="7"/>
  <c r="U213" i="7"/>
  <c r="U214" i="7"/>
  <c r="U215" i="7"/>
  <c r="U216" i="7"/>
  <c r="U217" i="7"/>
  <c r="U218" i="7"/>
  <c r="U219" i="7"/>
  <c r="U220" i="7"/>
  <c r="U221" i="7"/>
  <c r="U222" i="7"/>
  <c r="U223" i="7"/>
  <c r="U224" i="7"/>
  <c r="U225" i="7"/>
  <c r="U226" i="7"/>
  <c r="U227" i="7"/>
  <c r="U228" i="7"/>
  <c r="U229" i="7"/>
  <c r="U230" i="7"/>
  <c r="U231" i="7"/>
  <c r="U232" i="7"/>
  <c r="U233" i="7"/>
  <c r="U234" i="7"/>
  <c r="U235" i="7"/>
  <c r="U236" i="7"/>
  <c r="U237" i="7"/>
  <c r="U238" i="7"/>
  <c r="U239" i="7"/>
  <c r="U240" i="7"/>
  <c r="U241" i="7"/>
  <c r="U242" i="7"/>
  <c r="U243" i="7"/>
  <c r="U244" i="7"/>
  <c r="U245" i="7"/>
  <c r="U246" i="7"/>
  <c r="U247" i="7"/>
  <c r="U248" i="7"/>
  <c r="U249" i="7"/>
  <c r="U250" i="7"/>
  <c r="U251" i="7"/>
  <c r="U252" i="7"/>
  <c r="U253" i="7"/>
  <c r="U254" i="7"/>
  <c r="U255" i="7"/>
  <c r="U256" i="7"/>
  <c r="U257" i="7"/>
  <c r="U258" i="7"/>
  <c r="U259" i="7"/>
  <c r="U260" i="7"/>
  <c r="U261" i="7"/>
  <c r="U262" i="7"/>
  <c r="U263" i="7"/>
  <c r="U264" i="7"/>
  <c r="U265" i="7"/>
  <c r="U266" i="7"/>
  <c r="U267" i="7"/>
  <c r="U268" i="7"/>
  <c r="U269" i="7"/>
  <c r="U270" i="7"/>
  <c r="U271" i="7"/>
  <c r="U272" i="7"/>
  <c r="U273" i="7"/>
  <c r="U274" i="7"/>
  <c r="U275" i="7"/>
  <c r="U276" i="7"/>
  <c r="U277" i="7"/>
  <c r="U278" i="7"/>
  <c r="U279" i="7"/>
  <c r="U280" i="7"/>
  <c r="U281" i="7"/>
  <c r="U282" i="7"/>
  <c r="U283" i="7"/>
  <c r="U284" i="7"/>
  <c r="U285" i="7"/>
  <c r="U286" i="7"/>
  <c r="U287" i="7"/>
  <c r="U288" i="7"/>
  <c r="U289" i="7"/>
  <c r="U290" i="7"/>
  <c r="U291" i="7"/>
  <c r="U292" i="7"/>
  <c r="U293" i="7"/>
  <c r="U294" i="7"/>
  <c r="U295" i="7"/>
  <c r="U296" i="7"/>
  <c r="U297" i="7"/>
  <c r="U298" i="7"/>
  <c r="U299" i="7"/>
  <c r="U300" i="7"/>
  <c r="U301" i="7"/>
  <c r="U302" i="7"/>
  <c r="U303" i="7"/>
  <c r="U4" i="7"/>
  <c r="H1" i="27" l="1"/>
  <c r="B67" i="5" s="1"/>
  <c r="N2" i="12" l="1"/>
  <c r="J4" i="12" a="1"/>
  <c r="J4" i="12" s="1"/>
  <c r="T1" i="7"/>
  <c r="T4" i="7" a="1"/>
  <c r="T4" i="7" s="1"/>
  <c r="V108" i="12" l="1"/>
  <c r="V116" i="12"/>
  <c r="V120" i="12"/>
  <c r="V128" i="12"/>
  <c r="V136" i="12"/>
  <c r="V148" i="12"/>
  <c r="V152" i="12"/>
  <c r="V164" i="12"/>
  <c r="V176" i="12"/>
  <c r="V180" i="12"/>
  <c r="V192" i="12"/>
  <c r="V204" i="12"/>
  <c r="V138" i="12"/>
  <c r="V166" i="12"/>
  <c r="V174" i="12"/>
  <c r="V182" i="12"/>
  <c r="V190" i="12"/>
  <c r="V202" i="12"/>
  <c r="V103" i="12"/>
  <c r="V107" i="12"/>
  <c r="V111" i="12"/>
  <c r="V115" i="12"/>
  <c r="V119" i="12"/>
  <c r="V123" i="12"/>
  <c r="V127" i="12"/>
  <c r="V131" i="12"/>
  <c r="V135" i="12"/>
  <c r="V139" i="12"/>
  <c r="V143" i="12"/>
  <c r="V147" i="12"/>
  <c r="V151" i="12"/>
  <c r="V155" i="12"/>
  <c r="V159" i="12"/>
  <c r="V163" i="12"/>
  <c r="V167" i="12"/>
  <c r="V171" i="12"/>
  <c r="V175" i="12"/>
  <c r="V179" i="12"/>
  <c r="V183" i="12"/>
  <c r="V187" i="12"/>
  <c r="V191" i="12"/>
  <c r="V195" i="12"/>
  <c r="V199" i="12"/>
  <c r="V203" i="12"/>
  <c r="V207" i="12"/>
  <c r="V112" i="12"/>
  <c r="V132" i="12"/>
  <c r="V144" i="12"/>
  <c r="V160" i="12"/>
  <c r="V172" i="12"/>
  <c r="V188" i="12"/>
  <c r="V200" i="12"/>
  <c r="V150" i="12"/>
  <c r="V194" i="12"/>
  <c r="V104" i="12"/>
  <c r="V124" i="12"/>
  <c r="V140" i="12"/>
  <c r="V156" i="12"/>
  <c r="V168" i="12"/>
  <c r="V184" i="12"/>
  <c r="V196" i="12"/>
  <c r="V208" i="12"/>
  <c r="V105" i="12"/>
  <c r="V109" i="12"/>
  <c r="V113" i="12"/>
  <c r="V117" i="12"/>
  <c r="V121" i="12"/>
  <c r="V125" i="12"/>
  <c r="V129" i="12"/>
  <c r="V133" i="12"/>
  <c r="V137" i="12"/>
  <c r="V141" i="12"/>
  <c r="V145" i="12"/>
  <c r="V149" i="12"/>
  <c r="V153" i="12"/>
  <c r="V157" i="12"/>
  <c r="V161" i="12"/>
  <c r="V165" i="12"/>
  <c r="V169" i="12"/>
  <c r="V173" i="12"/>
  <c r="V177" i="12"/>
  <c r="V181" i="12"/>
  <c r="V185" i="12"/>
  <c r="V189" i="12"/>
  <c r="V193" i="12"/>
  <c r="V197" i="12"/>
  <c r="V201" i="12"/>
  <c r="V205" i="12"/>
  <c r="V106" i="12"/>
  <c r="V110" i="12"/>
  <c r="V114" i="12"/>
  <c r="V118" i="12"/>
  <c r="V122" i="12"/>
  <c r="V126" i="12"/>
  <c r="V130" i="12"/>
  <c r="V134" i="12"/>
  <c r="V142" i="12"/>
  <c r="V146" i="12"/>
  <c r="V154" i="12"/>
  <c r="V158" i="12"/>
  <c r="V162" i="12"/>
  <c r="V170" i="12"/>
  <c r="V178" i="12"/>
  <c r="V186" i="12"/>
  <c r="V198" i="12"/>
  <c r="V206" i="12"/>
  <c r="O4" i="12" a="1"/>
  <c r="O4" i="12" s="1"/>
  <c r="V11" i="12"/>
  <c r="V19" i="12"/>
  <c r="V27" i="12"/>
  <c r="V35" i="12"/>
  <c r="V43" i="12"/>
  <c r="V51" i="12"/>
  <c r="V59" i="12"/>
  <c r="V67" i="12"/>
  <c r="V75" i="12"/>
  <c r="V83" i="12"/>
  <c r="V91" i="12"/>
  <c r="V99" i="12"/>
  <c r="V216" i="12"/>
  <c r="V224" i="12"/>
  <c r="V232" i="12"/>
  <c r="V240" i="12"/>
  <c r="V248" i="12"/>
  <c r="V256" i="12"/>
  <c r="V264" i="12"/>
  <c r="V272" i="12"/>
  <c r="V280" i="12"/>
  <c r="V288" i="12"/>
  <c r="V296" i="12"/>
  <c r="V304" i="12"/>
  <c r="V245" i="12"/>
  <c r="V285" i="12"/>
  <c r="V17" i="12"/>
  <c r="V65" i="12"/>
  <c r="V12" i="12"/>
  <c r="V20" i="12"/>
  <c r="V28" i="12"/>
  <c r="V36" i="12"/>
  <c r="V44" i="12"/>
  <c r="V52" i="12"/>
  <c r="V60" i="12"/>
  <c r="V68" i="12"/>
  <c r="V76" i="12"/>
  <c r="V84" i="12"/>
  <c r="V92" i="12"/>
  <c r="V100" i="12"/>
  <c r="V209" i="12"/>
  <c r="V217" i="12"/>
  <c r="V225" i="12"/>
  <c r="V233" i="12"/>
  <c r="V241" i="12"/>
  <c r="V249" i="12"/>
  <c r="V257" i="12"/>
  <c r="V265" i="12"/>
  <c r="V273" i="12"/>
  <c r="V281" i="12"/>
  <c r="V289" i="12"/>
  <c r="V297" i="12"/>
  <c r="V305" i="12"/>
  <c r="V308" i="12"/>
  <c r="V293" i="12"/>
  <c r="V9" i="12"/>
  <c r="V73" i="12"/>
  <c r="V13" i="12"/>
  <c r="V21" i="12"/>
  <c r="V29" i="12"/>
  <c r="V37" i="12"/>
  <c r="V45" i="12"/>
  <c r="V53" i="12"/>
  <c r="V61" i="12"/>
  <c r="V69" i="12"/>
  <c r="V77" i="12"/>
  <c r="V85" i="12"/>
  <c r="V93" i="12"/>
  <c r="V101" i="12"/>
  <c r="V210" i="12"/>
  <c r="V218" i="12"/>
  <c r="V226" i="12"/>
  <c r="V234" i="12"/>
  <c r="V242" i="12"/>
  <c r="V250" i="12"/>
  <c r="V258" i="12"/>
  <c r="V266" i="12"/>
  <c r="V274" i="12"/>
  <c r="V282" i="12"/>
  <c r="V290" i="12"/>
  <c r="V298" i="12"/>
  <c r="V306" i="12"/>
  <c r="V88" i="12"/>
  <c r="V301" i="12"/>
  <c r="V25" i="12"/>
  <c r="V81" i="12"/>
  <c r="V6" i="12"/>
  <c r="V14" i="12"/>
  <c r="V22" i="12"/>
  <c r="V30" i="12"/>
  <c r="V38" i="12"/>
  <c r="V46" i="12"/>
  <c r="V54" i="12"/>
  <c r="V62" i="12"/>
  <c r="V70" i="12"/>
  <c r="V78" i="12"/>
  <c r="V86" i="12"/>
  <c r="V94" i="12"/>
  <c r="V102" i="12"/>
  <c r="V211" i="12"/>
  <c r="V219" i="12"/>
  <c r="V227" i="12"/>
  <c r="V235" i="12"/>
  <c r="V243" i="12"/>
  <c r="V251" i="12"/>
  <c r="V259" i="12"/>
  <c r="V267" i="12"/>
  <c r="V275" i="12"/>
  <c r="V283" i="12"/>
  <c r="V291" i="12"/>
  <c r="V299" i="12"/>
  <c r="V307" i="12"/>
  <c r="V96" i="12"/>
  <c r="V221" i="12"/>
  <c r="V261" i="12"/>
  <c r="V33" i="12"/>
  <c r="V7" i="12"/>
  <c r="V15" i="12"/>
  <c r="V23" i="12"/>
  <c r="V31" i="12"/>
  <c r="V39" i="12"/>
  <c r="V47" i="12"/>
  <c r="V55" i="12"/>
  <c r="V63" i="12"/>
  <c r="V71" i="12"/>
  <c r="V79" i="12"/>
  <c r="V87" i="12"/>
  <c r="V95" i="12"/>
  <c r="V212" i="12"/>
  <c r="V220" i="12"/>
  <c r="V228" i="12"/>
  <c r="V236" i="12"/>
  <c r="V244" i="12"/>
  <c r="V252" i="12"/>
  <c r="V260" i="12"/>
  <c r="V268" i="12"/>
  <c r="V276" i="12"/>
  <c r="V284" i="12"/>
  <c r="V292" i="12"/>
  <c r="V300" i="12"/>
  <c r="V80" i="12"/>
  <c r="V253" i="12"/>
  <c r="V57" i="12"/>
  <c r="V8" i="12"/>
  <c r="V16" i="12"/>
  <c r="V24" i="12"/>
  <c r="V32" i="12"/>
  <c r="V40" i="12"/>
  <c r="V48" i="12"/>
  <c r="V56" i="12"/>
  <c r="V64" i="12"/>
  <c r="V72" i="12"/>
  <c r="V213" i="12"/>
  <c r="V237" i="12"/>
  <c r="V277" i="12"/>
  <c r="V41" i="12"/>
  <c r="V89" i="12"/>
  <c r="V10" i="12"/>
  <c r="V18" i="12"/>
  <c r="V26" i="12"/>
  <c r="V34" i="12"/>
  <c r="V42" i="12"/>
  <c r="V50" i="12"/>
  <c r="V58" i="12"/>
  <c r="V66" i="12"/>
  <c r="V74" i="12"/>
  <c r="V82" i="12"/>
  <c r="V90" i="12"/>
  <c r="V98" i="12"/>
  <c r="V215" i="12"/>
  <c r="V223" i="12"/>
  <c r="V231" i="12"/>
  <c r="V239" i="12"/>
  <c r="V247" i="12"/>
  <c r="V255" i="12"/>
  <c r="V263" i="12"/>
  <c r="V271" i="12"/>
  <c r="V279" i="12"/>
  <c r="V287" i="12"/>
  <c r="V295" i="12"/>
  <c r="V303" i="12"/>
  <c r="V229" i="12"/>
  <c r="V269" i="12"/>
  <c r="V49" i="12"/>
  <c r="V97" i="12"/>
  <c r="V238" i="12"/>
  <c r="V302" i="12"/>
  <c r="V246" i="12"/>
  <c r="V254" i="12"/>
  <c r="V262" i="12"/>
  <c r="V270" i="12"/>
  <c r="V214" i="12"/>
  <c r="V278" i="12"/>
  <c r="V294" i="12"/>
  <c r="V222" i="12"/>
  <c r="V286" i="12"/>
  <c r="V230" i="12"/>
  <c r="C2" i="27" a="1"/>
  <c r="C2" i="27" s="1"/>
  <c r="G1" i="27" s="1"/>
  <c r="B66" i="5" s="1"/>
  <c r="F1" i="8"/>
  <c r="G1" i="21"/>
  <c r="F1" i="22"/>
  <c r="G1" i="11"/>
  <c r="G1" i="12"/>
  <c r="E1" i="15"/>
  <c r="E1" i="23"/>
  <c r="B4" i="12" a="1"/>
  <c r="B4" i="12" s="1"/>
  <c r="J209" i="12" a="1"/>
  <c r="J209" i="12" s="1"/>
  <c r="N4" i="11" a="1"/>
  <c r="N4" i="11" s="1"/>
  <c r="CC4" i="9" a="1"/>
  <c r="CC4" i="9" s="1"/>
  <c r="B4" i="18" a="1"/>
  <c r="B4" i="18" s="1"/>
  <c r="AY1" i="9"/>
  <c r="BK4" i="9" a="1"/>
  <c r="BK4" i="9" s="1"/>
  <c r="AZ4" i="9" a="1"/>
  <c r="AZ4" i="9" s="1"/>
  <c r="K1" i="9"/>
  <c r="BZ4" i="7" a="1"/>
  <c r="BZ4" i="7" s="1"/>
  <c r="BX4" i="7" s="1" a="1"/>
  <c r="BX4" i="7" s="1"/>
  <c r="D2" i="2"/>
  <c r="C1" i="7" s="1"/>
  <c r="W1" i="17" s="1"/>
  <c r="B14" i="5"/>
  <c r="N2" i="21" l="1"/>
  <c r="N2" i="22"/>
  <c r="N2" i="8"/>
  <c r="B30" i="5"/>
  <c r="J3" i="26"/>
  <c r="H3" i="26"/>
  <c r="G3" i="26"/>
  <c r="EU1" i="7"/>
  <c r="FC3" i="7"/>
  <c r="FD3" i="7"/>
  <c r="FB3" i="7"/>
  <c r="I3" i="26" s="1"/>
  <c r="EZ3" i="7"/>
  <c r="FA3" i="7"/>
  <c r="EY3" i="7"/>
  <c r="F3" i="26" s="1"/>
  <c r="EV3" i="7"/>
  <c r="C3" i="26" s="1"/>
  <c r="EW3" i="7"/>
  <c r="D3" i="26" s="1"/>
  <c r="EX3" i="7"/>
  <c r="E3" i="26" s="1"/>
  <c r="EU3" i="7"/>
  <c r="B3" i="26" s="1"/>
  <c r="N2" i="26" s="1"/>
  <c r="J304" i="15"/>
  <c r="K304" i="15"/>
  <c r="M304" i="15"/>
  <c r="DK3" i="7"/>
  <c r="BM3" i="7" l="1"/>
  <c r="X4" i="7" l="1" a="1"/>
  <c r="X4" i="7" s="1"/>
  <c r="AF4" i="7" l="1" a="1"/>
  <c r="AF4" i="7" s="1"/>
  <c r="BT4" i="7" s="1" a="1"/>
  <c r="BT4" i="7" l="1"/>
  <c r="BY4" i="7"/>
  <c r="H1" i="9"/>
  <c r="BY18" i="7"/>
  <c r="BY26" i="7"/>
  <c r="BY34" i="7"/>
  <c r="BY42" i="7"/>
  <c r="BY50" i="7"/>
  <c r="BY58" i="7"/>
  <c r="BY66" i="7"/>
  <c r="BY74" i="7"/>
  <c r="BY82" i="7"/>
  <c r="BY98" i="7"/>
  <c r="BY106" i="7"/>
  <c r="BY114" i="7"/>
  <c r="BY122" i="7"/>
  <c r="BY154" i="7"/>
  <c r="BY162" i="7"/>
  <c r="BY170" i="7"/>
  <c r="BY178" i="7"/>
  <c r="BY186" i="7"/>
  <c r="BY194" i="7"/>
  <c r="BY202" i="7"/>
  <c r="BY210" i="7"/>
  <c r="BY218" i="7"/>
  <c r="BY226" i="7"/>
  <c r="BY234" i="7"/>
  <c r="BY242" i="7"/>
  <c r="BY250" i="7"/>
  <c r="BY258" i="7"/>
  <c r="BY266" i="7"/>
  <c r="BY274" i="7"/>
  <c r="BY282" i="7"/>
  <c r="BY290" i="7"/>
  <c r="BY298" i="7"/>
  <c r="BY19" i="7"/>
  <c r="BY27" i="7"/>
  <c r="BY35" i="7"/>
  <c r="BY51" i="7"/>
  <c r="BY67" i="7"/>
  <c r="BY75" i="7"/>
  <c r="BY83" i="7"/>
  <c r="BY99" i="7"/>
  <c r="BY107" i="7"/>
  <c r="BY115" i="7"/>
  <c r="BY123" i="7"/>
  <c r="BY139" i="7"/>
  <c r="BY147" i="7"/>
  <c r="BY155" i="7"/>
  <c r="BY163" i="7"/>
  <c r="BY171" i="7"/>
  <c r="BY179" i="7"/>
  <c r="BY187" i="7"/>
  <c r="BY195" i="7"/>
  <c r="BY203" i="7"/>
  <c r="BY211" i="7"/>
  <c r="BY219" i="7"/>
  <c r="BY227" i="7"/>
  <c r="BY235" i="7"/>
  <c r="BY243" i="7"/>
  <c r="BY251" i="7"/>
  <c r="BY259" i="7"/>
  <c r="BY267" i="7"/>
  <c r="BY275" i="7"/>
  <c r="BY283" i="7"/>
  <c r="BY291" i="7"/>
  <c r="BY299" i="7"/>
  <c r="BY148" i="7"/>
  <c r="BY236" i="7"/>
  <c r="BY276" i="7"/>
  <c r="BY6" i="7"/>
  <c r="BY22" i="7"/>
  <c r="BY70" i="7"/>
  <c r="BY198" i="7"/>
  <c r="BY246" i="7"/>
  <c r="BY294" i="7"/>
  <c r="BY47" i="7"/>
  <c r="BY95" i="7"/>
  <c r="BY159" i="7"/>
  <c r="BY207" i="7"/>
  <c r="BY263" i="7"/>
  <c r="BY303" i="7"/>
  <c r="BY12" i="7"/>
  <c r="BY20" i="7"/>
  <c r="BY28" i="7"/>
  <c r="BY36" i="7"/>
  <c r="BY44" i="7"/>
  <c r="BY52" i="7"/>
  <c r="BY68" i="7"/>
  <c r="BY100" i="7"/>
  <c r="BY108" i="7"/>
  <c r="BY164" i="7"/>
  <c r="BY188" i="7"/>
  <c r="BY212" i="7"/>
  <c r="BY252" i="7"/>
  <c r="BY292" i="7"/>
  <c r="BY102" i="7"/>
  <c r="BY150" i="7"/>
  <c r="BY190" i="7"/>
  <c r="BY238" i="7"/>
  <c r="BY286" i="7"/>
  <c r="BY87" i="7"/>
  <c r="BY143" i="7"/>
  <c r="BY191" i="7"/>
  <c r="BY239" i="7"/>
  <c r="BY279" i="7"/>
  <c r="BY5" i="7"/>
  <c r="BY13" i="7"/>
  <c r="BY21" i="7"/>
  <c r="BY29" i="7"/>
  <c r="BY45" i="7"/>
  <c r="BY53" i="7"/>
  <c r="BY69" i="7"/>
  <c r="BY85" i="7"/>
  <c r="BY101" i="7"/>
  <c r="BY109" i="7"/>
  <c r="BY117" i="7"/>
  <c r="BY141" i="7"/>
  <c r="BY149" i="7"/>
  <c r="BY157" i="7"/>
  <c r="BY165" i="7"/>
  <c r="BY173" i="7"/>
  <c r="BY181" i="7"/>
  <c r="BY189" i="7"/>
  <c r="BY197" i="7"/>
  <c r="BY205" i="7"/>
  <c r="BY213" i="7"/>
  <c r="BY221" i="7"/>
  <c r="BY229" i="7"/>
  <c r="BY237" i="7"/>
  <c r="BY245" i="7"/>
  <c r="BY253" i="7"/>
  <c r="BY261" i="7"/>
  <c r="BY269" i="7"/>
  <c r="BY277" i="7"/>
  <c r="BY285" i="7"/>
  <c r="BY293" i="7"/>
  <c r="BY301" i="7"/>
  <c r="BY30" i="7"/>
  <c r="BY86" i="7"/>
  <c r="BY118" i="7"/>
  <c r="BY166" i="7"/>
  <c r="BY206" i="7"/>
  <c r="BY270" i="7"/>
  <c r="BY23" i="7"/>
  <c r="BY175" i="7"/>
  <c r="BY223" i="7"/>
  <c r="BY271" i="7"/>
  <c r="BY46" i="7"/>
  <c r="BY158" i="7"/>
  <c r="BY230" i="7"/>
  <c r="BY278" i="7"/>
  <c r="BY55" i="7"/>
  <c r="BY167" i="7"/>
  <c r="BY215" i="7"/>
  <c r="BY255" i="7"/>
  <c r="BY287" i="7"/>
  <c r="BY16" i="7"/>
  <c r="BY24" i="7"/>
  <c r="BY32" i="7"/>
  <c r="BY48" i="7"/>
  <c r="BY56" i="7"/>
  <c r="BY64" i="7"/>
  <c r="BY72" i="7"/>
  <c r="BY88" i="7"/>
  <c r="BY104" i="7"/>
  <c r="BY112" i="7"/>
  <c r="BY144" i="7"/>
  <c r="BY152" i="7"/>
  <c r="BY160" i="7"/>
  <c r="BY168" i="7"/>
  <c r="BY176" i="7"/>
  <c r="BY184" i="7"/>
  <c r="BY192" i="7"/>
  <c r="BY200" i="7"/>
  <c r="BY208" i="7"/>
  <c r="BY216" i="7"/>
  <c r="BY224" i="7"/>
  <c r="BY232" i="7"/>
  <c r="BY240" i="7"/>
  <c r="BY248" i="7"/>
  <c r="BY256" i="7"/>
  <c r="BY264" i="7"/>
  <c r="BY272" i="7"/>
  <c r="BY280" i="7"/>
  <c r="BY288" i="7"/>
  <c r="BY296" i="7"/>
  <c r="BY116" i="7"/>
  <c r="BY140" i="7"/>
  <c r="BY172" i="7"/>
  <c r="BY196" i="7"/>
  <c r="BY220" i="7"/>
  <c r="BY244" i="7"/>
  <c r="BY260" i="7"/>
  <c r="BY284" i="7"/>
  <c r="BY54" i="7"/>
  <c r="BY110" i="7"/>
  <c r="BY142" i="7"/>
  <c r="BY182" i="7"/>
  <c r="BY214" i="7"/>
  <c r="BY254" i="7"/>
  <c r="BY302" i="7"/>
  <c r="BY7" i="7"/>
  <c r="BY31" i="7"/>
  <c r="BY63" i="7"/>
  <c r="BY103" i="7"/>
  <c r="BY183" i="7"/>
  <c r="BY231" i="7"/>
  <c r="BY295" i="7"/>
  <c r="BY17" i="7"/>
  <c r="BY33" i="7"/>
  <c r="BY49" i="7"/>
  <c r="BY57" i="7"/>
  <c r="BY65" i="7"/>
  <c r="BY73" i="7"/>
  <c r="BY81" i="7"/>
  <c r="BY89" i="7"/>
  <c r="BY105" i="7"/>
  <c r="BY113" i="7"/>
  <c r="BY153" i="7"/>
  <c r="BY161" i="7"/>
  <c r="BY169" i="7"/>
  <c r="BY177" i="7"/>
  <c r="BY185" i="7"/>
  <c r="BY193" i="7"/>
  <c r="BY201" i="7"/>
  <c r="BY209" i="7"/>
  <c r="BY217" i="7"/>
  <c r="BY225" i="7"/>
  <c r="BY233" i="7"/>
  <c r="BY241" i="7"/>
  <c r="BY249" i="7"/>
  <c r="BY257" i="7"/>
  <c r="BY265" i="7"/>
  <c r="BY273" i="7"/>
  <c r="BY281" i="7"/>
  <c r="BY289" i="7"/>
  <c r="BY297" i="7"/>
  <c r="BY84" i="7"/>
  <c r="BY156" i="7"/>
  <c r="BY180" i="7"/>
  <c r="BY204" i="7"/>
  <c r="BY228" i="7"/>
  <c r="BY268" i="7"/>
  <c r="BY300" i="7"/>
  <c r="BY174" i="7"/>
  <c r="BY222" i="7"/>
  <c r="BY262" i="7"/>
  <c r="BY71" i="7"/>
  <c r="BY111" i="7"/>
  <c r="BY151" i="7"/>
  <c r="BY199" i="7"/>
  <c r="BY247" i="7"/>
  <c r="AK9" i="25" a="1"/>
  <c r="AK9" i="25" s="1"/>
  <c r="AG9" i="25" a="1"/>
  <c r="AG9" i="25" s="1"/>
  <c r="AH9" i="25" s="1" a="1"/>
  <c r="AH9" i="25" s="1"/>
  <c r="AI9" i="25" s="1" a="1"/>
  <c r="AI9" i="25" s="1"/>
  <c r="AD9" i="25" a="1"/>
  <c r="AD9" i="25" s="1"/>
  <c r="AK5" i="25"/>
  <c r="AG5" i="25"/>
  <c r="AC5" i="25"/>
  <c r="N30" i="13"/>
  <c r="AE9" i="25" s="1" a="1"/>
  <c r="AE9" i="25" s="1"/>
  <c r="E50" i="4" l="1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AC3" i="9" l="1"/>
  <c r="AD3" i="9"/>
  <c r="Z3" i="9"/>
  <c r="AA3" i="9"/>
  <c r="AB3" i="9"/>
  <c r="Y3" i="9"/>
  <c r="T4" i="9" a="1"/>
  <c r="T4" i="9" s="1"/>
  <c r="AI4" i="7" a="1"/>
  <c r="AI4" i="7" s="1"/>
  <c r="AG4" i="7" l="1" a="1"/>
  <c r="AG4" i="7" s="1"/>
  <c r="AE4" i="7" a="1"/>
  <c r="AE4" i="7" s="1"/>
  <c r="AD4" i="7" a="1"/>
  <c r="AD4" i="7" s="1"/>
  <c r="AC4" i="7" a="1"/>
  <c r="AC4" i="7" s="1"/>
  <c r="AB4" i="7" a="1"/>
  <c r="AB4" i="7" s="1"/>
  <c r="AO4" i="7" l="1" a="1"/>
  <c r="AO4" i="7" s="1"/>
  <c r="Y4" i="7" s="1" a="1"/>
  <c r="Y4" i="7" s="1"/>
  <c r="AP4" i="7" a="1"/>
  <c r="AP4" i="7" s="1"/>
  <c r="AM4" i="7" a="1"/>
  <c r="AM4" i="7" s="1"/>
  <c r="AA4" i="7" a="1"/>
  <c r="AA4" i="7" s="1"/>
  <c r="L58" i="10" a="1"/>
  <c r="L58" i="10" s="1"/>
  <c r="M58" i="10" a="1"/>
  <c r="M58" i="10" s="1"/>
  <c r="M7" i="10" a="1"/>
  <c r="M7" i="10" s="1"/>
  <c r="L7" i="10" s="1" a="1"/>
  <c r="L7" i="10" s="1"/>
  <c r="N92" i="6" a="1"/>
  <c r="N92" i="6" s="1"/>
  <c r="M92" i="6" s="1" a="1"/>
  <c r="M92" i="6" s="1"/>
  <c r="N59" i="6" a="1"/>
  <c r="N59" i="6" s="1"/>
  <c r="M59" i="6" s="1" a="1"/>
  <c r="M59" i="6" s="1"/>
  <c r="N8" i="6" a="1"/>
  <c r="N8" i="6" s="1"/>
  <c r="M8" i="6" s="1" a="1"/>
  <c r="M8" i="6" s="1"/>
  <c r="M124" i="4" a="1"/>
  <c r="N91" i="4" a="1"/>
  <c r="N91" i="4" s="1"/>
  <c r="M8" i="4" a="1"/>
  <c r="M7" i="1" a="1"/>
  <c r="M7" i="1" s="1"/>
  <c r="L7" i="1" s="1" a="1"/>
  <c r="L7" i="1" s="1"/>
  <c r="N4" i="3" a="1"/>
  <c r="N4" i="3" s="1"/>
  <c r="O4" i="3" s="1" a="1"/>
  <c r="O4" i="3" s="1"/>
  <c r="N28" i="13"/>
  <c r="N22" i="13"/>
  <c r="M28" i="1" a="1"/>
  <c r="M28" i="1" s="1"/>
  <c r="L28" i="1" s="1" a="1"/>
  <c r="L28" i="1" s="1"/>
  <c r="M4" i="3" l="1" a="1"/>
  <c r="M4" i="3" s="1"/>
  <c r="M8" i="4"/>
  <c r="L8" i="4" s="1" a="1"/>
  <c r="L8" i="4" s="1"/>
  <c r="A77" i="4"/>
  <c r="A54" i="4"/>
  <c r="A62" i="4"/>
  <c r="A70" i="4"/>
  <c r="A78" i="4"/>
  <c r="A86" i="4"/>
  <c r="A64" i="4"/>
  <c r="A80" i="4"/>
  <c r="A65" i="4"/>
  <c r="A81" i="4"/>
  <c r="A50" i="4"/>
  <c r="A66" i="4"/>
  <c r="A74" i="4"/>
  <c r="A51" i="4"/>
  <c r="A67" i="4"/>
  <c r="A83" i="4"/>
  <c r="A52" i="4"/>
  <c r="A76" i="4"/>
  <c r="A61" i="4"/>
  <c r="A85" i="4"/>
  <c r="A55" i="4"/>
  <c r="A63" i="4"/>
  <c r="A71" i="4"/>
  <c r="A79" i="4"/>
  <c r="A87" i="4"/>
  <c r="A56" i="4"/>
  <c r="A72" i="4"/>
  <c r="A57" i="4"/>
  <c r="A73" i="4"/>
  <c r="A58" i="4"/>
  <c r="A82" i="4"/>
  <c r="A59" i="4"/>
  <c r="A75" i="4"/>
  <c r="A60" i="4"/>
  <c r="A68" i="4"/>
  <c r="A84" i="4"/>
  <c r="A53" i="4"/>
  <c r="A69" i="4"/>
  <c r="M124" i="4"/>
  <c r="L124" i="4" s="1" a="1"/>
  <c r="L124" i="4" s="1"/>
  <c r="A152" i="4"/>
  <c r="A160" i="4"/>
  <c r="A168" i="4"/>
  <c r="A176" i="4"/>
  <c r="A184" i="4"/>
  <c r="A192" i="4"/>
  <c r="A200" i="4"/>
  <c r="A164" i="4"/>
  <c r="A180" i="4"/>
  <c r="A189" i="4"/>
  <c r="A150" i="4"/>
  <c r="A198" i="4"/>
  <c r="A151" i="4"/>
  <c r="A199" i="4"/>
  <c r="A153" i="4"/>
  <c r="A161" i="4"/>
  <c r="A169" i="4"/>
  <c r="A177" i="4"/>
  <c r="A185" i="4"/>
  <c r="A193" i="4"/>
  <c r="A156" i="4"/>
  <c r="A188" i="4"/>
  <c r="A149" i="4"/>
  <c r="A181" i="4"/>
  <c r="A166" i="4"/>
  <c r="A190" i="4"/>
  <c r="A159" i="4"/>
  <c r="A167" i="4"/>
  <c r="A191" i="4"/>
  <c r="A154" i="4"/>
  <c r="A162" i="4"/>
  <c r="A170" i="4"/>
  <c r="A178" i="4"/>
  <c r="A186" i="4"/>
  <c r="A194" i="4"/>
  <c r="A196" i="4"/>
  <c r="A157" i="4"/>
  <c r="A197" i="4"/>
  <c r="A158" i="4"/>
  <c r="A182" i="4"/>
  <c r="A183" i="4"/>
  <c r="A155" i="4"/>
  <c r="A163" i="4"/>
  <c r="A171" i="4"/>
  <c r="A179" i="4"/>
  <c r="A187" i="4"/>
  <c r="A195" i="4"/>
  <c r="A172" i="4"/>
  <c r="A165" i="4"/>
  <c r="A173" i="4"/>
  <c r="A174" i="4"/>
  <c r="A175" i="4"/>
  <c r="O7" i="1" a="1"/>
  <c r="O7" i="1" s="1"/>
  <c r="N7" i="1" a="1"/>
  <c r="N7" i="1" s="1"/>
  <c r="AX4" i="7" a="1"/>
  <c r="AX4" i="7" s="1"/>
  <c r="AW4" i="7" a="1"/>
  <c r="AW4" i="7" s="1"/>
  <c r="AQ4" i="7" a="1"/>
  <c r="AQ4" i="7" s="1"/>
  <c r="AK4" i="7" a="1"/>
  <c r="AK4" i="7" s="1"/>
  <c r="C15" i="5" a="1"/>
  <c r="C15" i="5" s="1"/>
  <c r="B3" i="10"/>
  <c r="B18" i="5" a="1"/>
  <c r="B18" i="5" s="1"/>
  <c r="C16" i="5" a="1"/>
  <c r="C16" i="5" s="1"/>
  <c r="K58" i="10" a="1"/>
  <c r="K58" i="10" s="1"/>
  <c r="K7" i="10" a="1"/>
  <c r="K7" i="10" s="1"/>
  <c r="L59" i="6" a="1"/>
  <c r="L59" i="6" s="1"/>
  <c r="L92" i="6" a="1"/>
  <c r="L92" i="6" s="1"/>
  <c r="L8" i="6" a="1"/>
  <c r="L8" i="6" s="1"/>
  <c r="K124" i="4" a="1"/>
  <c r="K124" i="4" s="1"/>
  <c r="K91" i="4" a="1"/>
  <c r="K91" i="4" s="1"/>
  <c r="K8" i="4" a="1"/>
  <c r="K8" i="4" s="1"/>
  <c r="L4" i="3" a="1"/>
  <c r="L4" i="3" s="1"/>
  <c r="K7" i="1" a="1"/>
  <c r="K7" i="1" s="1"/>
  <c r="K28" i="1" a="1"/>
  <c r="K28" i="1" s="1"/>
  <c r="AH4" i="7" a="1"/>
  <c r="AH4" i="7" s="1"/>
  <c r="AL4" i="7" s="1" a="1"/>
  <c r="AL4" i="7" s="1"/>
  <c r="P4" i="9" a="1"/>
  <c r="P4" i="9" s="1"/>
  <c r="Q4" i="9" a="1"/>
  <c r="Q4" i="9" s="1"/>
  <c r="R4" i="9" a="1"/>
  <c r="R4" i="9" s="1"/>
  <c r="S4" i="9" a="1"/>
  <c r="S4" i="9" s="1"/>
  <c r="U4" i="9" a="1"/>
  <c r="U4" i="9" s="1"/>
  <c r="U3" i="9"/>
  <c r="U1" i="9"/>
  <c r="F6" i="25"/>
  <c r="AR4" i="7" l="1" a="1"/>
  <c r="AR4" i="7" s="1"/>
  <c r="AS4" i="7" s="1" a="1"/>
  <c r="AS4" i="7" s="1"/>
  <c r="X4" i="9" a="1"/>
  <c r="X4" i="9" s="1"/>
  <c r="V4" i="9" a="1"/>
  <c r="V4" i="9" s="1"/>
  <c r="K4" i="9" s="1" a="1"/>
  <c r="K4" i="9" s="1"/>
  <c r="W4" i="9" a="1"/>
  <c r="W4" i="9" s="1"/>
  <c r="AN4" i="7" a="1"/>
  <c r="AN4" i="7" s="1"/>
  <c r="K1" i="18"/>
  <c r="K6" i="25"/>
  <c r="I6" i="25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99" i="9"/>
  <c r="BR100" i="9"/>
  <c r="BR101" i="9"/>
  <c r="BR102" i="9"/>
  <c r="BR103" i="9"/>
  <c r="B33" i="5"/>
  <c r="T22" i="25"/>
  <c r="T23" i="25" s="1"/>
  <c r="T24" i="25" s="1"/>
  <c r="T25" i="25" s="1"/>
  <c r="T26" i="25" s="1"/>
  <c r="T27" i="25" s="1"/>
  <c r="T28" i="25" s="1"/>
  <c r="T29" i="25" s="1"/>
  <c r="T30" i="25" s="1"/>
  <c r="T31" i="25" s="1"/>
  <c r="T32" i="25" s="1"/>
  <c r="T33" i="25" s="1"/>
  <c r="T34" i="25" s="1"/>
  <c r="T35" i="25" s="1"/>
  <c r="T36" i="25" s="1"/>
  <c r="T37" i="25" s="1"/>
  <c r="T38" i="25" s="1"/>
  <c r="T39" i="25" s="1"/>
  <c r="T40" i="25" s="1"/>
  <c r="T41" i="25" s="1"/>
  <c r="T42" i="25" s="1"/>
  <c r="T43" i="25" s="1"/>
  <c r="T44" i="25" s="1"/>
  <c r="T45" i="25" s="1"/>
  <c r="T46" i="25" s="1"/>
  <c r="T47" i="25" s="1"/>
  <c r="T48" i="25" s="1"/>
  <c r="T49" i="25" s="1"/>
  <c r="T50" i="25" s="1"/>
  <c r="T51" i="25" s="1"/>
  <c r="T52" i="25" s="1"/>
  <c r="T53" i="25" s="1"/>
  <c r="T54" i="25" s="1"/>
  <c r="T55" i="25" s="1"/>
  <c r="T56" i="25" s="1"/>
  <c r="T57" i="25" s="1"/>
  <c r="T58" i="25" s="1"/>
  <c r="T59" i="25" s="1"/>
  <c r="T60" i="25" s="1"/>
  <c r="T61" i="25" s="1"/>
  <c r="T62" i="25" s="1"/>
  <c r="T63" i="25" s="1"/>
  <c r="T64" i="25" s="1"/>
  <c r="T65" i="25" s="1"/>
  <c r="T66" i="25" s="1"/>
  <c r="T67" i="25" s="1"/>
  <c r="T68" i="25" s="1"/>
  <c r="T69" i="25" s="1"/>
  <c r="T70" i="25" s="1"/>
  <c r="T71" i="25" s="1"/>
  <c r="T72" i="25" s="1"/>
  <c r="T73" i="25" s="1"/>
  <c r="T74" i="25" s="1"/>
  <c r="T75" i="25" s="1"/>
  <c r="T76" i="25" s="1"/>
  <c r="T77" i="25" s="1"/>
  <c r="T78" i="25" s="1"/>
  <c r="T79" i="25" s="1"/>
  <c r="T80" i="25" s="1"/>
  <c r="T81" i="25" s="1"/>
  <c r="T82" i="25" s="1"/>
  <c r="T83" i="25" s="1"/>
  <c r="T84" i="25" s="1"/>
  <c r="T85" i="25" s="1"/>
  <c r="T86" i="25" s="1"/>
  <c r="T87" i="25" s="1"/>
  <c r="T88" i="25" s="1"/>
  <c r="T89" i="25" s="1"/>
  <c r="T90" i="25" s="1"/>
  <c r="T91" i="25" s="1"/>
  <c r="T92" i="25" s="1"/>
  <c r="T93" i="25" s="1"/>
  <c r="T94" i="25" s="1"/>
  <c r="T95" i="25" s="1"/>
  <c r="T96" i="25" s="1"/>
  <c r="T97" i="25" s="1"/>
  <c r="T98" i="25" s="1"/>
  <c r="T99" i="25" s="1"/>
  <c r="T100" i="25" s="1"/>
  <c r="T101" i="25" s="1"/>
  <c r="T102" i="25" s="1"/>
  <c r="T103" i="25" s="1"/>
  <c r="T104" i="25" s="1"/>
  <c r="T105" i="25" s="1"/>
  <c r="T106" i="25" s="1"/>
  <c r="T107" i="25" s="1"/>
  <c r="T108" i="25" s="1"/>
  <c r="T109" i="25" s="1"/>
  <c r="T110" i="25" s="1"/>
  <c r="T111" i="25" s="1"/>
  <c r="T112" i="25" s="1"/>
  <c r="T113" i="25" s="1"/>
  <c r="T114" i="25" s="1"/>
  <c r="T115" i="25" s="1"/>
  <c r="T116" i="25" s="1"/>
  <c r="T117" i="25" s="1"/>
  <c r="T118" i="25" s="1"/>
  <c r="T119" i="25" s="1"/>
  <c r="T120" i="25" s="1"/>
  <c r="V9" i="25" a="1"/>
  <c r="V9" i="25" s="1"/>
  <c r="Z9" i="25" s="1"/>
  <c r="T9" i="25" a="1"/>
  <c r="T9" i="25" s="1"/>
  <c r="H6" i="25"/>
  <c r="C3" i="25"/>
  <c r="D3" i="25"/>
  <c r="E3" i="25"/>
  <c r="B3" i="25"/>
  <c r="B29" i="5"/>
  <c r="B28" i="5"/>
  <c r="DC3" i="9"/>
  <c r="BA2" i="9"/>
  <c r="BB2" i="9" s="1"/>
  <c r="BC2" i="9" s="1"/>
  <c r="BD2" i="9" s="1"/>
  <c r="BE2" i="9" s="1"/>
  <c r="BF2" i="9" s="1"/>
  <c r="BG2" i="9" s="1"/>
  <c r="BH2" i="9" s="1"/>
  <c r="BI2" i="9" s="1"/>
  <c r="BJ2" i="9" s="1"/>
  <c r="AY3" i="9"/>
  <c r="O6" i="25" l="1"/>
  <c r="AK6" i="25" s="1"/>
  <c r="AG6" i="25"/>
  <c r="M6" i="25"/>
  <c r="AE6" i="25"/>
  <c r="L6" i="25"/>
  <c r="AD6" i="25"/>
  <c r="Z13" i="25"/>
  <c r="Z12" i="25"/>
  <c r="Z10" i="25"/>
  <c r="Z19" i="25"/>
  <c r="Z11" i="25"/>
  <c r="Z17" i="25"/>
  <c r="Z16" i="25"/>
  <c r="Z15" i="25"/>
  <c r="Z18" i="25"/>
  <c r="Z14" i="25"/>
  <c r="D3" i="23"/>
  <c r="C3" i="23"/>
  <c r="P6" i="25" l="1"/>
  <c r="AL6" i="25" s="1"/>
  <c r="AH6" i="25"/>
  <c r="Q6" i="25"/>
  <c r="AM6" i="25" s="1"/>
  <c r="AI6" i="25"/>
  <c r="HF3" i="7"/>
  <c r="HG3" i="7"/>
  <c r="HH3" i="7"/>
  <c r="HE3" i="7"/>
  <c r="B24" i="5"/>
  <c r="DB3" i="7"/>
  <c r="GP3" i="7"/>
  <c r="GM3" i="7"/>
  <c r="GN3" i="7"/>
  <c r="GO3" i="7"/>
  <c r="GL3" i="7"/>
  <c r="B23" i="5"/>
  <c r="N24" i="13"/>
  <c r="CH1" i="9" s="1"/>
  <c r="FZ3" i="7"/>
  <c r="GQ3" i="7" s="1"/>
  <c r="FW3" i="7"/>
  <c r="FX3" i="7"/>
  <c r="FY3" i="7"/>
  <c r="FV3" i="7"/>
  <c r="GF1" i="7" l="1"/>
  <c r="GW1" i="7"/>
  <c r="HO1" i="7"/>
  <c r="HI3" i="7"/>
  <c r="ES36" i="7"/>
  <c r="ES37" i="7"/>
  <c r="ES38" i="7"/>
  <c r="ES39" i="7"/>
  <c r="ES40" i="7"/>
  <c r="ES41" i="7"/>
  <c r="ES42" i="7"/>
  <c r="ES43" i="7"/>
  <c r="ES44" i="7"/>
  <c r="ES45" i="7"/>
  <c r="ES46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8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4" i="7"/>
  <c r="ES95" i="7"/>
  <c r="ES96" i="7"/>
  <c r="ES97" i="7"/>
  <c r="ES98" i="7"/>
  <c r="ES99" i="7"/>
  <c r="ES100" i="7"/>
  <c r="ES101" i="7"/>
  <c r="ES102" i="7"/>
  <c r="ES103" i="7"/>
  <c r="ES104" i="7"/>
  <c r="ES105" i="7"/>
  <c r="ES106" i="7"/>
  <c r="ES107" i="7"/>
  <c r="ES108" i="7"/>
  <c r="ES109" i="7"/>
  <c r="ES110" i="7"/>
  <c r="ES111" i="7"/>
  <c r="ES112" i="7"/>
  <c r="ES113" i="7"/>
  <c r="ES114" i="7"/>
  <c r="ES115" i="7"/>
  <c r="ES116" i="7"/>
  <c r="ES117" i="7"/>
  <c r="ES118" i="7"/>
  <c r="ES119" i="7"/>
  <c r="ES120" i="7"/>
  <c r="ES121" i="7"/>
  <c r="ES122" i="7"/>
  <c r="ES123" i="7"/>
  <c r="ES124" i="7"/>
  <c r="ES125" i="7"/>
  <c r="ES126" i="7"/>
  <c r="ES127" i="7"/>
  <c r="ES128" i="7"/>
  <c r="ES129" i="7"/>
  <c r="ES130" i="7"/>
  <c r="ES131" i="7"/>
  <c r="ES132" i="7"/>
  <c r="ES133" i="7"/>
  <c r="ES134" i="7"/>
  <c r="ES135" i="7"/>
  <c r="ES136" i="7"/>
  <c r="ES137" i="7"/>
  <c r="ES138" i="7"/>
  <c r="ES139" i="7"/>
  <c r="ES140" i="7"/>
  <c r="ES141" i="7"/>
  <c r="ES142" i="7"/>
  <c r="ES143" i="7"/>
  <c r="ES144" i="7"/>
  <c r="ES145" i="7"/>
  <c r="ES146" i="7"/>
  <c r="ES147" i="7"/>
  <c r="ES148" i="7"/>
  <c r="ES149" i="7"/>
  <c r="ES150" i="7"/>
  <c r="ES151" i="7"/>
  <c r="ES152" i="7"/>
  <c r="ES153" i="7"/>
  <c r="ES154" i="7"/>
  <c r="ES155" i="7"/>
  <c r="ES156" i="7"/>
  <c r="ES157" i="7"/>
  <c r="ES158" i="7"/>
  <c r="ES159" i="7"/>
  <c r="ES160" i="7"/>
  <c r="ES161" i="7"/>
  <c r="ES162" i="7"/>
  <c r="ES163" i="7"/>
  <c r="ES164" i="7"/>
  <c r="ES165" i="7"/>
  <c r="ES166" i="7"/>
  <c r="ES167" i="7"/>
  <c r="ES168" i="7"/>
  <c r="ES169" i="7"/>
  <c r="ES170" i="7"/>
  <c r="ES171" i="7"/>
  <c r="ES172" i="7"/>
  <c r="ES173" i="7"/>
  <c r="ES174" i="7"/>
  <c r="ES175" i="7"/>
  <c r="ES176" i="7"/>
  <c r="ES177" i="7"/>
  <c r="ES178" i="7"/>
  <c r="ES179" i="7"/>
  <c r="ES180" i="7"/>
  <c r="ES181" i="7"/>
  <c r="ES182" i="7"/>
  <c r="ES183" i="7"/>
  <c r="ES184" i="7"/>
  <c r="ES185" i="7"/>
  <c r="ES186" i="7"/>
  <c r="ES187" i="7"/>
  <c r="ES188" i="7"/>
  <c r="ES189" i="7"/>
  <c r="ES190" i="7"/>
  <c r="ES191" i="7"/>
  <c r="ES192" i="7"/>
  <c r="ES193" i="7"/>
  <c r="ES194" i="7"/>
  <c r="ES195" i="7"/>
  <c r="ES196" i="7"/>
  <c r="ES197" i="7"/>
  <c r="ES198" i="7"/>
  <c r="ES199" i="7"/>
  <c r="ES200" i="7"/>
  <c r="ES201" i="7"/>
  <c r="ES202" i="7"/>
  <c r="ES203" i="7"/>
  <c r="ES204" i="7"/>
  <c r="ES205" i="7"/>
  <c r="ES206" i="7"/>
  <c r="ES207" i="7"/>
  <c r="ES208" i="7"/>
  <c r="ES209" i="7"/>
  <c r="ES210" i="7"/>
  <c r="ES211" i="7"/>
  <c r="ES212" i="7"/>
  <c r="ES213" i="7"/>
  <c r="ES214" i="7"/>
  <c r="ES215" i="7"/>
  <c r="ES216" i="7"/>
  <c r="ES217" i="7"/>
  <c r="ES218" i="7"/>
  <c r="ES219" i="7"/>
  <c r="ES220" i="7"/>
  <c r="ES221" i="7"/>
  <c r="ES222" i="7"/>
  <c r="ES223" i="7"/>
  <c r="ES224" i="7"/>
  <c r="ES225" i="7"/>
  <c r="ES226" i="7"/>
  <c r="ES227" i="7"/>
  <c r="ES228" i="7"/>
  <c r="ES229" i="7"/>
  <c r="ES230" i="7"/>
  <c r="ES231" i="7"/>
  <c r="ES232" i="7"/>
  <c r="ES233" i="7"/>
  <c r="ES234" i="7"/>
  <c r="ES235" i="7"/>
  <c r="ES236" i="7"/>
  <c r="ES237" i="7"/>
  <c r="ES238" i="7"/>
  <c r="ES239" i="7"/>
  <c r="ES240" i="7"/>
  <c r="ES241" i="7"/>
  <c r="ES242" i="7"/>
  <c r="ES243" i="7"/>
  <c r="ES244" i="7"/>
  <c r="ES245" i="7"/>
  <c r="ES246" i="7"/>
  <c r="ES247" i="7"/>
  <c r="ES248" i="7"/>
  <c r="ES249" i="7"/>
  <c r="ES250" i="7"/>
  <c r="ES251" i="7"/>
  <c r="ES252" i="7"/>
  <c r="ES253" i="7"/>
  <c r="ES254" i="7"/>
  <c r="ES255" i="7"/>
  <c r="ES256" i="7"/>
  <c r="ES257" i="7"/>
  <c r="ES258" i="7"/>
  <c r="ES259" i="7"/>
  <c r="ES260" i="7"/>
  <c r="ES261" i="7"/>
  <c r="ES262" i="7"/>
  <c r="ES263" i="7"/>
  <c r="ES264" i="7"/>
  <c r="ES265" i="7"/>
  <c r="ES266" i="7"/>
  <c r="ES267" i="7"/>
  <c r="ES268" i="7"/>
  <c r="ES269" i="7"/>
  <c r="ES270" i="7"/>
  <c r="ES271" i="7"/>
  <c r="ES272" i="7"/>
  <c r="ES273" i="7"/>
  <c r="ES274" i="7"/>
  <c r="ES275" i="7"/>
  <c r="ES276" i="7"/>
  <c r="ES277" i="7"/>
  <c r="ES278" i="7"/>
  <c r="ES279" i="7"/>
  <c r="ES280" i="7"/>
  <c r="ES281" i="7"/>
  <c r="ES282" i="7"/>
  <c r="ES283" i="7"/>
  <c r="ES284" i="7"/>
  <c r="ES285" i="7"/>
  <c r="ES286" i="7"/>
  <c r="ES287" i="7"/>
  <c r="ES288" i="7"/>
  <c r="ES289" i="7"/>
  <c r="ES290" i="7"/>
  <c r="ES291" i="7"/>
  <c r="ES292" i="7"/>
  <c r="ES293" i="7"/>
  <c r="ES294" i="7"/>
  <c r="ES295" i="7"/>
  <c r="ES296" i="7"/>
  <c r="ES297" i="7"/>
  <c r="ES298" i="7"/>
  <c r="ES299" i="7"/>
  <c r="ES300" i="7"/>
  <c r="ES301" i="7"/>
  <c r="ES302" i="7"/>
  <c r="ES303" i="7"/>
  <c r="BT3" i="9"/>
  <c r="BX3" i="9"/>
  <c r="BW3" i="9"/>
  <c r="BV3" i="9"/>
  <c r="AV102" i="7" l="1"/>
  <c r="AV271" i="7"/>
  <c r="AV216" i="7"/>
  <c r="AV113" i="7"/>
  <c r="AV187" i="7"/>
  <c r="AV293" i="7"/>
  <c r="AV177" i="7"/>
  <c r="AV46" i="7"/>
  <c r="AV196" i="7"/>
  <c r="AV160" i="7"/>
  <c r="AV130" i="7"/>
  <c r="AV284" i="7"/>
  <c r="AV174" i="7"/>
  <c r="AV162" i="7"/>
  <c r="AV240" i="7"/>
  <c r="A236" i="7"/>
  <c r="AV233" i="7"/>
  <c r="AV132" i="7"/>
  <c r="AV98" i="7"/>
  <c r="AV249" i="7"/>
  <c r="A244" i="7"/>
  <c r="AV159" i="7"/>
  <c r="AV82" i="7"/>
  <c r="AV45" i="7"/>
  <c r="AV235" i="7"/>
  <c r="A297" i="7"/>
  <c r="AV224" i="7"/>
  <c r="A289" i="7"/>
  <c r="AV264" i="7"/>
  <c r="A296" i="7"/>
  <c r="AV211" i="7"/>
  <c r="AV292" i="7"/>
  <c r="A276" i="7"/>
  <c r="AV247" i="7"/>
  <c r="A215" i="7"/>
  <c r="AV114" i="7"/>
  <c r="AV256" i="7"/>
  <c r="AV255" i="7"/>
  <c r="AV136" i="7"/>
  <c r="A110" i="7"/>
  <c r="AV97" i="7"/>
  <c r="A58" i="7"/>
  <c r="A274" i="7"/>
  <c r="AV242" i="7"/>
  <c r="A223" i="7"/>
  <c r="A99" i="7"/>
  <c r="A192" i="7"/>
  <c r="A112" i="7"/>
  <c r="AV90" i="7"/>
  <c r="A250" i="7"/>
  <c r="A209" i="7"/>
  <c r="AV180" i="7"/>
  <c r="AV129" i="7"/>
  <c r="A50" i="7"/>
  <c r="A260" i="7"/>
  <c r="A242" i="7"/>
  <c r="A231" i="7"/>
  <c r="A200" i="7"/>
  <c r="AV110" i="7"/>
  <c r="AV86" i="7"/>
  <c r="AV300" i="7"/>
  <c r="A191" i="7"/>
  <c r="A184" i="7"/>
  <c r="AV144" i="7"/>
  <c r="AV137" i="7"/>
  <c r="AV59" i="7"/>
  <c r="AV270" i="7"/>
  <c r="A268" i="7"/>
  <c r="A266" i="7"/>
  <c r="A258" i="7"/>
  <c r="A245" i="7"/>
  <c r="AV222" i="7"/>
  <c r="AV203" i="7"/>
  <c r="A217" i="7"/>
  <c r="AV272" i="7"/>
  <c r="AV280" i="7"/>
  <c r="A213" i="7"/>
  <c r="A248" i="7"/>
  <c r="AV188" i="7"/>
  <c r="A172" i="7"/>
  <c r="AV303" i="7"/>
  <c r="AV297" i="7"/>
  <c r="A293" i="7"/>
  <c r="A291" i="7"/>
  <c r="A281" i="7"/>
  <c r="A270" i="7"/>
  <c r="A233" i="7"/>
  <c r="A229" i="7"/>
  <c r="A194" i="7"/>
  <c r="A126" i="7"/>
  <c r="AV251" i="7"/>
  <c r="A288" i="7"/>
  <c r="A286" i="7"/>
  <c r="A264" i="7"/>
  <c r="AV241" i="7"/>
  <c r="A227" i="7"/>
  <c r="A122" i="7"/>
  <c r="AV274" i="7"/>
  <c r="A241" i="7"/>
  <c r="A225" i="7"/>
  <c r="A302" i="7"/>
  <c r="A300" i="7"/>
  <c r="AV289" i="7"/>
  <c r="AV257" i="7"/>
  <c r="A246" i="7"/>
  <c r="A237" i="7"/>
  <c r="A219" i="7"/>
  <c r="A168" i="7"/>
  <c r="AV54" i="7"/>
  <c r="A285" i="7"/>
  <c r="AV281" i="7"/>
  <c r="AV275" i="7"/>
  <c r="AV266" i="7"/>
  <c r="AV259" i="7"/>
  <c r="AV250" i="7"/>
  <c r="A207" i="7"/>
  <c r="AV156" i="7"/>
  <c r="AV122" i="7"/>
  <c r="AV38" i="7"/>
  <c r="A222" i="7"/>
  <c r="A299" i="7"/>
  <c r="AV295" i="7"/>
  <c r="A280" i="7"/>
  <c r="A262" i="7"/>
  <c r="A256" i="7"/>
  <c r="A230" i="7"/>
  <c r="A176" i="7"/>
  <c r="A92" i="7"/>
  <c r="AV79" i="7"/>
  <c r="A277" i="7"/>
  <c r="AV267" i="7"/>
  <c r="AV258" i="7"/>
  <c r="A254" i="7"/>
  <c r="A211" i="7"/>
  <c r="AV288" i="7"/>
  <c r="AV278" i="7"/>
  <c r="A265" i="7"/>
  <c r="A239" i="7"/>
  <c r="A51" i="7"/>
  <c r="A180" i="7"/>
  <c r="A167" i="7"/>
  <c r="AV118" i="7"/>
  <c r="A117" i="7"/>
  <c r="AV96" i="7"/>
  <c r="A96" i="7"/>
  <c r="AV85" i="7"/>
  <c r="AV60" i="7"/>
  <c r="AV56" i="7"/>
  <c r="AV99" i="7"/>
  <c r="AV83" i="7"/>
  <c r="AV75" i="7"/>
  <c r="AV65" i="7"/>
  <c r="A205" i="7"/>
  <c r="AV204" i="7"/>
  <c r="A183" i="7"/>
  <c r="AV109" i="7"/>
  <c r="A86" i="7"/>
  <c r="A64" i="7"/>
  <c r="AV209" i="7"/>
  <c r="A186" i="7"/>
  <c r="AV142" i="7"/>
  <c r="AV140" i="7"/>
  <c r="AV126" i="7"/>
  <c r="AV47" i="7"/>
  <c r="A188" i="7"/>
  <c r="A170" i="7"/>
  <c r="AV155" i="7"/>
  <c r="A137" i="7"/>
  <c r="AV117" i="7"/>
  <c r="AV55" i="7"/>
  <c r="AV39" i="7"/>
  <c r="A203" i="7"/>
  <c r="A201" i="7"/>
  <c r="A197" i="7"/>
  <c r="A178" i="7"/>
  <c r="AV133" i="7"/>
  <c r="A118" i="7"/>
  <c r="AV91" i="7"/>
  <c r="A75" i="7"/>
  <c r="AV57" i="7"/>
  <c r="A221" i="7"/>
  <c r="AV201" i="7"/>
  <c r="AV154" i="7"/>
  <c r="AV148" i="7"/>
  <c r="AV52" i="7"/>
  <c r="A303" i="7"/>
  <c r="AV273" i="7"/>
  <c r="AV228" i="7"/>
  <c r="AV212" i="7"/>
  <c r="AV236" i="7"/>
  <c r="AV220" i="7"/>
  <c r="AV181" i="7"/>
  <c r="AV197" i="7"/>
  <c r="AV189" i="7"/>
  <c r="AV173" i="7"/>
  <c r="AV146" i="7"/>
  <c r="AV78" i="7"/>
  <c r="AV89" i="7"/>
  <c r="AV40" i="7"/>
  <c r="AV71" i="7"/>
  <c r="AV48" i="7"/>
  <c r="AV64" i="7"/>
  <c r="AV248" i="7" l="1"/>
  <c r="AV198" i="7"/>
  <c r="AV125" i="7"/>
  <c r="AV92" i="7"/>
  <c r="AV185" i="7"/>
  <c r="AV58" i="7"/>
  <c r="AV106" i="7"/>
  <c r="AV121" i="7"/>
  <c r="AV36" i="7"/>
  <c r="AV100" i="7"/>
  <c r="AV215" i="7"/>
  <c r="AV37" i="7"/>
  <c r="AV147" i="7"/>
  <c r="AV179" i="7"/>
  <c r="AV302" i="7"/>
  <c r="AV95" i="7"/>
  <c r="AV120" i="7"/>
  <c r="AV119" i="7"/>
  <c r="AV239" i="7"/>
  <c r="AV296" i="7"/>
  <c r="AV63" i="7"/>
  <c r="AV213" i="7"/>
  <c r="AV165" i="7"/>
  <c r="AV294" i="7"/>
  <c r="AV88" i="7"/>
  <c r="AV286" i="7"/>
  <c r="A292" i="7"/>
  <c r="AV245" i="7"/>
  <c r="AV263" i="7"/>
  <c r="AV301" i="7"/>
  <c r="AV43" i="7"/>
  <c r="AV151" i="7"/>
  <c r="AV232" i="7"/>
  <c r="AV169" i="7"/>
  <c r="AV68" i="7"/>
  <c r="AV74" i="7"/>
  <c r="AV184" i="7"/>
  <c r="AV298" i="7"/>
  <c r="AV202" i="7"/>
  <c r="AV149" i="7"/>
  <c r="AV234" i="7"/>
  <c r="AV171" i="7"/>
  <c r="AV199" i="7"/>
  <c r="AV217" i="7"/>
  <c r="AV190" i="7"/>
  <c r="AV207" i="7"/>
  <c r="AV261" i="7"/>
  <c r="AV53" i="7"/>
  <c r="AV76" i="7"/>
  <c r="AV124" i="7"/>
  <c r="AV157" i="7"/>
  <c r="AV268" i="7"/>
  <c r="AV269" i="7"/>
  <c r="AV44" i="7"/>
  <c r="AV193" i="7"/>
  <c r="AV62" i="7"/>
  <c r="AV143" i="7"/>
  <c r="AV70" i="7"/>
  <c r="AV51" i="7"/>
  <c r="AV61" i="7"/>
  <c r="AV166" i="7"/>
  <c r="AV176" i="7"/>
  <c r="AV103" i="7"/>
  <c r="AV104" i="7"/>
  <c r="AV161" i="7"/>
  <c r="AV287" i="7"/>
  <c r="AV290" i="7"/>
  <c r="AV283" i="7"/>
  <c r="A301" i="7"/>
  <c r="A249" i="7"/>
  <c r="AV139" i="7"/>
  <c r="AV167" i="7"/>
  <c r="AV208" i="7"/>
  <c r="A284" i="7"/>
  <c r="AV192" i="7"/>
  <c r="AV223" i="7"/>
  <c r="AV299" i="7"/>
  <c r="AV158" i="7"/>
  <c r="AV145" i="7"/>
  <c r="AV226" i="7"/>
  <c r="A294" i="7"/>
  <c r="AV285" i="7"/>
  <c r="AV101" i="7"/>
  <c r="AV73" i="7"/>
  <c r="AV107" i="7"/>
  <c r="AV123" i="7"/>
  <c r="AV127" i="7"/>
  <c r="AV178" i="7"/>
  <c r="AV253" i="7"/>
  <c r="AV221" i="7"/>
  <c r="AV152" i="7"/>
  <c r="AV87" i="7"/>
  <c r="AV93" i="7"/>
  <c r="AV128" i="7"/>
  <c r="AV218" i="7"/>
  <c r="AV105" i="7"/>
  <c r="AV182" i="7"/>
  <c r="AV237" i="7"/>
  <c r="AV111" i="7"/>
  <c r="AV186" i="7"/>
  <c r="AV108" i="7"/>
  <c r="AV153" i="7"/>
  <c r="AV168" i="7"/>
  <c r="AV210" i="7"/>
  <c r="AV205" i="7"/>
  <c r="AV279" i="7"/>
  <c r="A283" i="7"/>
  <c r="AV150" i="7"/>
  <c r="AV231" i="7"/>
  <c r="AV84" i="7"/>
  <c r="AV49" i="7"/>
  <c r="AV116" i="7"/>
  <c r="AV163" i="7"/>
  <c r="AV225" i="7"/>
  <c r="AV282" i="7"/>
  <c r="AV72" i="7"/>
  <c r="AV265" i="7"/>
  <c r="AV67" i="7"/>
  <c r="AV77" i="7"/>
  <c r="AV41" i="7"/>
  <c r="AV80" i="7"/>
  <c r="AV183" i="7"/>
  <c r="AV42" i="7"/>
  <c r="AV194" i="7"/>
  <c r="AV243" i="7"/>
  <c r="AV277" i="7"/>
  <c r="AV164" i="7"/>
  <c r="A253" i="7"/>
  <c r="AV195" i="7"/>
  <c r="AV227" i="7"/>
  <c r="AV214" i="7"/>
  <c r="AV262" i="7"/>
  <c r="AV172" i="7"/>
  <c r="A214" i="7"/>
  <c r="A175" i="7"/>
  <c r="AV229" i="7"/>
  <c r="A251" i="7"/>
  <c r="AV191" i="7"/>
  <c r="A252" i="7"/>
  <c r="AV134" i="7"/>
  <c r="AV219" i="7"/>
  <c r="AV246" i="7"/>
  <c r="A70" i="7"/>
  <c r="AV254" i="7"/>
  <c r="A232" i="7"/>
  <c r="A54" i="7"/>
  <c r="A105" i="7"/>
  <c r="AV230" i="7"/>
  <c r="AV115" i="7"/>
  <c r="A206" i="7"/>
  <c r="AV138" i="7"/>
  <c r="A196" i="7"/>
  <c r="A257" i="7"/>
  <c r="AV141" i="7"/>
  <c r="AV291" i="7"/>
  <c r="A208" i="7"/>
  <c r="A269" i="7"/>
  <c r="A132" i="7"/>
  <c r="A261" i="7"/>
  <c r="AV131" i="7"/>
  <c r="AV170" i="7"/>
  <c r="AV206" i="7"/>
  <c r="A243" i="7"/>
  <c r="AV175" i="7"/>
  <c r="A77" i="7"/>
  <c r="A65" i="7"/>
  <c r="A62" i="7"/>
  <c r="A68" i="7"/>
  <c r="AV94" i="7"/>
  <c r="AV112" i="7"/>
  <c r="A198" i="7"/>
  <c r="A210" i="7"/>
  <c r="A234" i="7"/>
  <c r="A220" i="7"/>
  <c r="A212" i="7"/>
  <c r="A238" i="7"/>
  <c r="AV252" i="7"/>
  <c r="A295" i="7"/>
  <c r="A224" i="7"/>
  <c r="A298" i="7"/>
  <c r="A73" i="7"/>
  <c r="A98" i="7"/>
  <c r="AV81" i="7"/>
  <c r="A179" i="7"/>
  <c r="A169" i="7"/>
  <c r="A181" i="7"/>
  <c r="AV238" i="7"/>
  <c r="A271" i="7"/>
  <c r="AV276" i="7"/>
  <c r="A290" i="7"/>
  <c r="A273" i="7"/>
  <c r="AV200" i="7"/>
  <c r="A255" i="7"/>
  <c r="A69" i="7"/>
  <c r="A218" i="7"/>
  <c r="AV260" i="7"/>
  <c r="A278" i="7"/>
  <c r="A267" i="7"/>
  <c r="AV50" i="7"/>
  <c r="A97" i="7"/>
  <c r="A174" i="7"/>
  <c r="A187" i="7"/>
  <c r="A226" i="7"/>
  <c r="A204" i="7"/>
  <c r="A263" i="7"/>
  <c r="A275" i="7"/>
  <c r="A247" i="7"/>
  <c r="A193" i="7"/>
  <c r="AV244" i="7"/>
  <c r="AV69" i="7"/>
  <c r="A123" i="7"/>
  <c r="AV135" i="7"/>
  <c r="A182" i="7"/>
  <c r="A279" i="7"/>
  <c r="A272" i="7"/>
  <c r="A287" i="7"/>
  <c r="A228" i="7"/>
  <c r="A177" i="7"/>
  <c r="A259" i="7"/>
  <c r="A53" i="7"/>
  <c r="A116" i="7"/>
  <c r="A190" i="7"/>
  <c r="A171" i="7"/>
  <c r="A199" i="7"/>
  <c r="A173" i="7"/>
  <c r="A189" i="7"/>
  <c r="A202" i="7"/>
  <c r="A240" i="7"/>
  <c r="AV66" i="7"/>
  <c r="A60" i="7"/>
  <c r="A115" i="7"/>
  <c r="A195" i="7"/>
  <c r="A185" i="7"/>
  <c r="A216" i="7"/>
  <c r="A235" i="7"/>
  <c r="A282" i="7"/>
  <c r="P259" i="7" l="1"/>
  <c r="P203" i="7"/>
  <c r="P213" i="7"/>
  <c r="P283" i="7"/>
  <c r="P178" i="7"/>
  <c r="P291" i="7"/>
  <c r="P296" i="7"/>
  <c r="P118" i="7"/>
  <c r="P197" i="7"/>
  <c r="P51" i="7"/>
  <c r="P169" i="7"/>
  <c r="P167" i="7"/>
  <c r="P271" i="7"/>
  <c r="P190" i="7"/>
  <c r="P86" i="7"/>
  <c r="P295" i="7"/>
  <c r="P280" i="7"/>
  <c r="P97" i="7"/>
  <c r="P248" i="7"/>
  <c r="P225" i="7"/>
  <c r="P221" i="7"/>
  <c r="P68" i="7"/>
  <c r="P187" i="7"/>
  <c r="P184" i="7"/>
  <c r="P222" i="7"/>
  <c r="P245" i="7"/>
  <c r="P294" i="7"/>
  <c r="P195" i="7"/>
  <c r="P279" i="7"/>
  <c r="P299" i="7"/>
  <c r="P77" i="7"/>
  <c r="P201" i="7"/>
  <c r="P281" i="7"/>
  <c r="P286" i="7"/>
  <c r="P232" i="7"/>
  <c r="P302" i="7"/>
  <c r="P216" i="7"/>
  <c r="P123" i="7"/>
  <c r="P186" i="7"/>
  <c r="P191" i="7"/>
  <c r="P183" i="7"/>
  <c r="P227" i="7"/>
  <c r="P256" i="7"/>
  <c r="P170" i="7"/>
  <c r="P69" i="7"/>
  <c r="P122" i="7"/>
  <c r="P234" i="7"/>
  <c r="P233" i="7"/>
  <c r="P253" i="7"/>
  <c r="P176" i="7"/>
  <c r="P265" i="7"/>
  <c r="P246" i="7"/>
  <c r="P92" i="7"/>
  <c r="P261" i="7"/>
  <c r="P297" i="7"/>
  <c r="P192" i="7"/>
  <c r="P251" i="7"/>
  <c r="P293" i="7"/>
  <c r="P250" i="7"/>
  <c r="P60" i="7"/>
  <c r="P301" i="7"/>
  <c r="P242" i="7"/>
  <c r="P269" i="7"/>
  <c r="P182" i="7"/>
  <c r="P116" i="7"/>
  <c r="P58" i="7"/>
  <c r="P117" i="7"/>
  <c r="P210" i="7"/>
  <c r="P276" i="7"/>
  <c r="P53" i="7"/>
  <c r="P96" i="7"/>
  <c r="P257" i="7"/>
  <c r="P238" i="7"/>
  <c r="P285" i="7"/>
  <c r="P277" i="7"/>
  <c r="P289" i="7"/>
  <c r="P65" i="7"/>
  <c r="P275" i="7"/>
  <c r="P292" i="7"/>
  <c r="P205" i="7"/>
  <c r="P236" i="7"/>
  <c r="P235" i="7"/>
  <c r="P249" i="7"/>
  <c r="P75" i="7"/>
  <c r="P300" i="7"/>
  <c r="P208" i="7"/>
  <c r="P196" i="7"/>
  <c r="P287" i="7"/>
  <c r="P288" i="7"/>
  <c r="P188" i="7"/>
  <c r="P224" i="7"/>
  <c r="P215" i="7"/>
  <c r="P254" i="7"/>
  <c r="P168" i="7"/>
  <c r="P179" i="7"/>
  <c r="P193" i="7"/>
  <c r="P284" i="7"/>
  <c r="P204" i="7"/>
  <c r="P240" i="7"/>
  <c r="P214" i="7"/>
  <c r="P62" i="7"/>
  <c r="P54" i="7"/>
  <c r="P244" i="7"/>
  <c r="P223" i="7"/>
  <c r="P189" i="7"/>
  <c r="P298" i="7"/>
  <c r="P229" i="7"/>
  <c r="P98" i="7"/>
  <c r="P212" i="7"/>
  <c r="P267" i="7"/>
  <c r="P177" i="7"/>
  <c r="P218" i="7"/>
  <c r="P247" i="7"/>
  <c r="P217" i="7"/>
  <c r="P50" i="7"/>
  <c r="P112" i="7"/>
  <c r="P264" i="7"/>
  <c r="P132" i="7"/>
  <c r="P239" i="7"/>
  <c r="P211" i="7"/>
  <c r="P262" i="7"/>
  <c r="P209" i="7"/>
  <c r="P207" i="7"/>
  <c r="P231" i="7"/>
  <c r="P266" i="7"/>
  <c r="P237" i="7"/>
  <c r="P226" i="7"/>
  <c r="P206" i="7"/>
  <c r="P126" i="7"/>
  <c r="P185" i="7"/>
  <c r="P173" i="7"/>
  <c r="P220" i="7"/>
  <c r="P105" i="7"/>
  <c r="P241" i="7"/>
  <c r="P273" i="7"/>
  <c r="P199" i="7"/>
  <c r="P263" i="7"/>
  <c r="P137" i="7"/>
  <c r="P243" i="7"/>
  <c r="P110" i="7"/>
  <c r="P172" i="7"/>
  <c r="P70" i="7"/>
  <c r="P174" i="7"/>
  <c r="P194" i="7"/>
  <c r="P278" i="7"/>
  <c r="P272" i="7"/>
  <c r="P270" i="7"/>
  <c r="P290" i="7"/>
  <c r="P255" i="7"/>
  <c r="P198" i="7"/>
  <c r="P200" i="7"/>
  <c r="P260" i="7"/>
  <c r="P181" i="7"/>
  <c r="P175" i="7"/>
  <c r="P73" i="7"/>
  <c r="P268" i="7"/>
  <c r="P219" i="7"/>
  <c r="P274" i="7"/>
  <c r="P180" i="7"/>
  <c r="P99" i="7"/>
  <c r="P258" i="7"/>
  <c r="P303" i="7"/>
  <c r="P202" i="7"/>
  <c r="P252" i="7"/>
  <c r="P171" i="7"/>
  <c r="P282" i="7"/>
  <c r="P64" i="7"/>
  <c r="P115" i="7"/>
  <c r="P228" i="7"/>
  <c r="P230" i="7"/>
  <c r="BZ3" i="9"/>
  <c r="G3" i="11" s="1"/>
  <c r="B32" i="5"/>
  <c r="BU3" i="9"/>
  <c r="BK3" i="9"/>
  <c r="B3" i="18" s="1" a="1"/>
  <c r="B3" i="18" s="1"/>
  <c r="BS4" i="9" s="1" a="1"/>
  <c r="BS4" i="9" s="1"/>
  <c r="BR24" i="9"/>
  <c r="BR23" i="9"/>
  <c r="BR22" i="9"/>
  <c r="BR21" i="9"/>
  <c r="BR20" i="9"/>
  <c r="BR19" i="9"/>
  <c r="BR18" i="9"/>
  <c r="BR17" i="9"/>
  <c r="BR16" i="9"/>
  <c r="BR15" i="9"/>
  <c r="BR14" i="9"/>
  <c r="BR13" i="9"/>
  <c r="BR12" i="9"/>
  <c r="BR11" i="9"/>
  <c r="BR10" i="9"/>
  <c r="BR9" i="9"/>
  <c r="BR8" i="9"/>
  <c r="BR7" i="9"/>
  <c r="BR6" i="9"/>
  <c r="BR5" i="9"/>
  <c r="BR4" i="9"/>
  <c r="B31" i="5"/>
  <c r="DD3" i="7"/>
  <c r="DC3" i="7"/>
  <c r="DA3" i="7"/>
  <c r="CZ3" i="7"/>
  <c r="CX3" i="7"/>
  <c r="CY3" i="7"/>
  <c r="CG3" i="7"/>
  <c r="AE1" i="7"/>
  <c r="AF1" i="7"/>
  <c r="AG1" i="7"/>
  <c r="AH1" i="7"/>
  <c r="AI1" i="7"/>
  <c r="A71" i="9" l="1"/>
  <c r="B3" i="17" a="1"/>
  <c r="B3" i="17" s="1"/>
  <c r="A67" i="9"/>
  <c r="A63" i="9"/>
  <c r="A77" i="9"/>
  <c r="A94" i="9"/>
  <c r="A79" i="9"/>
  <c r="A35" i="9"/>
  <c r="A60" i="9"/>
  <c r="A97" i="9"/>
  <c r="A83" i="9"/>
  <c r="A80" i="9"/>
  <c r="A100" i="9"/>
  <c r="A103" i="9"/>
  <c r="A98" i="9"/>
  <c r="A92" i="9"/>
  <c r="A101" i="9"/>
  <c r="A96" i="9"/>
  <c r="A39" i="9"/>
  <c r="A89" i="9"/>
  <c r="A68" i="9"/>
  <c r="A99" i="9"/>
  <c r="A75" i="9"/>
  <c r="A44" i="9"/>
  <c r="A55" i="9"/>
  <c r="A65" i="9"/>
  <c r="A41" i="9"/>
  <c r="A87" i="9"/>
  <c r="A53" i="9"/>
  <c r="A47" i="9"/>
  <c r="A81" i="9"/>
  <c r="A69" i="9"/>
  <c r="A33" i="9"/>
  <c r="A76" i="9"/>
  <c r="A48" i="9"/>
  <c r="A91" i="9"/>
  <c r="A88" i="9"/>
  <c r="A85" i="9"/>
  <c r="A73" i="9"/>
  <c r="A57" i="9"/>
  <c r="A37" i="9"/>
  <c r="A32" i="9"/>
  <c r="A49" i="9"/>
  <c r="A90" i="9"/>
  <c r="A78" i="9"/>
  <c r="A74" i="9"/>
  <c r="A66" i="9"/>
  <c r="A58" i="9"/>
  <c r="A42" i="9"/>
  <c r="A38" i="9"/>
  <c r="CI2" i="7"/>
  <c r="CJ2" i="7"/>
  <c r="CK2" i="7"/>
  <c r="CL2" i="7"/>
  <c r="CM2" i="7"/>
  <c r="CN2" i="7"/>
  <c r="CO2" i="7"/>
  <c r="CP2" i="7"/>
  <c r="CQ2" i="7"/>
  <c r="CR2" i="7"/>
  <c r="CS2" i="7"/>
  <c r="CU2" i="7"/>
  <c r="CV2" i="7"/>
  <c r="CW2" i="7"/>
  <c r="CH2" i="7"/>
  <c r="D3" i="15"/>
  <c r="C3" i="15"/>
  <c r="ES4" i="7"/>
  <c r="ES26" i="7"/>
  <c r="ES27" i="7"/>
  <c r="ES28" i="7"/>
  <c r="ES29" i="7"/>
  <c r="ES30" i="7"/>
  <c r="ES31" i="7"/>
  <c r="ES32" i="7"/>
  <c r="ES33" i="7"/>
  <c r="ES34" i="7"/>
  <c r="ES35" i="7"/>
  <c r="ES5" i="7"/>
  <c r="ES6" i="7"/>
  <c r="ES7" i="7"/>
  <c r="ES8" i="7"/>
  <c r="ES9" i="7"/>
  <c r="ES10" i="7"/>
  <c r="ES11" i="7"/>
  <c r="ES12" i="7"/>
  <c r="ES13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AS1" i="9"/>
  <c r="AH3" i="7"/>
  <c r="AI3" i="7"/>
  <c r="AE3" i="7"/>
  <c r="AG3" i="7"/>
  <c r="AB3" i="7"/>
  <c r="AC3" i="7"/>
  <c r="AA3" i="7"/>
  <c r="A15" i="1"/>
  <c r="A16" i="1"/>
  <c r="A17" i="1"/>
  <c r="A18" i="1"/>
  <c r="A19" i="1"/>
  <c r="A20" i="1"/>
  <c r="A21" i="1"/>
  <c r="A22" i="1"/>
  <c r="A23" i="1"/>
  <c r="A7" i="1"/>
  <c r="B34" i="5"/>
  <c r="B27" i="5"/>
  <c r="D3" i="12"/>
  <c r="C3" i="12"/>
  <c r="B3" i="12"/>
  <c r="G17" i="13"/>
  <c r="G15" i="13"/>
  <c r="G13" i="13"/>
  <c r="G11" i="13"/>
  <c r="C9" i="13" a="1"/>
  <c r="C9" i="13" s="1"/>
  <c r="G7" i="13" a="1"/>
  <c r="G7" i="13" s="1"/>
  <c r="I17" i="13" s="1"/>
  <c r="B26" i="5"/>
  <c r="B22" i="5"/>
  <c r="B25" i="5"/>
  <c r="B21" i="5"/>
  <c r="C20" i="5"/>
  <c r="C19" i="5"/>
  <c r="BL3" i="7"/>
  <c r="BJ3" i="7"/>
  <c r="BK3" i="7"/>
  <c r="BI3" i="7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A64" i="10"/>
  <c r="A65" i="10"/>
  <c r="A67" i="10"/>
  <c r="A69" i="10"/>
  <c r="A71" i="10"/>
  <c r="A72" i="10"/>
  <c r="A73" i="10"/>
  <c r="A74" i="10"/>
  <c r="A75" i="10"/>
  <c r="A79" i="10"/>
  <c r="A80" i="10"/>
  <c r="A81" i="10"/>
  <c r="A83" i="10"/>
  <c r="A85" i="10"/>
  <c r="A20" i="10"/>
  <c r="A21" i="10"/>
  <c r="A22" i="10"/>
  <c r="A23" i="10"/>
  <c r="A24" i="10"/>
  <c r="A25" i="10"/>
  <c r="A26" i="10"/>
  <c r="A29" i="10"/>
  <c r="A30" i="10"/>
  <c r="A31" i="10"/>
  <c r="A32" i="10"/>
  <c r="A33" i="10"/>
  <c r="A36" i="10"/>
  <c r="A37" i="10"/>
  <c r="A38" i="10"/>
  <c r="A39" i="10"/>
  <c r="A40" i="10"/>
  <c r="A41" i="10"/>
  <c r="A44" i="10"/>
  <c r="A45" i="10"/>
  <c r="A46" i="10"/>
  <c r="A47" i="10"/>
  <c r="A48" i="10"/>
  <c r="A49" i="10"/>
  <c r="A50" i="10"/>
  <c r="A53" i="10"/>
  <c r="B2" i="10"/>
  <c r="A86" i="10"/>
  <c r="A84" i="10"/>
  <c r="A82" i="10"/>
  <c r="A78" i="10"/>
  <c r="A77" i="10"/>
  <c r="A76" i="10"/>
  <c r="A70" i="10"/>
  <c r="A68" i="10"/>
  <c r="A66" i="10"/>
  <c r="A58" i="10"/>
  <c r="A54" i="10"/>
  <c r="A52" i="10"/>
  <c r="A51" i="10"/>
  <c r="A43" i="10"/>
  <c r="A42" i="10"/>
  <c r="A35" i="10"/>
  <c r="A34" i="10"/>
  <c r="A28" i="10"/>
  <c r="A27" i="10"/>
  <c r="T3" i="9"/>
  <c r="R3" i="9"/>
  <c r="Q3" i="9"/>
  <c r="P3" i="9"/>
  <c r="T1" i="9"/>
  <c r="S1" i="9"/>
  <c r="R1" i="9"/>
  <c r="Q1" i="9"/>
  <c r="P1" i="9"/>
  <c r="J1" i="26" l="1"/>
  <c r="P1" i="7"/>
  <c r="L1" i="7"/>
  <c r="Q1" i="25"/>
  <c r="A8" i="1"/>
  <c r="A9" i="1" s="1"/>
  <c r="AY4" i="9" a="1"/>
  <c r="AY4" i="9" s="1"/>
  <c r="L100" i="9"/>
  <c r="L89" i="9"/>
  <c r="L93" i="9"/>
  <c r="L97" i="9"/>
  <c r="L92" i="9"/>
  <c r="GL1" i="7" a="1"/>
  <c r="GL1" i="7" s="1"/>
  <c r="HE1" i="7" a="1"/>
  <c r="HE1" i="7" s="1"/>
  <c r="FV1" i="7" a="1"/>
  <c r="FV1" i="7" s="1"/>
  <c r="FU4" i="7" a="1"/>
  <c r="FU4" i="7" s="1"/>
  <c r="L55" i="9"/>
  <c r="A54" i="9"/>
  <c r="L63" i="9"/>
  <c r="A62" i="9"/>
  <c r="L52" i="9"/>
  <c r="A51" i="9"/>
  <c r="L36" i="9"/>
  <c r="A36" i="9"/>
  <c r="L56" i="9"/>
  <c r="A56" i="9"/>
  <c r="L87" i="9"/>
  <c r="A86" i="9"/>
  <c r="L35" i="9"/>
  <c r="A34" i="9"/>
  <c r="L84" i="9"/>
  <c r="A84" i="9"/>
  <c r="L40" i="9"/>
  <c r="A40" i="9"/>
  <c r="L71" i="9"/>
  <c r="A70" i="9"/>
  <c r="L60" i="9"/>
  <c r="A59" i="9"/>
  <c r="L103" i="9"/>
  <c r="A102" i="9"/>
  <c r="L45" i="9"/>
  <c r="A45" i="9"/>
  <c r="L72" i="9"/>
  <c r="A72" i="9"/>
  <c r="L47" i="9"/>
  <c r="A46" i="9"/>
  <c r="L65" i="9"/>
  <c r="A64" i="9"/>
  <c r="L61" i="9"/>
  <c r="A61" i="9"/>
  <c r="L51" i="9"/>
  <c r="A50" i="9"/>
  <c r="L83" i="9"/>
  <c r="A82" i="9"/>
  <c r="L53" i="9"/>
  <c r="A52" i="9"/>
  <c r="L94" i="9"/>
  <c r="A93" i="9"/>
  <c r="L44" i="9"/>
  <c r="A43" i="9"/>
  <c r="L96" i="9"/>
  <c r="A95" i="9"/>
  <c r="L77" i="9"/>
  <c r="L79" i="9"/>
  <c r="L98" i="9"/>
  <c r="L88" i="9"/>
  <c r="L95" i="9"/>
  <c r="L101" i="9"/>
  <c r="L68" i="9"/>
  <c r="L80" i="9"/>
  <c r="L67" i="9"/>
  <c r="L39" i="9"/>
  <c r="L64" i="9"/>
  <c r="L46" i="9"/>
  <c r="L33" i="9"/>
  <c r="L102" i="9"/>
  <c r="L41" i="9"/>
  <c r="L43" i="9"/>
  <c r="L75" i="9"/>
  <c r="L69" i="9"/>
  <c r="L76" i="9"/>
  <c r="L73" i="9"/>
  <c r="L58" i="9"/>
  <c r="L99" i="9"/>
  <c r="L81" i="9"/>
  <c r="L59" i="9"/>
  <c r="L91" i="9"/>
  <c r="L37" i="9"/>
  <c r="L49" i="9"/>
  <c r="L48" i="9"/>
  <c r="L90" i="9"/>
  <c r="L74" i="9"/>
  <c r="L57" i="9"/>
  <c r="L85" i="9"/>
  <c r="L78" i="9"/>
  <c r="L62" i="9"/>
  <c r="L86" i="9"/>
  <c r="L38" i="9"/>
  <c r="L34" i="9"/>
  <c r="L42" i="9"/>
  <c r="L70" i="9"/>
  <c r="L66" i="9"/>
  <c r="L82" i="9"/>
  <c r="L50" i="9"/>
  <c r="L54" i="9"/>
  <c r="CG4" i="7" a="1"/>
  <c r="CG4" i="7" s="1"/>
  <c r="I15" i="13"/>
  <c r="I11" i="13"/>
  <c r="I13" i="13"/>
  <c r="O11" i="13" a="1"/>
  <c r="O11" i="13" s="1"/>
  <c r="N11" i="13" a="1"/>
  <c r="N11" i="13" s="1"/>
  <c r="AD4" i="9" s="1" a="1"/>
  <c r="AD4" i="9" s="1"/>
  <c r="A19" i="9"/>
  <c r="J58" i="10" a="1"/>
  <c r="J58" i="10" s="1"/>
  <c r="A59" i="10"/>
  <c r="A60" i="10" s="1"/>
  <c r="F7" i="10" a="1"/>
  <c r="A7" i="10"/>
  <c r="A21" i="9"/>
  <c r="N4" i="9"/>
  <c r="A23" i="9"/>
  <c r="A27" i="9"/>
  <c r="A28" i="9"/>
  <c r="A31" i="9"/>
  <c r="A26" i="9"/>
  <c r="AD29" i="1" a="1"/>
  <c r="AD29" i="1" s="1"/>
  <c r="AD26" i="1" s="1"/>
  <c r="AE29" i="1" a="1"/>
  <c r="AE29" i="1" s="1"/>
  <c r="AE26" i="1" s="1"/>
  <c r="AF29" i="1" a="1"/>
  <c r="AF29" i="1" s="1"/>
  <c r="AF26" i="1" s="1"/>
  <c r="AG29" i="1" a="1"/>
  <c r="AG29" i="1" s="1"/>
  <c r="AG26" i="1" s="1"/>
  <c r="AH29" i="1" a="1"/>
  <c r="AH29" i="1" s="1"/>
  <c r="AH26" i="1" s="1"/>
  <c r="AI29" i="1" a="1"/>
  <c r="AI29" i="1" s="1"/>
  <c r="AI26" i="1" s="1"/>
  <c r="AJ29" i="1" a="1"/>
  <c r="AJ29" i="1" s="1"/>
  <c r="AJ26" i="1" s="1"/>
  <c r="AK29" i="1" a="1"/>
  <c r="AK29" i="1" s="1"/>
  <c r="AK26" i="1" s="1"/>
  <c r="AL29" i="1" a="1"/>
  <c r="AL29" i="1" s="1"/>
  <c r="AL26" i="1" s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15" i="1"/>
  <c r="E16" i="1"/>
  <c r="E17" i="1"/>
  <c r="E18" i="1"/>
  <c r="E19" i="1"/>
  <c r="E20" i="1"/>
  <c r="E21" i="1"/>
  <c r="E22" i="1"/>
  <c r="E23" i="1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AB1" i="7"/>
  <c r="AC1" i="7"/>
  <c r="AD1" i="7"/>
  <c r="AA1" i="7"/>
  <c r="C17" i="5"/>
  <c r="J124" i="4" a="1"/>
  <c r="J124" i="4" s="1"/>
  <c r="A8" i="4"/>
  <c r="B4" i="6"/>
  <c r="A22" i="6"/>
  <c r="A24" i="6"/>
  <c r="A25" i="6"/>
  <c r="A30" i="6"/>
  <c r="A31" i="6"/>
  <c r="A32" i="6"/>
  <c r="A33" i="6"/>
  <c r="A38" i="6"/>
  <c r="A39" i="6"/>
  <c r="A40" i="6"/>
  <c r="A41" i="6"/>
  <c r="A45" i="6"/>
  <c r="A46" i="6"/>
  <c r="A47" i="6"/>
  <c r="A48" i="6"/>
  <c r="A49" i="6"/>
  <c r="A50" i="6"/>
  <c r="A53" i="6"/>
  <c r="A54" i="6"/>
  <c r="A8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2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59" i="6"/>
  <c r="A55" i="6"/>
  <c r="A52" i="6"/>
  <c r="A51" i="6"/>
  <c r="A44" i="6"/>
  <c r="A43" i="6"/>
  <c r="A42" i="6"/>
  <c r="A37" i="6"/>
  <c r="A36" i="6"/>
  <c r="A35" i="6"/>
  <c r="A34" i="6"/>
  <c r="A29" i="6"/>
  <c r="A28" i="6"/>
  <c r="A27" i="6"/>
  <c r="A26" i="6"/>
  <c r="A23" i="6"/>
  <c r="A21" i="6"/>
  <c r="C13" i="5"/>
  <c r="C12" i="5"/>
  <c r="C11" i="5"/>
  <c r="B10" i="5"/>
  <c r="B9" i="5"/>
  <c r="C8" i="5"/>
  <c r="C7" i="5"/>
  <c r="B6" i="5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28" i="4"/>
  <c r="N127" i="4"/>
  <c r="N126" i="4"/>
  <c r="N125" i="4"/>
  <c r="N124" i="4"/>
  <c r="A124" i="4"/>
  <c r="M94" i="4"/>
  <c r="M95" i="4"/>
  <c r="M96" i="4"/>
  <c r="M97" i="4"/>
  <c r="M98" i="4"/>
  <c r="A98" i="4" s="1"/>
  <c r="M99" i="4"/>
  <c r="A99" i="4" s="1"/>
  <c r="M100" i="4"/>
  <c r="M101" i="4"/>
  <c r="A101" i="4" s="1"/>
  <c r="M102" i="4"/>
  <c r="A102" i="4" s="1"/>
  <c r="M103" i="4"/>
  <c r="A103" i="4" s="1"/>
  <c r="M104" i="4"/>
  <c r="A104" i="4" s="1"/>
  <c r="M105" i="4"/>
  <c r="A105" i="4" s="1"/>
  <c r="M106" i="4"/>
  <c r="A106" i="4" s="1"/>
  <c r="M107" i="4"/>
  <c r="A107" i="4" s="1"/>
  <c r="M108" i="4"/>
  <c r="A108" i="4" s="1"/>
  <c r="M109" i="4"/>
  <c r="A109" i="4" s="1"/>
  <c r="M110" i="4"/>
  <c r="A110" i="4" s="1"/>
  <c r="M111" i="4"/>
  <c r="A111" i="4" s="1"/>
  <c r="M112" i="4"/>
  <c r="A112" i="4" s="1"/>
  <c r="M113" i="4"/>
  <c r="A113" i="4" s="1"/>
  <c r="M114" i="4"/>
  <c r="A114" i="4" s="1"/>
  <c r="M115" i="4"/>
  <c r="A115" i="4" s="1"/>
  <c r="M116" i="4"/>
  <c r="A116" i="4" s="1"/>
  <c r="M117" i="4"/>
  <c r="M118" i="4"/>
  <c r="A118" i="4" s="1"/>
  <c r="M119" i="4"/>
  <c r="A119" i="4" s="1"/>
  <c r="A100" i="4"/>
  <c r="A117" i="4"/>
  <c r="M93" i="4"/>
  <c r="M92" i="4"/>
  <c r="M91" i="4"/>
  <c r="W27" i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28" i="1"/>
  <c r="A91" i="4" l="1"/>
  <c r="L91" i="4" a="1"/>
  <c r="L91" i="4" s="1"/>
  <c r="A10" i="1"/>
  <c r="A11" i="1" s="1"/>
  <c r="A8" i="10"/>
  <c r="A9" i="10" s="1"/>
  <c r="A10" i="10" s="1"/>
  <c r="K59" i="6" a="1"/>
  <c r="K59" i="6" s="1"/>
  <c r="K92" i="6" a="1"/>
  <c r="K92" i="6" s="1"/>
  <c r="L32" i="9"/>
  <c r="AV28" i="7"/>
  <c r="AV20" i="7"/>
  <c r="A19" i="7"/>
  <c r="W4" i="7"/>
  <c r="AY4" i="7" a="1"/>
  <c r="AY4" i="7" s="1"/>
  <c r="AV4" i="7"/>
  <c r="A17" i="7"/>
  <c r="A9" i="7"/>
  <c r="A23" i="7"/>
  <c r="A15" i="7"/>
  <c r="A21" i="7"/>
  <c r="AV35" i="7"/>
  <c r="AV27" i="7"/>
  <c r="AV11" i="7"/>
  <c r="AV13" i="7"/>
  <c r="AV34" i="7"/>
  <c r="AV32" i="7"/>
  <c r="AV24" i="7"/>
  <c r="AV8" i="7"/>
  <c r="AV30" i="7"/>
  <c r="AV22" i="7"/>
  <c r="AV6" i="7"/>
  <c r="AV17" i="7"/>
  <c r="AV9" i="7"/>
  <c r="AV5" i="7"/>
  <c r="F7" i="10"/>
  <c r="AF4" i="9"/>
  <c r="AG4" i="9"/>
  <c r="AH4" i="9"/>
  <c r="L6" i="9"/>
  <c r="L30" i="9"/>
  <c r="A4" i="9"/>
  <c r="L5" i="9"/>
  <c r="A61" i="10"/>
  <c r="G4" i="3" a="1"/>
  <c r="F28" i="1" a="1"/>
  <c r="N28" i="1" a="1"/>
  <c r="N28" i="1" s="1"/>
  <c r="F7" i="1" a="1"/>
  <c r="J91" i="4" a="1"/>
  <c r="J91" i="4" s="1"/>
  <c r="F8" i="4" a="1"/>
  <c r="E49" i="4" s="1"/>
  <c r="K8" i="6" a="1"/>
  <c r="K8" i="6" s="1"/>
  <c r="BF4" i="7" s="1" a="1"/>
  <c r="BF4" i="7" s="1"/>
  <c r="A93" i="6"/>
  <c r="A9" i="6"/>
  <c r="A60" i="6"/>
  <c r="A125" i="4"/>
  <c r="A92" i="4"/>
  <c r="A93" i="4" s="1"/>
  <c r="A9" i="4"/>
  <c r="A29" i="1"/>
  <c r="A12" i="1" l="1"/>
  <c r="BJ4" i="7"/>
  <c r="BI4" i="7"/>
  <c r="BK4" i="7"/>
  <c r="E55" i="1"/>
  <c r="E56" i="1"/>
  <c r="A126" i="4"/>
  <c r="A13" i="1"/>
  <c r="A14" i="1" s="1"/>
  <c r="A5" i="9"/>
  <c r="A6" i="9" s="1"/>
  <c r="A7" i="9" s="1"/>
  <c r="A61" i="6"/>
  <c r="A62" i="6" s="1"/>
  <c r="A94" i="6"/>
  <c r="A30" i="1"/>
  <c r="A31" i="1" s="1"/>
  <c r="A32" i="1" s="1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AB4" i="9" a="1"/>
  <c r="AB4" i="9" s="1"/>
  <c r="L10" i="9"/>
  <c r="A95" i="6"/>
  <c r="A10" i="6"/>
  <c r="A11" i="6" s="1"/>
  <c r="A127" i="4"/>
  <c r="AV21" i="7"/>
  <c r="AV10" i="7"/>
  <c r="AV12" i="7"/>
  <c r="AV25" i="7"/>
  <c r="AV18" i="7"/>
  <c r="AV19" i="7"/>
  <c r="AV29" i="7"/>
  <c r="AV26" i="7"/>
  <c r="AV16" i="7"/>
  <c r="AV33" i="7"/>
  <c r="AV7" i="7"/>
  <c r="AV15" i="7"/>
  <c r="AV23" i="7"/>
  <c r="AV31" i="7"/>
  <c r="AV14" i="7"/>
  <c r="A94" i="4"/>
  <c r="A95" i="4" s="1"/>
  <c r="A96" i="4" s="1"/>
  <c r="G4" i="3"/>
  <c r="N5" i="9"/>
  <c r="L4" i="9"/>
  <c r="L9" i="9"/>
  <c r="A62" i="10"/>
  <c r="A63" i="10" s="1"/>
  <c r="A11" i="10"/>
  <c r="L20" i="9"/>
  <c r="L22" i="9"/>
  <c r="L11" i="9"/>
  <c r="L24" i="9"/>
  <c r="L26" i="9"/>
  <c r="L14" i="9"/>
  <c r="L13" i="9"/>
  <c r="L18" i="9"/>
  <c r="L8" i="9"/>
  <c r="L21" i="9"/>
  <c r="L12" i="9"/>
  <c r="L7" i="9"/>
  <c r="L27" i="9"/>
  <c r="L23" i="9"/>
  <c r="L19" i="9"/>
  <c r="L25" i="9"/>
  <c r="L31" i="9"/>
  <c r="L28" i="9"/>
  <c r="L17" i="9"/>
  <c r="L29" i="9"/>
  <c r="L16" i="9"/>
  <c r="L15" i="9"/>
  <c r="F8" i="4"/>
  <c r="F28" i="1"/>
  <c r="F7" i="1"/>
  <c r="J28" i="1" s="1" a="1"/>
  <c r="J28" i="1" s="1"/>
  <c r="A5" i="7"/>
  <c r="A4" i="7"/>
  <c r="A97" i="4"/>
  <c r="A10" i="4"/>
  <c r="A128" i="4" l="1"/>
  <c r="A8" i="9"/>
  <c r="A6" i="7"/>
  <c r="A63" i="6"/>
  <c r="A64" i="6" s="1"/>
  <c r="A65" i="6" s="1"/>
  <c r="A96" i="6"/>
  <c r="A11" i="4"/>
  <c r="A12" i="4" s="1"/>
  <c r="W5" i="7"/>
  <c r="A129" i="4"/>
  <c r="BB4" i="7" a="1"/>
  <c r="BB4" i="7" s="1"/>
  <c r="Y4" i="9" a="1"/>
  <c r="Y4" i="9" s="1"/>
  <c r="V28" i="1" a="1"/>
  <c r="AC29" i="1" s="1" a="1"/>
  <c r="AC29" i="1" s="1"/>
  <c r="AC26" i="1" s="1"/>
  <c r="BC4" i="7" a="1"/>
  <c r="BC4" i="7" s="1"/>
  <c r="Z4" i="9" a="1"/>
  <c r="Z4" i="9" s="1"/>
  <c r="BD4" i="7" a="1"/>
  <c r="BD4" i="7" s="1"/>
  <c r="AA4" i="9" a="1"/>
  <c r="AA4" i="9" s="1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BE4" i="7" a="1"/>
  <c r="BE4" i="7" s="1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A12" i="6"/>
  <c r="E7" i="1"/>
  <c r="E8" i="1" s="1"/>
  <c r="E9" i="1" s="1"/>
  <c r="E10" i="1" s="1"/>
  <c r="E11" i="1" s="1"/>
  <c r="E12" i="1" s="1"/>
  <c r="E13" i="1" s="1"/>
  <c r="E14" i="1" s="1"/>
  <c r="U9" i="25" a="1"/>
  <c r="U9" i="25" s="1"/>
  <c r="M4" i="9" a="1"/>
  <c r="M4" i="9" s="1"/>
  <c r="V4" i="7" a="1"/>
  <c r="V4" i="7" s="1"/>
  <c r="O4" i="7" a="1"/>
  <c r="P166" i="7" s="1"/>
  <c r="A12" i="10"/>
  <c r="A13" i="10" s="1"/>
  <c r="A7" i="7"/>
  <c r="AF5" i="9"/>
  <c r="AG5" i="9"/>
  <c r="AH5" i="9"/>
  <c r="N6" i="9"/>
  <c r="E28" i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P5" i="7"/>
  <c r="P19" i="7"/>
  <c r="P21" i="7"/>
  <c r="P23" i="7"/>
  <c r="P9" i="7"/>
  <c r="P15" i="7"/>
  <c r="P17" i="7"/>
  <c r="A33" i="1"/>
  <c r="W6" i="7" l="1"/>
  <c r="W7" i="7" s="1"/>
  <c r="BI5" i="7"/>
  <c r="P26" i="7"/>
  <c r="P36" i="7"/>
  <c r="P28" i="7"/>
  <c r="P164" i="7"/>
  <c r="P165" i="7"/>
  <c r="A130" i="4"/>
  <c r="P162" i="7"/>
  <c r="P163" i="7"/>
  <c r="P160" i="7"/>
  <c r="P161" i="7"/>
  <c r="P158" i="7"/>
  <c r="P159" i="7"/>
  <c r="P156" i="7"/>
  <c r="P157" i="7"/>
  <c r="P154" i="7"/>
  <c r="P155" i="7"/>
  <c r="P152" i="7"/>
  <c r="P153" i="7"/>
  <c r="P150" i="7"/>
  <c r="P151" i="7"/>
  <c r="P148" i="7"/>
  <c r="P149" i="7"/>
  <c r="P146" i="7"/>
  <c r="P147" i="7"/>
  <c r="P144" i="7"/>
  <c r="P145" i="7"/>
  <c r="P142" i="7"/>
  <c r="P143" i="7"/>
  <c r="P140" i="7"/>
  <c r="P141" i="7"/>
  <c r="P138" i="7"/>
  <c r="P139" i="7"/>
  <c r="P135" i="7"/>
  <c r="P136" i="7"/>
  <c r="P133" i="7"/>
  <c r="P134" i="7"/>
  <c r="P130" i="7"/>
  <c r="P131" i="7"/>
  <c r="P128" i="7"/>
  <c r="P129" i="7"/>
  <c r="P125" i="7"/>
  <c r="P127" i="7"/>
  <c r="P121" i="7"/>
  <c r="P124" i="7"/>
  <c r="P119" i="7"/>
  <c r="P120" i="7"/>
  <c r="P114" i="7"/>
  <c r="P79" i="7"/>
  <c r="P111" i="7"/>
  <c r="P113" i="7"/>
  <c r="P108" i="7"/>
  <c r="P109" i="7"/>
  <c r="P106" i="7"/>
  <c r="P107" i="7"/>
  <c r="P103" i="7"/>
  <c r="P104" i="7"/>
  <c r="P101" i="7"/>
  <c r="P102" i="7"/>
  <c r="P95" i="7"/>
  <c r="P100" i="7"/>
  <c r="P93" i="7"/>
  <c r="P94" i="7"/>
  <c r="P90" i="7"/>
  <c r="P91" i="7"/>
  <c r="P88" i="7"/>
  <c r="P89" i="7"/>
  <c r="P85" i="7"/>
  <c r="P87" i="7"/>
  <c r="P83" i="7"/>
  <c r="P84" i="7"/>
  <c r="P81" i="7"/>
  <c r="P82" i="7"/>
  <c r="P78" i="7"/>
  <c r="P80" i="7"/>
  <c r="P74" i="7"/>
  <c r="P76" i="7"/>
  <c r="P71" i="7"/>
  <c r="P72" i="7"/>
  <c r="P66" i="7"/>
  <c r="P67" i="7"/>
  <c r="P61" i="7"/>
  <c r="P63" i="7"/>
  <c r="P57" i="7"/>
  <c r="P59" i="7"/>
  <c r="P47" i="7"/>
  <c r="P52" i="7"/>
  <c r="P44" i="7"/>
  <c r="P46" i="7"/>
  <c r="P40" i="7"/>
  <c r="P42" i="7"/>
  <c r="P56" i="7"/>
  <c r="P38" i="7"/>
  <c r="P35" i="7"/>
  <c r="P33" i="7"/>
  <c r="P32" i="7"/>
  <c r="A9" i="9"/>
  <c r="P30" i="7"/>
  <c r="P24" i="7"/>
  <c r="P22" i="7"/>
  <c r="P14" i="7"/>
  <c r="P12" i="7"/>
  <c r="P10" i="7"/>
  <c r="P8" i="7"/>
  <c r="A8" i="7"/>
  <c r="P6" i="7"/>
  <c r="A97" i="6"/>
  <c r="A98" i="6"/>
  <c r="P49" i="7"/>
  <c r="P55" i="7"/>
  <c r="O4" i="7"/>
  <c r="P4" i="7" s="1"/>
  <c r="P48" i="7"/>
  <c r="A13" i="6"/>
  <c r="A14" i="6" s="1"/>
  <c r="A15" i="6" s="1"/>
  <c r="A13" i="4"/>
  <c r="A131" i="4"/>
  <c r="X29" i="1" a="1"/>
  <c r="X29" i="1" s="1"/>
  <c r="X26" i="1" s="1"/>
  <c r="AB29" i="1" a="1"/>
  <c r="AB29" i="1" s="1"/>
  <c r="AB26" i="1" s="1"/>
  <c r="Z29" i="1" a="1"/>
  <c r="Z29" i="1" s="1"/>
  <c r="Z26" i="1" s="1"/>
  <c r="AA29" i="1" a="1"/>
  <c r="AA29" i="1" s="1"/>
  <c r="AA26" i="1" s="1"/>
  <c r="W29" i="1" a="1"/>
  <c r="W29" i="1" s="1"/>
  <c r="W26" i="1" s="1"/>
  <c r="Y29" i="1" a="1"/>
  <c r="Y29" i="1" s="1"/>
  <c r="Y26" i="1" s="1"/>
  <c r="V28" i="1"/>
  <c r="V29" i="1" s="1" a="1"/>
  <c r="V29" i="1" s="1"/>
  <c r="V26" i="1" s="1"/>
  <c r="A14" i="10"/>
  <c r="A15" i="10" s="1"/>
  <c r="A16" i="10" s="1"/>
  <c r="A17" i="10" s="1"/>
  <c r="A18" i="10" s="1"/>
  <c r="A19" i="10" s="1"/>
  <c r="P13" i="7"/>
  <c r="P39" i="7"/>
  <c r="P25" i="7"/>
  <c r="P7" i="7"/>
  <c r="P41" i="7"/>
  <c r="P18" i="7"/>
  <c r="P16" i="7"/>
  <c r="P37" i="7"/>
  <c r="P11" i="7"/>
  <c r="P31" i="7"/>
  <c r="P45" i="7"/>
  <c r="P43" i="7"/>
  <c r="P29" i="7"/>
  <c r="P27" i="7"/>
  <c r="P34" i="7"/>
  <c r="P20" i="7"/>
  <c r="A11" i="7"/>
  <c r="N7" i="9"/>
  <c r="AH6" i="9"/>
  <c r="AF6" i="9"/>
  <c r="AG6" i="9"/>
  <c r="A34" i="1"/>
  <c r="BI6" i="7" l="1"/>
  <c r="BI7" i="7" s="1"/>
  <c r="A10" i="9"/>
  <c r="A10" i="7"/>
  <c r="A14" i="4"/>
  <c r="A132" i="4"/>
  <c r="A16" i="6"/>
  <c r="A13" i="7"/>
  <c r="A14" i="7" s="1"/>
  <c r="A35" i="1"/>
  <c r="W8" i="7"/>
  <c r="N8" i="9"/>
  <c r="AH7" i="9"/>
  <c r="AG7" i="9"/>
  <c r="AF7" i="9"/>
  <c r="BI8" i="7" l="1"/>
  <c r="A133" i="4"/>
  <c r="A15" i="4"/>
  <c r="A16" i="4" s="1"/>
  <c r="A17" i="4" s="1"/>
  <c r="A11" i="9"/>
  <c r="A12" i="9" s="1"/>
  <c r="A12" i="7"/>
  <c r="A17" i="6"/>
  <c r="A18" i="6" s="1"/>
  <c r="A19" i="6"/>
  <c r="A134" i="4"/>
  <c r="A36" i="1"/>
  <c r="BJ8" i="7"/>
  <c r="A16" i="7"/>
  <c r="W9" i="7"/>
  <c r="BK8" i="7"/>
  <c r="N9" i="9"/>
  <c r="AF8" i="9"/>
  <c r="AG8" i="9"/>
  <c r="AH8" i="9"/>
  <c r="BI9" i="7" l="1"/>
  <c r="A135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13" i="9"/>
  <c r="A37" i="1"/>
  <c r="A20" i="6"/>
  <c r="A136" i="4"/>
  <c r="A18" i="7"/>
  <c r="BK9" i="7"/>
  <c r="W10" i="7"/>
  <c r="BJ9" i="7"/>
  <c r="N10" i="9"/>
  <c r="AF9" i="9"/>
  <c r="AG9" i="9"/>
  <c r="AH9" i="9"/>
  <c r="A31" i="4" l="1"/>
  <c r="A32" i="4" s="1"/>
  <c r="BI10" i="7"/>
  <c r="A137" i="4"/>
  <c r="A14" i="9"/>
  <c r="A15" i="9" s="1"/>
  <c r="A20" i="7"/>
  <c r="A22" i="7"/>
  <c r="A38" i="1"/>
  <c r="A138" i="4"/>
  <c r="BJ10" i="7"/>
  <c r="W11" i="7"/>
  <c r="BK10" i="7"/>
  <c r="N11" i="9"/>
  <c r="AG10" i="9"/>
  <c r="AH10" i="9"/>
  <c r="AF10" i="9"/>
  <c r="A33" i="4" l="1"/>
  <c r="A34" i="4" s="1"/>
  <c r="BI11" i="7"/>
  <c r="A139" i="4"/>
  <c r="A140" i="4" s="1"/>
  <c r="A141" i="4" s="1"/>
  <c r="A142" i="4" s="1"/>
  <c r="A143" i="4" s="1"/>
  <c r="A144" i="4" s="1"/>
  <c r="A145" i="4" s="1"/>
  <c r="A146" i="4" s="1"/>
  <c r="A147" i="4" s="1"/>
  <c r="A148" i="4"/>
  <c r="A16" i="9"/>
  <c r="A24" i="7"/>
  <c r="A39" i="1"/>
  <c r="A40" i="1" s="1"/>
  <c r="W12" i="7"/>
  <c r="BJ11" i="7"/>
  <c r="BK11" i="7"/>
  <c r="N12" i="9"/>
  <c r="AF11" i="9"/>
  <c r="AG11" i="9"/>
  <c r="AH11" i="9"/>
  <c r="A35" i="4" l="1"/>
  <c r="A36" i="4" s="1"/>
  <c r="BI12" i="7"/>
  <c r="A25" i="7"/>
  <c r="A26" i="7" s="1"/>
  <c r="A18" i="9"/>
  <c r="A20" i="9" s="1"/>
  <c r="A22" i="9" s="1"/>
  <c r="A24" i="9" s="1"/>
  <c r="A25" i="9" s="1"/>
  <c r="A29" i="9" s="1"/>
  <c r="A30" i="9" s="1"/>
  <c r="A17" i="9"/>
  <c r="A41" i="1"/>
  <c r="A48" i="4"/>
  <c r="A49" i="4" s="1"/>
  <c r="W13" i="7"/>
  <c r="BJ12" i="7"/>
  <c r="BK12" i="7"/>
  <c r="N13" i="9"/>
  <c r="AF12" i="9"/>
  <c r="AH12" i="9"/>
  <c r="AG12" i="9"/>
  <c r="A37" i="4" l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BI13" i="7"/>
  <c r="A27" i="7"/>
  <c r="A28" i="7" s="1"/>
  <c r="A42" i="1"/>
  <c r="W14" i="7"/>
  <c r="BJ13" i="7"/>
  <c r="BK13" i="7"/>
  <c r="N14" i="9"/>
  <c r="AF13" i="9"/>
  <c r="AG13" i="9"/>
  <c r="AH13" i="9"/>
  <c r="BI14" i="7" l="1"/>
  <c r="A29" i="7"/>
  <c r="A43" i="1"/>
  <c r="A44" i="1" s="1"/>
  <c r="W15" i="7"/>
  <c r="BJ14" i="7"/>
  <c r="BK14" i="7"/>
  <c r="N15" i="9"/>
  <c r="AF14" i="9"/>
  <c r="AH14" i="9"/>
  <c r="AG14" i="9"/>
  <c r="BI15" i="7" l="1"/>
  <c r="A30" i="7"/>
  <c r="A45" i="1"/>
  <c r="W16" i="7"/>
  <c r="BJ15" i="7"/>
  <c r="BK15" i="7"/>
  <c r="N16" i="9"/>
  <c r="AH15" i="9"/>
  <c r="AG15" i="9"/>
  <c r="AF15" i="9"/>
  <c r="BI16" i="7" l="1"/>
  <c r="A31" i="7"/>
  <c r="A32" i="7" s="1"/>
  <c r="A46" i="1"/>
  <c r="A47" i="1" s="1"/>
  <c r="W17" i="7"/>
  <c r="BJ16" i="7"/>
  <c r="BK16" i="7"/>
  <c r="N17" i="9"/>
  <c r="AF16" i="9"/>
  <c r="AG16" i="9"/>
  <c r="AH16" i="9"/>
  <c r="BI17" i="7" l="1"/>
  <c r="A33" i="7"/>
  <c r="A48" i="1"/>
  <c r="BK17" i="7"/>
  <c r="W18" i="7"/>
  <c r="BJ17" i="7"/>
  <c r="N18" i="9"/>
  <c r="AS18" i="9" s="1"/>
  <c r="AG17" i="9"/>
  <c r="AF17" i="9"/>
  <c r="AH17" i="9"/>
  <c r="BI18" i="7" l="1"/>
  <c r="A49" i="1"/>
  <c r="A50" i="1"/>
  <c r="A34" i="7"/>
  <c r="A35" i="7" s="1"/>
  <c r="W19" i="7"/>
  <c r="BJ18" i="7"/>
  <c r="BK18" i="7"/>
  <c r="N19" i="9"/>
  <c r="AS19" i="9" s="1"/>
  <c r="AG18" i="9"/>
  <c r="AH18" i="9"/>
  <c r="AF18" i="9"/>
  <c r="BI19" i="7" l="1"/>
  <c r="A51" i="1"/>
  <c r="A52" i="1"/>
  <c r="A36" i="7"/>
  <c r="AF19" i="9"/>
  <c r="AG19" i="9"/>
  <c r="AH19" i="9"/>
  <c r="W20" i="7"/>
  <c r="BJ19" i="7"/>
  <c r="BK19" i="7"/>
  <c r="N20" i="9"/>
  <c r="AS20" i="9" s="1"/>
  <c r="BI20" i="7" l="1"/>
  <c r="A53" i="1"/>
  <c r="A37" i="7"/>
  <c r="A38" i="7" s="1"/>
  <c r="AF20" i="9"/>
  <c r="AG20" i="9"/>
  <c r="AH20" i="9"/>
  <c r="W21" i="7"/>
  <c r="BJ20" i="7"/>
  <c r="BK20" i="7"/>
  <c r="N21" i="9"/>
  <c r="AS21" i="9" s="1"/>
  <c r="BI21" i="7" l="1"/>
  <c r="A54" i="1"/>
  <c r="A55" i="1" s="1"/>
  <c r="A39" i="7"/>
  <c r="AH21" i="9"/>
  <c r="AF21" i="9"/>
  <c r="AG21" i="9"/>
  <c r="BK21" i="7"/>
  <c r="W22" i="7"/>
  <c r="BJ21" i="7"/>
  <c r="N22" i="9"/>
  <c r="AS22" i="9" s="1"/>
  <c r="BI22" i="7" l="1"/>
  <c r="A56" i="1"/>
  <c r="A40" i="7"/>
  <c r="AF22" i="9"/>
  <c r="AG22" i="9"/>
  <c r="AH22" i="9"/>
  <c r="W23" i="7"/>
  <c r="BJ22" i="7"/>
  <c r="BK22" i="7"/>
  <c r="N23" i="9"/>
  <c r="AS23" i="9" s="1"/>
  <c r="BI23" i="7" l="1"/>
  <c r="A41" i="7"/>
  <c r="A42" i="7" s="1"/>
  <c r="AF23" i="9"/>
  <c r="AG23" i="9"/>
  <c r="AH23" i="9"/>
  <c r="BK23" i="7"/>
  <c r="W24" i="7"/>
  <c r="BJ23" i="7"/>
  <c r="N24" i="9"/>
  <c r="AS24" i="9" s="1"/>
  <c r="BI24" i="7" l="1"/>
  <c r="A43" i="7"/>
  <c r="AG24" i="9"/>
  <c r="AH24" i="9"/>
  <c r="AF24" i="9"/>
  <c r="W25" i="7"/>
  <c r="BJ24" i="7"/>
  <c r="BK24" i="7"/>
  <c r="N25" i="9"/>
  <c r="AS25" i="9" s="1"/>
  <c r="BI25" i="7" l="1"/>
  <c r="A44" i="7"/>
  <c r="AF25" i="9"/>
  <c r="AG25" i="9"/>
  <c r="AH25" i="9"/>
  <c r="W26" i="7"/>
  <c r="BJ25" i="7"/>
  <c r="BK25" i="7"/>
  <c r="N26" i="9"/>
  <c r="AS26" i="9" s="1"/>
  <c r="BI26" i="7" l="1"/>
  <c r="A45" i="7"/>
  <c r="A46" i="7" s="1"/>
  <c r="AF26" i="9"/>
  <c r="AG26" i="9"/>
  <c r="AH26" i="9"/>
  <c r="W27" i="7"/>
  <c r="BJ26" i="7"/>
  <c r="BK26" i="7"/>
  <c r="N27" i="9"/>
  <c r="AS27" i="9" s="1"/>
  <c r="BI27" i="7" l="1"/>
  <c r="A47" i="7"/>
  <c r="AF27" i="9"/>
  <c r="AG27" i="9"/>
  <c r="AH27" i="9"/>
  <c r="W28" i="7"/>
  <c r="BJ27" i="7"/>
  <c r="BK27" i="7"/>
  <c r="N28" i="9"/>
  <c r="AS28" i="9" s="1"/>
  <c r="BI28" i="7" l="1"/>
  <c r="A48" i="7"/>
  <c r="AF28" i="9"/>
  <c r="AG28" i="9"/>
  <c r="AH28" i="9"/>
  <c r="W29" i="7"/>
  <c r="BJ28" i="7"/>
  <c r="BK28" i="7"/>
  <c r="N29" i="9"/>
  <c r="AS29" i="9" s="1"/>
  <c r="BI29" i="7" l="1"/>
  <c r="A49" i="7"/>
  <c r="AH29" i="9"/>
  <c r="AF29" i="9"/>
  <c r="AG29" i="9"/>
  <c r="W30" i="7"/>
  <c r="BJ29" i="7"/>
  <c r="BK29" i="7"/>
  <c r="N30" i="9"/>
  <c r="AS30" i="9" s="1"/>
  <c r="BI30" i="7" l="1"/>
  <c r="A52" i="7"/>
  <c r="A56" i="7"/>
  <c r="AF30" i="9"/>
  <c r="AG30" i="9"/>
  <c r="AH30" i="9"/>
  <c r="W31" i="7"/>
  <c r="BJ30" i="7"/>
  <c r="BK30" i="7"/>
  <c r="N31" i="9"/>
  <c r="AS31" i="9" s="1"/>
  <c r="BI31" i="7" l="1"/>
  <c r="A55" i="7"/>
  <c r="AF31" i="9"/>
  <c r="AG31" i="9"/>
  <c r="AH31" i="9"/>
  <c r="N32" i="9"/>
  <c r="AS32" i="9" s="1"/>
  <c r="W32" i="7"/>
  <c r="BJ31" i="7"/>
  <c r="BK31" i="7"/>
  <c r="BI32" i="7" l="1"/>
  <c r="A57" i="7"/>
  <c r="N33" i="9"/>
  <c r="AS33" i="9" s="1"/>
  <c r="AG32" i="9"/>
  <c r="AH32" i="9"/>
  <c r="AO32" i="9"/>
  <c r="AF32" i="9"/>
  <c r="W33" i="7"/>
  <c r="BJ32" i="7"/>
  <c r="BK32" i="7"/>
  <c r="BI33" i="7" l="1"/>
  <c r="A59" i="7"/>
  <c r="AO33" i="9"/>
  <c r="AF33" i="9"/>
  <c r="AG33" i="9"/>
  <c r="AH33" i="9"/>
  <c r="N34" i="9"/>
  <c r="AS34" i="9" s="1"/>
  <c r="W34" i="7"/>
  <c r="BJ33" i="7"/>
  <c r="BK33" i="7"/>
  <c r="BI34" i="7" l="1"/>
  <c r="A61" i="7"/>
  <c r="A63" i="7" s="1"/>
  <c r="N35" i="9"/>
  <c r="AS35" i="9" s="1"/>
  <c r="AO34" i="9"/>
  <c r="AF34" i="9"/>
  <c r="AG34" i="9"/>
  <c r="AH34" i="9"/>
  <c r="W35" i="7"/>
  <c r="BJ34" i="7"/>
  <c r="BK34" i="7"/>
  <c r="BI35" i="7" l="1"/>
  <c r="A66" i="7"/>
  <c r="W36" i="7"/>
  <c r="N36" i="9"/>
  <c r="AS36" i="9" s="1"/>
  <c r="AF35" i="9"/>
  <c r="AG35" i="9"/>
  <c r="AO35" i="9"/>
  <c r="AH35" i="9"/>
  <c r="BJ35" i="7"/>
  <c r="BK35" i="7"/>
  <c r="BI36" i="7" l="1"/>
  <c r="A67" i="7"/>
  <c r="A71" i="7" s="1"/>
  <c r="BJ36" i="7"/>
  <c r="W37" i="7"/>
  <c r="BK36" i="7"/>
  <c r="N37" i="9"/>
  <c r="AS37" i="9" s="1"/>
  <c r="AO36" i="9"/>
  <c r="AF36" i="9"/>
  <c r="AG36" i="9"/>
  <c r="AH36" i="9"/>
  <c r="BI37" i="7" l="1"/>
  <c r="A72" i="7"/>
  <c r="BJ37" i="7"/>
  <c r="W38" i="7"/>
  <c r="BK37" i="7"/>
  <c r="N38" i="9"/>
  <c r="AS38" i="9" s="1"/>
  <c r="AH37" i="9"/>
  <c r="AO37" i="9"/>
  <c r="AF37" i="9"/>
  <c r="AG37" i="9"/>
  <c r="BI38" i="7" l="1"/>
  <c r="A74" i="7"/>
  <c r="A76" i="7" s="1"/>
  <c r="BK38" i="7"/>
  <c r="BJ38" i="7"/>
  <c r="W39" i="7"/>
  <c r="N39" i="9"/>
  <c r="AS39" i="9" s="1"/>
  <c r="AF38" i="9"/>
  <c r="AG38" i="9"/>
  <c r="AH38" i="9"/>
  <c r="AO38" i="9"/>
  <c r="BI39" i="7" l="1"/>
  <c r="A78" i="7"/>
  <c r="BJ39" i="7"/>
  <c r="W40" i="7"/>
  <c r="BK39" i="7"/>
  <c r="N40" i="9"/>
  <c r="AS40" i="9" s="1"/>
  <c r="AF39" i="9"/>
  <c r="AG39" i="9"/>
  <c r="AO39" i="9"/>
  <c r="AH39" i="9"/>
  <c r="BI40" i="7" l="1"/>
  <c r="A79" i="7"/>
  <c r="A80" i="7" s="1"/>
  <c r="A81" i="7" s="1"/>
  <c r="BK40" i="7"/>
  <c r="W41" i="7"/>
  <c r="BJ40" i="7"/>
  <c r="N41" i="9"/>
  <c r="AS41" i="9" s="1"/>
  <c r="AG40" i="9"/>
  <c r="AH40" i="9"/>
  <c r="AO40" i="9"/>
  <c r="AF40" i="9"/>
  <c r="W42" i="7" l="1"/>
  <c r="W43" i="7" s="1"/>
  <c r="BI41" i="7"/>
  <c r="A82" i="7"/>
  <c r="BK41" i="7"/>
  <c r="BJ41" i="7"/>
  <c r="N42" i="9"/>
  <c r="AS42" i="9" s="1"/>
  <c r="AO41" i="9"/>
  <c r="AF41" i="9"/>
  <c r="AG41" i="9"/>
  <c r="AH41" i="9"/>
  <c r="BJ42" i="7" l="1"/>
  <c r="BK42" i="7"/>
  <c r="BI43" i="7"/>
  <c r="BI42" i="7"/>
  <c r="A83" i="7"/>
  <c r="A84" i="7" s="1"/>
  <c r="W44" i="7"/>
  <c r="BJ43" i="7"/>
  <c r="BK43" i="7"/>
  <c r="N43" i="9"/>
  <c r="AS43" i="9" s="1"/>
  <c r="AO42" i="9"/>
  <c r="AF42" i="9"/>
  <c r="AG42" i="9"/>
  <c r="AH42" i="9"/>
  <c r="BI44" i="7" l="1"/>
  <c r="A85" i="7"/>
  <c r="BJ44" i="7"/>
  <c r="W45" i="7"/>
  <c r="BK44" i="7"/>
  <c r="N44" i="9"/>
  <c r="AS44" i="9" s="1"/>
  <c r="AF43" i="9"/>
  <c r="AG43" i="9"/>
  <c r="AO43" i="9"/>
  <c r="AH43" i="9"/>
  <c r="BI45" i="7" l="1"/>
  <c r="A87" i="7"/>
  <c r="A88" i="7" s="1"/>
  <c r="BJ45" i="7"/>
  <c r="BK45" i="7"/>
  <c r="W46" i="7"/>
  <c r="N45" i="9"/>
  <c r="AS45" i="9" s="1"/>
  <c r="AO44" i="9"/>
  <c r="AF44" i="9"/>
  <c r="AG44" i="9"/>
  <c r="AH44" i="9"/>
  <c r="BI46" i="7" l="1"/>
  <c r="A89" i="7"/>
  <c r="W47" i="7"/>
  <c r="BJ46" i="7"/>
  <c r="BK46" i="7"/>
  <c r="N46" i="9"/>
  <c r="AS46" i="9" s="1"/>
  <c r="AH45" i="9"/>
  <c r="AO45" i="9"/>
  <c r="AF45" i="9"/>
  <c r="AG45" i="9"/>
  <c r="BI47" i="7" l="1"/>
  <c r="A90" i="7"/>
  <c r="A91" i="7" s="1"/>
  <c r="BJ47" i="7"/>
  <c r="BK47" i="7"/>
  <c r="W48" i="7"/>
  <c r="N47" i="9"/>
  <c r="AS47" i="9" s="1"/>
  <c r="AF46" i="9"/>
  <c r="AG46" i="9"/>
  <c r="AH46" i="9"/>
  <c r="AO46" i="9"/>
  <c r="BI48" i="7" l="1"/>
  <c r="A93" i="7"/>
  <c r="BK48" i="7"/>
  <c r="BJ48" i="7"/>
  <c r="W49" i="7"/>
  <c r="N48" i="9"/>
  <c r="AS48" i="9" s="1"/>
  <c r="AF47" i="9"/>
  <c r="AG47" i="9"/>
  <c r="AO47" i="9"/>
  <c r="AH47" i="9"/>
  <c r="BI49" i="7" l="1"/>
  <c r="A94" i="7"/>
  <c r="A95" i="7" s="1"/>
  <c r="BJ49" i="7"/>
  <c r="BK49" i="7"/>
  <c r="W50" i="7"/>
  <c r="N49" i="9"/>
  <c r="AS49" i="9" s="1"/>
  <c r="AG48" i="9"/>
  <c r="AH48" i="9"/>
  <c r="AO48" i="9"/>
  <c r="AF48" i="9"/>
  <c r="BI50" i="7" l="1"/>
  <c r="A100" i="7"/>
  <c r="BJ50" i="7"/>
  <c r="BK50" i="7"/>
  <c r="W51" i="7"/>
  <c r="N50" i="9"/>
  <c r="AS50" i="9" s="1"/>
  <c r="AO49" i="9"/>
  <c r="AF49" i="9"/>
  <c r="AG49" i="9"/>
  <c r="AH49" i="9"/>
  <c r="BI51" i="7" l="1"/>
  <c r="A101" i="7"/>
  <c r="A102" i="7" s="1"/>
  <c r="W52" i="7"/>
  <c r="BJ51" i="7"/>
  <c r="BK51" i="7"/>
  <c r="N51" i="9"/>
  <c r="AS51" i="9" s="1"/>
  <c r="AO50" i="9"/>
  <c r="AF50" i="9"/>
  <c r="AG50" i="9"/>
  <c r="AH50" i="9"/>
  <c r="BI52" i="7" l="1"/>
  <c r="A103" i="7"/>
  <c r="BJ52" i="7"/>
  <c r="BK52" i="7"/>
  <c r="W53" i="7"/>
  <c r="N52" i="9"/>
  <c r="AS52" i="9" s="1"/>
  <c r="AF51" i="9"/>
  <c r="AG51" i="9"/>
  <c r="AO51" i="9"/>
  <c r="AH51" i="9"/>
  <c r="BI53" i="7" l="1"/>
  <c r="A104" i="7"/>
  <c r="A106" i="7" s="1"/>
  <c r="BK53" i="7"/>
  <c r="BJ53" i="7"/>
  <c r="W54" i="7"/>
  <c r="N53" i="9"/>
  <c r="AS53" i="9" s="1"/>
  <c r="AO52" i="9"/>
  <c r="AF52" i="9"/>
  <c r="AG52" i="9"/>
  <c r="AH52" i="9"/>
  <c r="BI54" i="7" l="1"/>
  <c r="A107" i="7"/>
  <c r="W55" i="7"/>
  <c r="BJ54" i="7"/>
  <c r="BK54" i="7"/>
  <c r="N54" i="9"/>
  <c r="AS54" i="9" s="1"/>
  <c r="AH53" i="9"/>
  <c r="AO53" i="9"/>
  <c r="AF53" i="9"/>
  <c r="AG53" i="9"/>
  <c r="BI55" i="7" l="1"/>
  <c r="A108" i="7"/>
  <c r="A109" i="7" s="1"/>
  <c r="W56" i="7"/>
  <c r="BJ55" i="7"/>
  <c r="BK55" i="7"/>
  <c r="N55" i="9"/>
  <c r="AS55" i="9" s="1"/>
  <c r="AF54" i="9"/>
  <c r="AG54" i="9"/>
  <c r="AH54" i="9"/>
  <c r="AO54" i="9"/>
  <c r="BI56" i="7" l="1"/>
  <c r="A111" i="7"/>
  <c r="W57" i="7"/>
  <c r="BJ56" i="7"/>
  <c r="BK56" i="7"/>
  <c r="N56" i="9"/>
  <c r="AS56" i="9" s="1"/>
  <c r="AF55" i="9"/>
  <c r="AG55" i="9"/>
  <c r="AO55" i="9"/>
  <c r="AH55" i="9"/>
  <c r="BI57" i="7" l="1"/>
  <c r="A113" i="7"/>
  <c r="A114" i="7" s="1"/>
  <c r="BJ57" i="7"/>
  <c r="BK57" i="7"/>
  <c r="W58" i="7"/>
  <c r="N57" i="9"/>
  <c r="AS57" i="9" s="1"/>
  <c r="AG56" i="9"/>
  <c r="AH56" i="9"/>
  <c r="AO56" i="9"/>
  <c r="AF56" i="9"/>
  <c r="BI58" i="7" l="1"/>
  <c r="A119" i="7"/>
  <c r="BJ58" i="7"/>
  <c r="BK58" i="7"/>
  <c r="W59" i="7"/>
  <c r="N58" i="9"/>
  <c r="AS58" i="9" s="1"/>
  <c r="AO57" i="9"/>
  <c r="AF57" i="9"/>
  <c r="AG57" i="9"/>
  <c r="AH57" i="9"/>
  <c r="BI59" i="7" l="1"/>
  <c r="A120" i="7"/>
  <c r="A121" i="7" s="1"/>
  <c r="BK59" i="7"/>
  <c r="W60" i="7"/>
  <c r="BJ59" i="7"/>
  <c r="N59" i="9"/>
  <c r="AS59" i="9" s="1"/>
  <c r="AO58" i="9"/>
  <c r="AF58" i="9"/>
  <c r="AG58" i="9"/>
  <c r="AH58" i="9"/>
  <c r="BI60" i="7" l="1"/>
  <c r="A124" i="7"/>
  <c r="BJ60" i="7"/>
  <c r="BK60" i="7"/>
  <c r="W61" i="7"/>
  <c r="N60" i="9"/>
  <c r="AS60" i="9" s="1"/>
  <c r="AF59" i="9"/>
  <c r="AG59" i="9"/>
  <c r="AO59" i="9"/>
  <c r="AH59" i="9"/>
  <c r="BI61" i="7" l="1"/>
  <c r="A125" i="7"/>
  <c r="A127" i="7" s="1"/>
  <c r="BK61" i="7"/>
  <c r="BJ61" i="7"/>
  <c r="W62" i="7"/>
  <c r="N61" i="9"/>
  <c r="AS61" i="9" s="1"/>
  <c r="AO60" i="9"/>
  <c r="AF60" i="9"/>
  <c r="AG60" i="9"/>
  <c r="AH60" i="9"/>
  <c r="BI62" i="7" l="1"/>
  <c r="A128" i="7"/>
  <c r="W63" i="7"/>
  <c r="BJ62" i="7"/>
  <c r="BK62" i="7"/>
  <c r="N62" i="9"/>
  <c r="AS62" i="9" s="1"/>
  <c r="AH61" i="9"/>
  <c r="AO61" i="9"/>
  <c r="AF61" i="9"/>
  <c r="AG61" i="9"/>
  <c r="BI63" i="7" l="1"/>
  <c r="A129" i="7"/>
  <c r="A130" i="7" s="1"/>
  <c r="BJ63" i="7"/>
  <c r="BK63" i="7"/>
  <c r="W64" i="7"/>
  <c r="N63" i="9"/>
  <c r="AS63" i="9" s="1"/>
  <c r="AF62" i="9"/>
  <c r="AG62" i="9"/>
  <c r="AH62" i="9"/>
  <c r="AO62" i="9"/>
  <c r="BI64" i="7" l="1"/>
  <c r="A131" i="7"/>
  <c r="W65" i="7"/>
  <c r="BK64" i="7"/>
  <c r="BJ64" i="7"/>
  <c r="N64" i="9"/>
  <c r="AS64" i="9" s="1"/>
  <c r="AF63" i="9"/>
  <c r="AG63" i="9"/>
  <c r="AO63" i="9"/>
  <c r="AH63" i="9"/>
  <c r="BI65" i="7" l="1"/>
  <c r="A133" i="7"/>
  <c r="A134" i="7" s="1"/>
  <c r="BJ65" i="7"/>
  <c r="BK65" i="7"/>
  <c r="W66" i="7"/>
  <c r="N65" i="9"/>
  <c r="AS65" i="9" s="1"/>
  <c r="AG64" i="9"/>
  <c r="AH64" i="9"/>
  <c r="AO64" i="9"/>
  <c r="AF64" i="9"/>
  <c r="BI66" i="7" l="1"/>
  <c r="A135" i="7"/>
  <c r="BJ66" i="7"/>
  <c r="BK66" i="7"/>
  <c r="W67" i="7"/>
  <c r="N66" i="9"/>
  <c r="AS66" i="9" s="1"/>
  <c r="AO65" i="9"/>
  <c r="AF65" i="9"/>
  <c r="AG65" i="9"/>
  <c r="AH65" i="9"/>
  <c r="BI67" i="7" l="1"/>
  <c r="A136" i="7"/>
  <c r="A138" i="7" s="1"/>
  <c r="W68" i="7"/>
  <c r="BK67" i="7"/>
  <c r="BJ67" i="7"/>
  <c r="N67" i="9"/>
  <c r="AS67" i="9" s="1"/>
  <c r="AO66" i="9"/>
  <c r="AF66" i="9"/>
  <c r="AG66" i="9"/>
  <c r="AH66" i="9"/>
  <c r="BI68" i="7" l="1"/>
  <c r="A139" i="7"/>
  <c r="BJ68" i="7"/>
  <c r="BK68" i="7"/>
  <c r="W69" i="7"/>
  <c r="N68" i="9"/>
  <c r="AF67" i="9"/>
  <c r="AG67" i="9"/>
  <c r="AO67" i="9"/>
  <c r="AH67" i="9"/>
  <c r="AS68" i="9" l="1"/>
  <c r="BI69" i="7"/>
  <c r="A140" i="7"/>
  <c r="A141" i="7" s="1"/>
  <c r="BK69" i="7"/>
  <c r="BJ69" i="7"/>
  <c r="W70" i="7"/>
  <c r="N69" i="9"/>
  <c r="AS69" i="9" s="1"/>
  <c r="AO68" i="9"/>
  <c r="AF68" i="9"/>
  <c r="AG68" i="9"/>
  <c r="AH68" i="9"/>
  <c r="BI70" i="7" l="1"/>
  <c r="A142" i="7"/>
  <c r="W71" i="7"/>
  <c r="BJ70" i="7"/>
  <c r="BK70" i="7"/>
  <c r="N70" i="9"/>
  <c r="AS70" i="9" s="1"/>
  <c r="AH69" i="9"/>
  <c r="AO69" i="9"/>
  <c r="AF69" i="9"/>
  <c r="AG69" i="9"/>
  <c r="BI71" i="7" l="1"/>
  <c r="A143" i="7"/>
  <c r="A144" i="7" s="1"/>
  <c r="BK71" i="7"/>
  <c r="BJ71" i="7"/>
  <c r="W72" i="7"/>
  <c r="N71" i="9"/>
  <c r="AS71" i="9" s="1"/>
  <c r="AF70" i="9"/>
  <c r="AG70" i="9"/>
  <c r="AH70" i="9"/>
  <c r="AO70" i="9"/>
  <c r="BI72" i="7" l="1"/>
  <c r="A145" i="7"/>
  <c r="W73" i="7"/>
  <c r="BJ72" i="7"/>
  <c r="BK72" i="7"/>
  <c r="N72" i="9"/>
  <c r="AS72" i="9" s="1"/>
  <c r="AF71" i="9"/>
  <c r="AG71" i="9"/>
  <c r="AO71" i="9"/>
  <c r="AH71" i="9"/>
  <c r="BI73" i="7" l="1"/>
  <c r="A146" i="7"/>
  <c r="A147" i="7" s="1"/>
  <c r="BJ73" i="7"/>
  <c r="BK73" i="7"/>
  <c r="W74" i="7"/>
  <c r="N73" i="9"/>
  <c r="AS73" i="9" s="1"/>
  <c r="AG72" i="9"/>
  <c r="AH72" i="9"/>
  <c r="AO72" i="9"/>
  <c r="AF72" i="9"/>
  <c r="BI74" i="7" l="1"/>
  <c r="A148" i="7"/>
  <c r="BJ74" i="7"/>
  <c r="BK74" i="7"/>
  <c r="W75" i="7"/>
  <c r="N74" i="9"/>
  <c r="AS74" i="9" s="1"/>
  <c r="AO73" i="9"/>
  <c r="AF73" i="9"/>
  <c r="AG73" i="9"/>
  <c r="AH73" i="9"/>
  <c r="BI75" i="7" l="1"/>
  <c r="A149" i="7"/>
  <c r="A150" i="7" s="1"/>
  <c r="BJ75" i="7"/>
  <c r="BK75" i="7"/>
  <c r="W76" i="7"/>
  <c r="N75" i="9"/>
  <c r="AO74" i="9"/>
  <c r="AF74" i="9"/>
  <c r="AG74" i="9"/>
  <c r="AH74" i="9"/>
  <c r="AS75" i="9" l="1"/>
  <c r="BI76" i="7"/>
  <c r="A151" i="7"/>
  <c r="BK76" i="7"/>
  <c r="W77" i="7"/>
  <c r="BJ76" i="7"/>
  <c r="N76" i="9"/>
  <c r="AS76" i="9" s="1"/>
  <c r="AF75" i="9"/>
  <c r="AG75" i="9"/>
  <c r="AO75" i="9"/>
  <c r="AH75" i="9"/>
  <c r="BI77" i="7" l="1"/>
  <c r="A152" i="7"/>
  <c r="A153" i="7" s="1"/>
  <c r="W78" i="7"/>
  <c r="BJ77" i="7"/>
  <c r="BK77" i="7"/>
  <c r="N77" i="9"/>
  <c r="AS77" i="9" s="1"/>
  <c r="AO76" i="9"/>
  <c r="AF76" i="9"/>
  <c r="AG76" i="9"/>
  <c r="AH76" i="9"/>
  <c r="BI78" i="7" l="1"/>
  <c r="A154" i="7"/>
  <c r="BJ78" i="7"/>
  <c r="BK78" i="7"/>
  <c r="W79" i="7"/>
  <c r="N78" i="9"/>
  <c r="AS78" i="9" s="1"/>
  <c r="AH77" i="9"/>
  <c r="AO77" i="9"/>
  <c r="AF77" i="9"/>
  <c r="AG77" i="9"/>
  <c r="BI79" i="7" l="1"/>
  <c r="A155" i="7"/>
  <c r="A156" i="7" s="1"/>
  <c r="BK79" i="7"/>
  <c r="W80" i="7"/>
  <c r="BJ79" i="7"/>
  <c r="N79" i="9"/>
  <c r="AS79" i="9" s="1"/>
  <c r="AF78" i="9"/>
  <c r="AG78" i="9"/>
  <c r="AH78" i="9"/>
  <c r="AO78" i="9"/>
  <c r="BI80" i="7" l="1"/>
  <c r="A157" i="7"/>
  <c r="BJ80" i="7"/>
  <c r="W81" i="7"/>
  <c r="BK80" i="7"/>
  <c r="N80" i="9"/>
  <c r="AS80" i="9" s="1"/>
  <c r="AF79" i="9"/>
  <c r="AG79" i="9"/>
  <c r="AO79" i="9"/>
  <c r="AH79" i="9"/>
  <c r="BI81" i="7" l="1"/>
  <c r="A158" i="7"/>
  <c r="A159" i="7" s="1"/>
  <c r="BJ81" i="7"/>
  <c r="W82" i="7"/>
  <c r="BK81" i="7"/>
  <c r="N81" i="9"/>
  <c r="AS81" i="9" s="1"/>
  <c r="AG80" i="9"/>
  <c r="AH80" i="9"/>
  <c r="AF80" i="9"/>
  <c r="AO80" i="9"/>
  <c r="BI82" i="7" l="1"/>
  <c r="A160" i="7"/>
  <c r="BJ82" i="7"/>
  <c r="BK82" i="7"/>
  <c r="W83" i="7"/>
  <c r="N82" i="9"/>
  <c r="AO81" i="9"/>
  <c r="AF81" i="9"/>
  <c r="AG81" i="9"/>
  <c r="AH81" i="9"/>
  <c r="AS82" i="9" l="1"/>
  <c r="BI83" i="7"/>
  <c r="A161" i="7"/>
  <c r="A162" i="7" s="1"/>
  <c r="BK83" i="7"/>
  <c r="W84" i="7"/>
  <c r="BJ83" i="7"/>
  <c r="N83" i="9"/>
  <c r="AS83" i="9" s="1"/>
  <c r="AO82" i="9"/>
  <c r="AF82" i="9"/>
  <c r="AG82" i="9"/>
  <c r="AH82" i="9"/>
  <c r="BI84" i="7" l="1"/>
  <c r="A163" i="7"/>
  <c r="W85" i="7"/>
  <c r="BJ84" i="7"/>
  <c r="BK84" i="7"/>
  <c r="N84" i="9"/>
  <c r="AF83" i="9"/>
  <c r="AG83" i="9"/>
  <c r="AO83" i="9"/>
  <c r="AH83" i="9"/>
  <c r="AS84" i="9" l="1"/>
  <c r="BI85" i="7"/>
  <c r="A164" i="7"/>
  <c r="A165" i="7" s="1"/>
  <c r="BK85" i="7"/>
  <c r="W86" i="7"/>
  <c r="BJ85" i="7"/>
  <c r="N85" i="9"/>
  <c r="AS85" i="9" s="1"/>
  <c r="AO84" i="9"/>
  <c r="AF84" i="9"/>
  <c r="AG84" i="9"/>
  <c r="AH84" i="9"/>
  <c r="BI86" i="7" l="1"/>
  <c r="A166" i="7"/>
  <c r="W87" i="7"/>
  <c r="BK86" i="7"/>
  <c r="BJ86" i="7"/>
  <c r="N86" i="9"/>
  <c r="AH85" i="9"/>
  <c r="AO85" i="9"/>
  <c r="AF85" i="9"/>
  <c r="AG85" i="9"/>
  <c r="AS86" i="9" l="1"/>
  <c r="BI87" i="7"/>
  <c r="BK87" i="7"/>
  <c r="W88" i="7"/>
  <c r="BJ87" i="7"/>
  <c r="N87" i="9"/>
  <c r="AS87" i="9" s="1"/>
  <c r="AF86" i="9"/>
  <c r="AG86" i="9"/>
  <c r="AH86" i="9"/>
  <c r="AO86" i="9"/>
  <c r="BI88" i="7" l="1"/>
  <c r="BK88" i="7"/>
  <c r="W89" i="7"/>
  <c r="BJ88" i="7"/>
  <c r="N88" i="9"/>
  <c r="AF87" i="9"/>
  <c r="AG87" i="9"/>
  <c r="AO87" i="9"/>
  <c r="AH87" i="9"/>
  <c r="AS88" i="9" l="1"/>
  <c r="BI89" i="7"/>
  <c r="BJ89" i="7"/>
  <c r="BK89" i="7"/>
  <c r="W90" i="7"/>
  <c r="N89" i="9"/>
  <c r="AS89" i="9" s="1"/>
  <c r="AG88" i="9"/>
  <c r="AH88" i="9"/>
  <c r="AF88" i="9"/>
  <c r="AO88" i="9"/>
  <c r="BI90" i="7" l="1"/>
  <c r="BJ90" i="7"/>
  <c r="W91" i="7"/>
  <c r="BK90" i="7"/>
  <c r="N90" i="9"/>
  <c r="AO89" i="9"/>
  <c r="AF89" i="9"/>
  <c r="AG89" i="9"/>
  <c r="AH89" i="9"/>
  <c r="AS90" i="9" l="1"/>
  <c r="BI91" i="7"/>
  <c r="BK91" i="7"/>
  <c r="W92" i="7"/>
  <c r="BJ91" i="7"/>
  <c r="N91" i="9"/>
  <c r="AS91" i="9" s="1"/>
  <c r="AO90" i="9"/>
  <c r="AF90" i="9"/>
  <c r="AG90" i="9"/>
  <c r="AH90" i="9"/>
  <c r="BI92" i="7" l="1"/>
  <c r="W93" i="7"/>
  <c r="BJ92" i="7"/>
  <c r="BK92" i="7"/>
  <c r="N92" i="9"/>
  <c r="AF91" i="9"/>
  <c r="AG91" i="9"/>
  <c r="AO91" i="9"/>
  <c r="AH91" i="9"/>
  <c r="AS92" i="9" l="1"/>
  <c r="BI93" i="7"/>
  <c r="BK93" i="7"/>
  <c r="W94" i="7"/>
  <c r="BJ93" i="7"/>
  <c r="N93" i="9"/>
  <c r="AS93" i="9" s="1"/>
  <c r="AO92" i="9"/>
  <c r="AF92" i="9"/>
  <c r="AG92" i="9"/>
  <c r="AH92" i="9"/>
  <c r="BI94" i="7" l="1"/>
  <c r="N94" i="9"/>
  <c r="W95" i="7"/>
  <c r="BJ94" i="7"/>
  <c r="BK94" i="7"/>
  <c r="AH93" i="9"/>
  <c r="AO93" i="9"/>
  <c r="AF93" i="9"/>
  <c r="AG93" i="9"/>
  <c r="AS94" i="9" l="1"/>
  <c r="BI95" i="7"/>
  <c r="AO94" i="9"/>
  <c r="AF94" i="9"/>
  <c r="AH94" i="9"/>
  <c r="AG94" i="9"/>
  <c r="N95" i="9"/>
  <c r="AS95" i="9" s="1"/>
  <c r="BJ95" i="7"/>
  <c r="BK95" i="7"/>
  <c r="W96" i="7"/>
  <c r="BI96" i="7" l="1"/>
  <c r="AH95" i="9"/>
  <c r="AO95" i="9"/>
  <c r="AG95" i="9"/>
  <c r="N96" i="9"/>
  <c r="AS96" i="9" s="1"/>
  <c r="AF95" i="9"/>
  <c r="BK96" i="7"/>
  <c r="W97" i="7"/>
  <c r="BJ96" i="7"/>
  <c r="BI97" i="7" l="1"/>
  <c r="AG96" i="9"/>
  <c r="N97" i="9"/>
  <c r="AS97" i="9" s="1"/>
  <c r="AF96" i="9"/>
  <c r="AO96" i="9"/>
  <c r="AH96" i="9"/>
  <c r="W98" i="7"/>
  <c r="BJ97" i="7"/>
  <c r="BK97" i="7"/>
  <c r="BI98" i="7" l="1"/>
  <c r="AO97" i="9"/>
  <c r="N98" i="9"/>
  <c r="AS98" i="9" s="1"/>
  <c r="AH97" i="9"/>
  <c r="AG97" i="9"/>
  <c r="AF97" i="9"/>
  <c r="BJ98" i="7"/>
  <c r="BK98" i="7"/>
  <c r="W99" i="7"/>
  <c r="BI99" i="7" l="1"/>
  <c r="AO98" i="9"/>
  <c r="AG98" i="9"/>
  <c r="AH98" i="9"/>
  <c r="N99" i="9"/>
  <c r="AF98" i="9"/>
  <c r="BK99" i="7"/>
  <c r="BJ99" i="7"/>
  <c r="W100" i="7"/>
  <c r="AS99" i="9" l="1"/>
  <c r="BI100" i="7"/>
  <c r="AG99" i="9"/>
  <c r="N100" i="9"/>
  <c r="AS100" i="9" s="1"/>
  <c r="AH99" i="9"/>
  <c r="AO99" i="9"/>
  <c r="AF99" i="9"/>
  <c r="BJ100" i="7"/>
  <c r="W101" i="7"/>
  <c r="BK100" i="7"/>
  <c r="AV4" i="9" a="1"/>
  <c r="AV4" i="9" s="1"/>
  <c r="BI101" i="7" l="1"/>
  <c r="AO100" i="9"/>
  <c r="AH100" i="9"/>
  <c r="N101" i="9"/>
  <c r="AF100" i="9"/>
  <c r="AG100" i="9"/>
  <c r="W102" i="7"/>
  <c r="BJ101" i="7"/>
  <c r="BK101" i="7"/>
  <c r="AS101" i="9" l="1"/>
  <c r="BI102" i="7"/>
  <c r="N102" i="9"/>
  <c r="AS102" i="9" s="1"/>
  <c r="AF101" i="9"/>
  <c r="AH101" i="9"/>
  <c r="AG101" i="9"/>
  <c r="AO101" i="9"/>
  <c r="W103" i="7"/>
  <c r="BK102" i="7"/>
  <c r="BJ102" i="7"/>
  <c r="BI103" i="7" l="1"/>
  <c r="AF102" i="9"/>
  <c r="AH102" i="9"/>
  <c r="AG102" i="9"/>
  <c r="AO102" i="9"/>
  <c r="N103" i="9"/>
  <c r="BJ103" i="7"/>
  <c r="BK103" i="7"/>
  <c r="W104" i="7"/>
  <c r="AI4" i="9" a="1"/>
  <c r="AS103" i="9" l="1"/>
  <c r="AQ4" i="9" a="1"/>
  <c r="AQ4" i="9" s="1"/>
  <c r="AS5" i="9"/>
  <c r="AS6" i="9"/>
  <c r="AS8" i="9"/>
  <c r="AS7" i="9"/>
  <c r="AS9" i="9"/>
  <c r="AS10" i="9"/>
  <c r="AS11" i="9"/>
  <c r="AS12" i="9"/>
  <c r="AS13" i="9"/>
  <c r="AS14" i="9"/>
  <c r="AS15" i="9"/>
  <c r="AS16" i="9"/>
  <c r="AS17" i="9"/>
  <c r="BI104" i="7"/>
  <c r="AF103" i="9"/>
  <c r="AL4" i="9" s="1" a="1"/>
  <c r="O4" i="9" a="1"/>
  <c r="O4" i="9" s="1"/>
  <c r="AJ4" i="9" s="1" a="1"/>
  <c r="AO103" i="9"/>
  <c r="AH103" i="9"/>
  <c r="AG103" i="9"/>
  <c r="AM4" i="9" s="1" a="1"/>
  <c r="AM4" i="9" s="1"/>
  <c r="AP4" i="9" a="1"/>
  <c r="AP4" i="9" s="1"/>
  <c r="W105" i="7"/>
  <c r="BJ104" i="7"/>
  <c r="BK104" i="7"/>
  <c r="AI4" i="9"/>
  <c r="AS4" i="9" s="1"/>
  <c r="AT4" i="9" l="1" a="1"/>
  <c r="AT4" i="9" s="1"/>
  <c r="BI105" i="7"/>
  <c r="AN4" i="9" a="1"/>
  <c r="AO15" i="9" s="1"/>
  <c r="AO31" i="9"/>
  <c r="AO30" i="9"/>
  <c r="AO29" i="9"/>
  <c r="AO28" i="9"/>
  <c r="AO27" i="9"/>
  <c r="AO26" i="9"/>
  <c r="AO23" i="9"/>
  <c r="AL4" i="9"/>
  <c r="AJ4" i="9"/>
  <c r="BJ105" i="7"/>
  <c r="BK105" i="7"/>
  <c r="W106" i="7"/>
  <c r="BI106" i="7" l="1"/>
  <c r="AO6" i="9"/>
  <c r="AN4" i="9"/>
  <c r="AO8" i="9"/>
  <c r="AO4" i="9"/>
  <c r="BK106" i="7"/>
  <c r="W107" i="7"/>
  <c r="BJ106" i="7"/>
  <c r="BI107" i="7" l="1"/>
  <c r="W108" i="7"/>
  <c r="BJ107" i="7"/>
  <c r="BK107" i="7"/>
  <c r="BI108" i="7" l="1"/>
  <c r="BJ108" i="7"/>
  <c r="BK108" i="7"/>
  <c r="W109" i="7"/>
  <c r="BI109" i="7" l="1"/>
  <c r="BK109" i="7"/>
  <c r="W110" i="7"/>
  <c r="BJ109" i="7"/>
  <c r="BI110" i="7" l="1"/>
  <c r="BJ110" i="7"/>
  <c r="BK110" i="7"/>
  <c r="W111" i="7"/>
  <c r="BI111" i="7" l="1"/>
  <c r="W112" i="7"/>
  <c r="BJ111" i="7"/>
  <c r="BK111" i="7"/>
  <c r="BI112" i="7" l="1"/>
  <c r="W113" i="7"/>
  <c r="BK112" i="7"/>
  <c r="BJ112" i="7"/>
  <c r="BI113" i="7" l="1"/>
  <c r="BJ113" i="7"/>
  <c r="BK113" i="7"/>
  <c r="W114" i="7"/>
  <c r="BI114" i="7" l="1"/>
  <c r="BK114" i="7"/>
  <c r="W115" i="7"/>
  <c r="BJ114" i="7"/>
  <c r="BI115" i="7" l="1"/>
  <c r="W116" i="7"/>
  <c r="BJ115" i="7"/>
  <c r="BK115" i="7"/>
  <c r="BI116" i="7" l="1"/>
  <c r="BJ116" i="7"/>
  <c r="W117" i="7"/>
  <c r="BK116" i="7"/>
  <c r="BI117" i="7" l="1"/>
  <c r="BK117" i="7"/>
  <c r="W118" i="7"/>
  <c r="BJ117" i="7"/>
  <c r="BI118" i="7" l="1"/>
  <c r="W119" i="7"/>
  <c r="BJ118" i="7"/>
  <c r="BK118" i="7"/>
  <c r="BI119" i="7" l="1"/>
  <c r="BK119" i="7"/>
  <c r="W120" i="7"/>
  <c r="BJ119" i="7"/>
  <c r="BI120" i="7" l="1"/>
  <c r="W121" i="7"/>
  <c r="BJ120" i="7"/>
  <c r="BK120" i="7"/>
  <c r="BI121" i="7" l="1"/>
  <c r="W122" i="7"/>
  <c r="BJ121" i="7"/>
  <c r="BK121" i="7"/>
  <c r="BI122" i="7" l="1"/>
  <c r="BK122" i="7"/>
  <c r="W123" i="7"/>
  <c r="BJ122" i="7"/>
  <c r="BI123" i="7" l="1"/>
  <c r="BK123" i="7"/>
  <c r="W124" i="7"/>
  <c r="BJ123" i="7"/>
  <c r="BI124" i="7" l="1"/>
  <c r="BJ124" i="7"/>
  <c r="BK124" i="7"/>
  <c r="W125" i="7"/>
  <c r="BI125" i="7" l="1"/>
  <c r="BK125" i="7"/>
  <c r="W126" i="7"/>
  <c r="BJ125" i="7"/>
  <c r="BI126" i="7" l="1"/>
  <c r="W127" i="7"/>
  <c r="BJ126" i="7"/>
  <c r="BK126" i="7"/>
  <c r="BI127" i="7" l="1"/>
  <c r="BK127" i="7"/>
  <c r="W128" i="7"/>
  <c r="BJ127" i="7"/>
  <c r="BI128" i="7" l="1"/>
  <c r="W129" i="7"/>
  <c r="BK128" i="7"/>
  <c r="BJ128" i="7"/>
  <c r="BI129" i="7" l="1"/>
  <c r="BJ129" i="7"/>
  <c r="BK129" i="7"/>
  <c r="W130" i="7"/>
  <c r="BI130" i="7" l="1"/>
  <c r="BJ130" i="7"/>
  <c r="BK130" i="7"/>
  <c r="W131" i="7"/>
  <c r="BI131" i="7" l="1"/>
  <c r="BJ131" i="7"/>
  <c r="W132" i="7"/>
  <c r="BK131" i="7"/>
  <c r="BI132" i="7" l="1"/>
  <c r="BJ132" i="7"/>
  <c r="W133" i="7"/>
  <c r="BK132" i="7"/>
  <c r="BI133" i="7" l="1"/>
  <c r="BJ133" i="7"/>
  <c r="BK133" i="7"/>
  <c r="W134" i="7"/>
  <c r="BI134" i="7" l="1"/>
  <c r="BJ134" i="7"/>
  <c r="W135" i="7"/>
  <c r="BK134" i="7"/>
  <c r="BI135" i="7" l="1"/>
  <c r="BK135" i="7"/>
  <c r="W136" i="7"/>
  <c r="BJ135" i="7"/>
  <c r="BI136" i="7" l="1"/>
  <c r="BK136" i="7"/>
  <c r="BJ136" i="7"/>
  <c r="W137" i="7"/>
  <c r="BI137" i="7" l="1"/>
  <c r="BK137" i="7"/>
  <c r="W138" i="7"/>
  <c r="BJ137" i="7"/>
  <c r="BI138" i="7" l="1"/>
  <c r="W139" i="7"/>
  <c r="BK138" i="7"/>
  <c r="BJ138" i="7"/>
  <c r="BI139" i="7" l="1"/>
  <c r="BJ139" i="7"/>
  <c r="BK139" i="7"/>
  <c r="W140" i="7"/>
  <c r="BI140" i="7" l="1"/>
  <c r="BK140" i="7"/>
  <c r="BJ140" i="7"/>
  <c r="W141" i="7"/>
  <c r="BI141" i="7" l="1"/>
  <c r="W142" i="7"/>
  <c r="BK141" i="7"/>
  <c r="BJ141" i="7"/>
  <c r="BI142" i="7" l="1"/>
  <c r="BK142" i="7"/>
  <c r="W143" i="7"/>
  <c r="BJ142" i="7"/>
  <c r="BI143" i="7" l="1"/>
  <c r="BK143" i="7"/>
  <c r="W144" i="7"/>
  <c r="BJ143" i="7"/>
  <c r="BI144" i="7" l="1"/>
  <c r="BJ144" i="7"/>
  <c r="BK144" i="7"/>
  <c r="W145" i="7"/>
  <c r="BI145" i="7" l="1"/>
  <c r="BK145" i="7"/>
  <c r="W146" i="7"/>
  <c r="BJ145" i="7"/>
  <c r="BI146" i="7" l="1"/>
  <c r="BJ146" i="7"/>
  <c r="BK146" i="7"/>
  <c r="W147" i="7"/>
  <c r="BI147" i="7" l="1"/>
  <c r="BJ147" i="7"/>
  <c r="BK147" i="7"/>
  <c r="W148" i="7"/>
  <c r="BI148" i="7" l="1"/>
  <c r="BK148" i="7"/>
  <c r="W149" i="7"/>
  <c r="BJ148" i="7"/>
  <c r="BI149" i="7" l="1"/>
  <c r="W150" i="7"/>
  <c r="BJ149" i="7"/>
  <c r="BK149" i="7"/>
  <c r="BI150" i="7" l="1"/>
  <c r="BK150" i="7"/>
  <c r="W151" i="7"/>
  <c r="BJ150" i="7"/>
  <c r="BI151" i="7" l="1"/>
  <c r="W152" i="7"/>
  <c r="BK151" i="7"/>
  <c r="BJ151" i="7"/>
  <c r="BI152" i="7" l="1"/>
  <c r="BJ152" i="7"/>
  <c r="BK152" i="7"/>
  <c r="W153" i="7"/>
  <c r="BI153" i="7" l="1"/>
  <c r="BK153" i="7"/>
  <c r="BJ153" i="7"/>
  <c r="W154" i="7"/>
  <c r="BI154" i="7" l="1"/>
  <c r="BJ154" i="7"/>
  <c r="W155" i="7"/>
  <c r="BK154" i="7"/>
  <c r="BI155" i="7" l="1"/>
  <c r="BJ155" i="7"/>
  <c r="BK155" i="7"/>
  <c r="W156" i="7"/>
  <c r="BI156" i="7" l="1"/>
  <c r="BK156" i="7"/>
  <c r="W157" i="7"/>
  <c r="BJ156" i="7"/>
  <c r="BI157" i="7" l="1"/>
  <c r="W158" i="7"/>
  <c r="BJ157" i="7"/>
  <c r="BK157" i="7"/>
  <c r="BI158" i="7" l="1"/>
  <c r="BK158" i="7"/>
  <c r="W159" i="7"/>
  <c r="BJ158" i="7"/>
  <c r="BI159" i="7" l="1"/>
  <c r="W160" i="7"/>
  <c r="BJ159" i="7"/>
  <c r="BK159" i="7"/>
  <c r="BI160" i="7" l="1"/>
  <c r="BJ160" i="7"/>
  <c r="BK160" i="7"/>
  <c r="W161" i="7"/>
  <c r="BI161" i="7" l="1"/>
  <c r="BK161" i="7"/>
  <c r="BJ161" i="7"/>
  <c r="W162" i="7"/>
  <c r="BI162" i="7" l="1"/>
  <c r="BJ162" i="7"/>
  <c r="W163" i="7"/>
  <c r="BK162" i="7"/>
  <c r="BI163" i="7" l="1"/>
  <c r="BK163" i="7"/>
  <c r="BJ163" i="7"/>
  <c r="W164" i="7"/>
  <c r="BI164" i="7" l="1"/>
  <c r="BK164" i="7"/>
  <c r="W165" i="7"/>
  <c r="BJ164" i="7"/>
  <c r="BI165" i="7" l="1"/>
  <c r="W166" i="7"/>
  <c r="BJ165" i="7"/>
  <c r="BK165" i="7"/>
  <c r="BI166" i="7" l="1"/>
  <c r="W167" i="7"/>
  <c r="BU167" i="7" s="1"/>
  <c r="BK166" i="7"/>
  <c r="BJ166" i="7"/>
  <c r="BI167" i="7" l="1"/>
  <c r="BQ167" i="7"/>
  <c r="BJ167" i="7"/>
  <c r="W168" i="7"/>
  <c r="BU168" i="7" s="1"/>
  <c r="BK167" i="7"/>
  <c r="BI168" i="7" l="1"/>
  <c r="W169" i="7"/>
  <c r="BU169" i="7" s="1"/>
  <c r="BJ168" i="7"/>
  <c r="BK168" i="7"/>
  <c r="BQ168" i="7"/>
  <c r="BI169" i="7" l="1"/>
  <c r="BK169" i="7"/>
  <c r="BJ169" i="7"/>
  <c r="BQ169" i="7"/>
  <c r="W170" i="7"/>
  <c r="BU170" i="7" s="1"/>
  <c r="BI170" i="7" l="1"/>
  <c r="BQ170" i="7"/>
  <c r="W171" i="7"/>
  <c r="BU171" i="7" s="1"/>
  <c r="BJ170" i="7"/>
  <c r="BK170" i="7"/>
  <c r="BI171" i="7" l="1"/>
  <c r="BJ171" i="7"/>
  <c r="BQ171" i="7"/>
  <c r="BK171" i="7"/>
  <c r="W172" i="7"/>
  <c r="BU172" i="7" s="1"/>
  <c r="BI172" i="7" l="1"/>
  <c r="BK172" i="7"/>
  <c r="W173" i="7"/>
  <c r="BU173" i="7" s="1"/>
  <c r="BQ172" i="7"/>
  <c r="BJ172" i="7"/>
  <c r="BI173" i="7" l="1"/>
  <c r="BJ173" i="7"/>
  <c r="W174" i="7"/>
  <c r="BU174" i="7" s="1"/>
  <c r="BK173" i="7"/>
  <c r="BQ173" i="7"/>
  <c r="BI174" i="7" l="1"/>
  <c r="BJ174" i="7"/>
  <c r="BK174" i="7"/>
  <c r="BQ174" i="7"/>
  <c r="W175" i="7"/>
  <c r="BU175" i="7" s="1"/>
  <c r="BI175" i="7" l="1"/>
  <c r="BK175" i="7"/>
  <c r="BQ175" i="7"/>
  <c r="W176" i="7"/>
  <c r="BU176" i="7" s="1"/>
  <c r="BJ175" i="7"/>
  <c r="BI176" i="7" l="1"/>
  <c r="W177" i="7"/>
  <c r="BU177" i="7" s="1"/>
  <c r="BJ176" i="7"/>
  <c r="BQ176" i="7"/>
  <c r="BK176" i="7"/>
  <c r="BI177" i="7" l="1"/>
  <c r="BK177" i="7"/>
  <c r="W178" i="7"/>
  <c r="BU178" i="7" s="1"/>
  <c r="BQ177" i="7"/>
  <c r="BJ177" i="7"/>
  <c r="BI178" i="7" l="1"/>
  <c r="BQ178" i="7"/>
  <c r="W179" i="7"/>
  <c r="BU179" i="7" s="1"/>
  <c r="BJ178" i="7"/>
  <c r="BK178" i="7"/>
  <c r="BI179" i="7" l="1"/>
  <c r="BQ179" i="7"/>
  <c r="BJ179" i="7"/>
  <c r="BK179" i="7"/>
  <c r="W180" i="7"/>
  <c r="BU180" i="7" s="1"/>
  <c r="BI180" i="7" l="1"/>
  <c r="BK180" i="7"/>
  <c r="BQ180" i="7"/>
  <c r="W181" i="7"/>
  <c r="BU181" i="7" s="1"/>
  <c r="BJ180" i="7"/>
  <c r="BI181" i="7" l="1"/>
  <c r="W182" i="7"/>
  <c r="BU182" i="7" s="1"/>
  <c r="BJ181" i="7"/>
  <c r="BK181" i="7"/>
  <c r="BQ181" i="7"/>
  <c r="BI182" i="7" l="1"/>
  <c r="BJ182" i="7"/>
  <c r="BQ182" i="7"/>
  <c r="BK182" i="7"/>
  <c r="W183" i="7"/>
  <c r="BU183" i="7" s="1"/>
  <c r="BI183" i="7" l="1"/>
  <c r="BK183" i="7"/>
  <c r="BQ183" i="7"/>
  <c r="W184" i="7"/>
  <c r="BU184" i="7" s="1"/>
  <c r="BJ183" i="7"/>
  <c r="BI184" i="7" l="1"/>
  <c r="W185" i="7"/>
  <c r="BU185" i="7" s="1"/>
  <c r="BJ184" i="7"/>
  <c r="BK184" i="7"/>
  <c r="BQ184" i="7"/>
  <c r="BI185" i="7" l="1"/>
  <c r="BK185" i="7"/>
  <c r="BQ185" i="7"/>
  <c r="W186" i="7"/>
  <c r="BU186" i="7" s="1"/>
  <c r="BJ185" i="7"/>
  <c r="BI186" i="7" l="1"/>
  <c r="BQ186" i="7"/>
  <c r="W187" i="7"/>
  <c r="BU187" i="7" s="1"/>
  <c r="BK186" i="7"/>
  <c r="BJ186" i="7"/>
  <c r="BI187" i="7" l="1"/>
  <c r="BK187" i="7"/>
  <c r="BJ187" i="7"/>
  <c r="BQ187" i="7"/>
  <c r="W188" i="7"/>
  <c r="BU188" i="7" s="1"/>
  <c r="BI188" i="7" l="1"/>
  <c r="BK188" i="7"/>
  <c r="BQ188" i="7"/>
  <c r="BJ188" i="7"/>
  <c r="W189" i="7"/>
  <c r="BU189" i="7" s="1"/>
  <c r="BI189" i="7" l="1"/>
  <c r="BK189" i="7"/>
  <c r="BQ189" i="7"/>
  <c r="W190" i="7"/>
  <c r="BU190" i="7" s="1"/>
  <c r="BJ189" i="7"/>
  <c r="BI190" i="7" l="1"/>
  <c r="BJ190" i="7"/>
  <c r="BQ190" i="7"/>
  <c r="BK190" i="7"/>
  <c r="W191" i="7"/>
  <c r="BU191" i="7" s="1"/>
  <c r="BI191" i="7" l="1"/>
  <c r="BK191" i="7"/>
  <c r="BQ191" i="7"/>
  <c r="W192" i="7"/>
  <c r="BU192" i="7" s="1"/>
  <c r="BJ191" i="7"/>
  <c r="BI192" i="7" l="1"/>
  <c r="W193" i="7"/>
  <c r="BU193" i="7" s="1"/>
  <c r="BJ192" i="7"/>
  <c r="BQ192" i="7"/>
  <c r="BK192" i="7"/>
  <c r="BI193" i="7" l="1"/>
  <c r="BK193" i="7"/>
  <c r="BQ193" i="7"/>
  <c r="W194" i="7"/>
  <c r="BU194" i="7" s="1"/>
  <c r="BJ193" i="7"/>
  <c r="BI194" i="7" l="1"/>
  <c r="BQ194" i="7"/>
  <c r="BK194" i="7"/>
  <c r="BJ194" i="7"/>
  <c r="W195" i="7"/>
  <c r="BU195" i="7" s="1"/>
  <c r="BI195" i="7" l="1"/>
  <c r="BK195" i="7"/>
  <c r="BQ195" i="7"/>
  <c r="BJ195" i="7"/>
  <c r="W196" i="7"/>
  <c r="BU196" i="7" s="1"/>
  <c r="BI196" i="7" l="1"/>
  <c r="BK196" i="7"/>
  <c r="W197" i="7"/>
  <c r="BU197" i="7" s="1"/>
  <c r="BQ196" i="7"/>
  <c r="BJ196" i="7"/>
  <c r="BI197" i="7" l="1"/>
  <c r="BQ197" i="7"/>
  <c r="W198" i="7"/>
  <c r="BU198" i="7" s="1"/>
  <c r="BJ197" i="7"/>
  <c r="BK197" i="7"/>
  <c r="BI198" i="7" l="1"/>
  <c r="BK198" i="7"/>
  <c r="BJ198" i="7"/>
  <c r="BQ198" i="7"/>
  <c r="W199" i="7"/>
  <c r="BU199" i="7" s="1"/>
  <c r="BI199" i="7" l="1"/>
  <c r="BK199" i="7"/>
  <c r="BQ199" i="7"/>
  <c r="W200" i="7"/>
  <c r="BU200" i="7" s="1"/>
  <c r="BJ199" i="7"/>
  <c r="BI200" i="7" l="1"/>
  <c r="BK200" i="7"/>
  <c r="BQ200" i="7"/>
  <c r="W201" i="7"/>
  <c r="BU201" i="7" s="1"/>
  <c r="BJ200" i="7"/>
  <c r="BI201" i="7" l="1"/>
  <c r="BQ201" i="7"/>
  <c r="BJ201" i="7"/>
  <c r="W202" i="7"/>
  <c r="BU202" i="7" s="1"/>
  <c r="BK201" i="7"/>
  <c r="BI202" i="7" l="1"/>
  <c r="BK202" i="7"/>
  <c r="BJ202" i="7"/>
  <c r="BQ202" i="7"/>
  <c r="W203" i="7"/>
  <c r="BU203" i="7" s="1"/>
  <c r="BI203" i="7" l="1"/>
  <c r="BK203" i="7"/>
  <c r="W204" i="7"/>
  <c r="BU204" i="7" s="1"/>
  <c r="BQ203" i="7"/>
  <c r="BJ203" i="7"/>
  <c r="BI204" i="7" l="1"/>
  <c r="BK204" i="7"/>
  <c r="W205" i="7"/>
  <c r="BU205" i="7" s="1"/>
  <c r="BJ204" i="7"/>
  <c r="BQ204" i="7"/>
  <c r="BI205" i="7" l="1"/>
  <c r="BJ205" i="7"/>
  <c r="BQ205" i="7"/>
  <c r="BK205" i="7"/>
  <c r="W206" i="7"/>
  <c r="BU206" i="7" s="1"/>
  <c r="BI206" i="7" l="1"/>
  <c r="BK206" i="7"/>
  <c r="BQ206" i="7"/>
  <c r="BJ206" i="7"/>
  <c r="W207" i="7"/>
  <c r="BU207" i="7" s="1"/>
  <c r="BI207" i="7" l="1"/>
  <c r="W208" i="7"/>
  <c r="BU208" i="7" s="1"/>
  <c r="BJ207" i="7"/>
  <c r="BK207" i="7"/>
  <c r="BQ207" i="7"/>
  <c r="BI208" i="7" l="1"/>
  <c r="BK208" i="7"/>
  <c r="BQ208" i="7"/>
  <c r="BJ208" i="7"/>
  <c r="W209" i="7"/>
  <c r="BU209" i="7" s="1"/>
  <c r="BI209" i="7" l="1"/>
  <c r="BQ209" i="7"/>
  <c r="BJ209" i="7"/>
  <c r="BK209" i="7"/>
  <c r="W210" i="7"/>
  <c r="BU210" i="7" s="1"/>
  <c r="BI210" i="7" l="1"/>
  <c r="BK210" i="7"/>
  <c r="BJ210" i="7"/>
  <c r="BQ210" i="7"/>
  <c r="W211" i="7"/>
  <c r="BU211" i="7" s="1"/>
  <c r="BI211" i="7" l="1"/>
  <c r="BK211" i="7"/>
  <c r="W212" i="7"/>
  <c r="BU212" i="7" s="1"/>
  <c r="BQ211" i="7"/>
  <c r="BJ211" i="7"/>
  <c r="BI212" i="7" l="1"/>
  <c r="BK212" i="7"/>
  <c r="W213" i="7"/>
  <c r="BU213" i="7" s="1"/>
  <c r="BJ212" i="7"/>
  <c r="BQ212" i="7"/>
  <c r="BI213" i="7" l="1"/>
  <c r="BJ213" i="7"/>
  <c r="BQ213" i="7"/>
  <c r="BK213" i="7"/>
  <c r="W214" i="7"/>
  <c r="BU214" i="7" s="1"/>
  <c r="BI214" i="7" l="1"/>
  <c r="BK214" i="7"/>
  <c r="W215" i="7"/>
  <c r="BU215" i="7" s="1"/>
  <c r="BQ214" i="7"/>
  <c r="BJ214" i="7"/>
  <c r="BI215" i="7" l="1"/>
  <c r="W216" i="7"/>
  <c r="BU216" i="7" s="1"/>
  <c r="BQ215" i="7"/>
  <c r="BJ215" i="7"/>
  <c r="BK215" i="7"/>
  <c r="BI216" i="7" l="1"/>
  <c r="BK216" i="7"/>
  <c r="BQ216" i="7"/>
  <c r="W217" i="7"/>
  <c r="BU217" i="7" s="1"/>
  <c r="BJ216" i="7"/>
  <c r="BI217" i="7" l="1"/>
  <c r="BQ217" i="7"/>
  <c r="W218" i="7"/>
  <c r="BU218" i="7" s="1"/>
  <c r="BJ217" i="7"/>
  <c r="BK217" i="7"/>
  <c r="BI218" i="7" l="1"/>
  <c r="W219" i="7"/>
  <c r="BU219" i="7" s="1"/>
  <c r="BJ218" i="7"/>
  <c r="BQ218" i="7"/>
  <c r="BK218" i="7"/>
  <c r="BI219" i="7" l="1"/>
  <c r="BK219" i="7"/>
  <c r="W220" i="7"/>
  <c r="BU220" i="7" s="1"/>
  <c r="BQ219" i="7"/>
  <c r="BJ219" i="7"/>
  <c r="BI220" i="7" l="1"/>
  <c r="W221" i="7"/>
  <c r="BU221" i="7" s="1"/>
  <c r="BJ220" i="7"/>
  <c r="BK220" i="7"/>
  <c r="BQ220" i="7"/>
  <c r="BI221" i="7" l="1"/>
  <c r="BJ221" i="7"/>
  <c r="BQ221" i="7"/>
  <c r="BK221" i="7"/>
  <c r="W222" i="7"/>
  <c r="BU222" i="7" s="1"/>
  <c r="BI222" i="7" l="1"/>
  <c r="BK222" i="7"/>
  <c r="BQ222" i="7"/>
  <c r="W223" i="7"/>
  <c r="BU223" i="7" s="1"/>
  <c r="BJ222" i="7"/>
  <c r="BI223" i="7" l="1"/>
  <c r="W224" i="7"/>
  <c r="BU224" i="7" s="1"/>
  <c r="BJ223" i="7"/>
  <c r="BK223" i="7"/>
  <c r="BQ223" i="7"/>
  <c r="BI224" i="7" l="1"/>
  <c r="BK224" i="7"/>
  <c r="W225" i="7"/>
  <c r="BU225" i="7" s="1"/>
  <c r="BQ224" i="7"/>
  <c r="BJ224" i="7"/>
  <c r="BI225" i="7" l="1"/>
  <c r="BQ225" i="7"/>
  <c r="W226" i="7"/>
  <c r="BU226" i="7" s="1"/>
  <c r="BJ225" i="7"/>
  <c r="BK225" i="7"/>
  <c r="BI226" i="7" l="1"/>
  <c r="BK226" i="7"/>
  <c r="BQ226" i="7"/>
  <c r="W227" i="7"/>
  <c r="BU227" i="7" s="1"/>
  <c r="BJ226" i="7"/>
  <c r="BI227" i="7" l="1"/>
  <c r="BK227" i="7"/>
  <c r="W228" i="7"/>
  <c r="BU228" i="7" s="1"/>
  <c r="BQ227" i="7"/>
  <c r="BJ227" i="7"/>
  <c r="BI228" i="7" l="1"/>
  <c r="W229" i="7"/>
  <c r="BU229" i="7" s="1"/>
  <c r="BJ228" i="7"/>
  <c r="BQ228" i="7"/>
  <c r="BK228" i="7"/>
  <c r="BI229" i="7" l="1"/>
  <c r="BJ229" i="7"/>
  <c r="BK229" i="7"/>
  <c r="BQ229" i="7"/>
  <c r="W230" i="7"/>
  <c r="BU230" i="7" s="1"/>
  <c r="BI230" i="7" l="1"/>
  <c r="BK230" i="7"/>
  <c r="BQ230" i="7"/>
  <c r="W231" i="7"/>
  <c r="BU231" i="7" s="1"/>
  <c r="BJ230" i="7"/>
  <c r="BI231" i="7" l="1"/>
  <c r="W232" i="7"/>
  <c r="BU232" i="7" s="1"/>
  <c r="BJ231" i="7"/>
  <c r="BK231" i="7"/>
  <c r="BQ231" i="7"/>
  <c r="BI232" i="7" l="1"/>
  <c r="BK232" i="7"/>
  <c r="BQ232" i="7"/>
  <c r="W233" i="7"/>
  <c r="BU233" i="7" s="1"/>
  <c r="BJ232" i="7"/>
  <c r="BI233" i="7" l="1"/>
  <c r="BQ233" i="7"/>
  <c r="W234" i="7"/>
  <c r="BU234" i="7" s="1"/>
  <c r="BK233" i="7"/>
  <c r="BJ233" i="7"/>
  <c r="BI234" i="7" l="1"/>
  <c r="BK234" i="7"/>
  <c r="BJ234" i="7"/>
  <c r="BQ234" i="7"/>
  <c r="W235" i="7"/>
  <c r="BU235" i="7" s="1"/>
  <c r="BI235" i="7" l="1"/>
  <c r="BK235" i="7"/>
  <c r="W236" i="7"/>
  <c r="BU236" i="7" s="1"/>
  <c r="BJ235" i="7"/>
  <c r="BQ235" i="7"/>
  <c r="BI236" i="7" l="1"/>
  <c r="W237" i="7"/>
  <c r="BU237" i="7" s="1"/>
  <c r="BJ236" i="7"/>
  <c r="BQ236" i="7"/>
  <c r="BK236" i="7"/>
  <c r="BI237" i="7" l="1"/>
  <c r="BJ237" i="7"/>
  <c r="BK237" i="7"/>
  <c r="BQ237" i="7"/>
  <c r="W238" i="7"/>
  <c r="BU238" i="7" s="1"/>
  <c r="BI238" i="7" l="1"/>
  <c r="BQ238" i="7"/>
  <c r="W239" i="7"/>
  <c r="BU239" i="7" s="1"/>
  <c r="BK238" i="7"/>
  <c r="BJ238" i="7"/>
  <c r="BI239" i="7" l="1"/>
  <c r="BQ239" i="7"/>
  <c r="W240" i="7"/>
  <c r="BU240" i="7" s="1"/>
  <c r="BJ239" i="7"/>
  <c r="BK239" i="7"/>
  <c r="BI240" i="7" l="1"/>
  <c r="BJ240" i="7"/>
  <c r="BQ240" i="7"/>
  <c r="BK240" i="7"/>
  <c r="W241" i="7"/>
  <c r="BU241" i="7" s="1"/>
  <c r="BI241" i="7" l="1"/>
  <c r="BK241" i="7"/>
  <c r="W242" i="7"/>
  <c r="BU242" i="7" s="1"/>
  <c r="BQ241" i="7"/>
  <c r="BJ241" i="7"/>
  <c r="BI242" i="7" l="1"/>
  <c r="W243" i="7"/>
  <c r="BU243" i="7" s="1"/>
  <c r="BK242" i="7"/>
  <c r="BJ242" i="7"/>
  <c r="BQ242" i="7"/>
  <c r="BI243" i="7" l="1"/>
  <c r="BK243" i="7"/>
  <c r="W244" i="7"/>
  <c r="BU244" i="7" s="1"/>
  <c r="BQ243" i="7"/>
  <c r="BJ243" i="7"/>
  <c r="BI244" i="7" l="1"/>
  <c r="BQ244" i="7"/>
  <c r="W245" i="7"/>
  <c r="BU245" i="7" s="1"/>
  <c r="BK244" i="7"/>
  <c r="BJ244" i="7"/>
  <c r="BI245" i="7" l="1"/>
  <c r="BQ245" i="7"/>
  <c r="W246" i="7"/>
  <c r="BU246" i="7" s="1"/>
  <c r="BJ245" i="7"/>
  <c r="BK245" i="7"/>
  <c r="BI246" i="7" l="1"/>
  <c r="BK246" i="7"/>
  <c r="BQ246" i="7"/>
  <c r="BJ246" i="7"/>
  <c r="W247" i="7"/>
  <c r="BU247" i="7" s="1"/>
  <c r="BI247" i="7" l="1"/>
  <c r="BJ247" i="7"/>
  <c r="W248" i="7"/>
  <c r="BU248" i="7" s="1"/>
  <c r="BQ247" i="7"/>
  <c r="BK247" i="7"/>
  <c r="BI248" i="7" l="1"/>
  <c r="BJ248" i="7"/>
  <c r="BK248" i="7"/>
  <c r="BQ248" i="7"/>
  <c r="W249" i="7"/>
  <c r="BU249" i="7" s="1"/>
  <c r="BI249" i="7" l="1"/>
  <c r="BK249" i="7"/>
  <c r="BQ249" i="7"/>
  <c r="W250" i="7"/>
  <c r="BU250" i="7" s="1"/>
  <c r="BJ249" i="7"/>
  <c r="BI250" i="7" l="1"/>
  <c r="W251" i="7"/>
  <c r="BU251" i="7" s="1"/>
  <c r="BK250" i="7"/>
  <c r="BJ250" i="7"/>
  <c r="BQ250" i="7"/>
  <c r="BI251" i="7" l="1"/>
  <c r="BK251" i="7"/>
  <c r="W252" i="7"/>
  <c r="BU252" i="7" s="1"/>
  <c r="BQ251" i="7"/>
  <c r="BJ251" i="7"/>
  <c r="BI252" i="7" l="1"/>
  <c r="BQ252" i="7"/>
  <c r="W253" i="7"/>
  <c r="BU253" i="7" s="1"/>
  <c r="BK252" i="7"/>
  <c r="BJ252" i="7"/>
  <c r="BI253" i="7" l="1"/>
  <c r="BJ253" i="7"/>
  <c r="BK253" i="7"/>
  <c r="BQ253" i="7"/>
  <c r="W254" i="7"/>
  <c r="BU254" i="7" s="1"/>
  <c r="BI254" i="7" l="1"/>
  <c r="BK254" i="7"/>
  <c r="BQ254" i="7"/>
  <c r="W255" i="7"/>
  <c r="BU255" i="7" s="1"/>
  <c r="BJ254" i="7"/>
  <c r="BI255" i="7" l="1"/>
  <c r="W256" i="7"/>
  <c r="BU256" i="7" s="1"/>
  <c r="BJ255" i="7"/>
  <c r="BQ255" i="7"/>
  <c r="BK255" i="7"/>
  <c r="BI256" i="7" l="1"/>
  <c r="BJ256" i="7"/>
  <c r="BQ256" i="7"/>
  <c r="W257" i="7"/>
  <c r="BU257" i="7" s="1"/>
  <c r="BK256" i="7"/>
  <c r="BI257" i="7" l="1"/>
  <c r="BK257" i="7"/>
  <c r="W258" i="7"/>
  <c r="BU258" i="7" s="1"/>
  <c r="BQ257" i="7"/>
  <c r="BJ257" i="7"/>
  <c r="BI258" i="7" l="1"/>
  <c r="W259" i="7"/>
  <c r="BU259" i="7" s="1"/>
  <c r="BK258" i="7"/>
  <c r="BJ258" i="7"/>
  <c r="BQ258" i="7"/>
  <c r="BI259" i="7" l="1"/>
  <c r="BK259" i="7"/>
  <c r="W260" i="7"/>
  <c r="BU260" i="7" s="1"/>
  <c r="BJ259" i="7"/>
  <c r="BQ259" i="7"/>
  <c r="CD4" i="7" a="1"/>
  <c r="CD4" i="7" s="1"/>
  <c r="BI260" i="7" l="1"/>
  <c r="W261" i="7"/>
  <c r="BU261" i="7" s="1"/>
  <c r="BJ260" i="7"/>
  <c r="BQ260" i="7"/>
  <c r="BK260" i="7"/>
  <c r="BI261" i="7" l="1"/>
  <c r="BQ261" i="7"/>
  <c r="BJ261" i="7"/>
  <c r="BK261" i="7"/>
  <c r="W262" i="7"/>
  <c r="BU262" i="7" s="1"/>
  <c r="BI262" i="7" l="1"/>
  <c r="BK262" i="7"/>
  <c r="W263" i="7"/>
  <c r="BU263" i="7" s="1"/>
  <c r="BQ262" i="7"/>
  <c r="BJ262" i="7"/>
  <c r="BI263" i="7" l="1"/>
  <c r="BJ263" i="7"/>
  <c r="W264" i="7"/>
  <c r="BU264" i="7" s="1"/>
  <c r="BK263" i="7"/>
  <c r="BQ263" i="7"/>
  <c r="BI264" i="7" l="1"/>
  <c r="BJ264" i="7"/>
  <c r="BK264" i="7"/>
  <c r="BQ264" i="7"/>
  <c r="W265" i="7"/>
  <c r="BU265" i="7" s="1"/>
  <c r="BI265" i="7" l="1"/>
  <c r="BK265" i="7"/>
  <c r="W266" i="7"/>
  <c r="BU266" i="7" s="1"/>
  <c r="BJ265" i="7"/>
  <c r="BQ265" i="7"/>
  <c r="BI266" i="7" l="1"/>
  <c r="W267" i="7"/>
  <c r="BU267" i="7" s="1"/>
  <c r="BJ266" i="7"/>
  <c r="BK266" i="7"/>
  <c r="BQ266" i="7"/>
  <c r="BI267" i="7" l="1"/>
  <c r="BK267" i="7"/>
  <c r="W268" i="7"/>
  <c r="BU268" i="7" s="1"/>
  <c r="BQ267" i="7"/>
  <c r="BJ267" i="7"/>
  <c r="BI268" i="7" l="1"/>
  <c r="BQ268" i="7"/>
  <c r="W269" i="7"/>
  <c r="BU269" i="7" s="1"/>
  <c r="BJ268" i="7"/>
  <c r="BK268" i="7"/>
  <c r="BI269" i="7" l="1"/>
  <c r="BK269" i="7"/>
  <c r="BJ269" i="7"/>
  <c r="BQ269" i="7"/>
  <c r="W270" i="7"/>
  <c r="BU270" i="7" s="1"/>
  <c r="BI270" i="7" l="1"/>
  <c r="BK270" i="7"/>
  <c r="BQ270" i="7"/>
  <c r="BJ270" i="7"/>
  <c r="W271" i="7"/>
  <c r="BU271" i="7" s="1"/>
  <c r="BI271" i="7" l="1"/>
  <c r="W272" i="7"/>
  <c r="BU272" i="7" s="1"/>
  <c r="BJ271" i="7"/>
  <c r="BK271" i="7"/>
  <c r="BQ271" i="7"/>
  <c r="BI272" i="7" l="1"/>
  <c r="BJ272" i="7"/>
  <c r="BK272" i="7"/>
  <c r="BQ272" i="7"/>
  <c r="W273" i="7"/>
  <c r="BU273" i="7" s="1"/>
  <c r="BI273" i="7" l="1"/>
  <c r="BQ273" i="7"/>
  <c r="BJ273" i="7"/>
  <c r="BK273" i="7"/>
  <c r="W274" i="7"/>
  <c r="BU274" i="7" s="1"/>
  <c r="BI274" i="7" l="1"/>
  <c r="BK274" i="7"/>
  <c r="BQ274" i="7"/>
  <c r="W275" i="7"/>
  <c r="BU275" i="7" s="1"/>
  <c r="BJ274" i="7"/>
  <c r="BI275" i="7" l="1"/>
  <c r="BQ275" i="7"/>
  <c r="W276" i="7"/>
  <c r="BU276" i="7" s="1"/>
  <c r="BK275" i="7"/>
  <c r="BJ275" i="7"/>
  <c r="BI276" i="7" l="1"/>
  <c r="BJ276" i="7"/>
  <c r="W277" i="7"/>
  <c r="BU277" i="7" s="1"/>
  <c r="BK276" i="7"/>
  <c r="BQ276" i="7"/>
  <c r="BI277" i="7" l="1"/>
  <c r="BK277" i="7"/>
  <c r="BJ277" i="7"/>
  <c r="W278" i="7"/>
  <c r="BU278" i="7" s="1"/>
  <c r="BQ277" i="7"/>
  <c r="BI278" i="7" l="1"/>
  <c r="W279" i="7"/>
  <c r="BU279" i="7" s="1"/>
  <c r="BQ278" i="7"/>
  <c r="BK278" i="7"/>
  <c r="BJ278" i="7"/>
  <c r="BI279" i="7" l="1"/>
  <c r="BQ279" i="7"/>
  <c r="BJ279" i="7"/>
  <c r="W280" i="7"/>
  <c r="BU280" i="7" s="1"/>
  <c r="BK279" i="7"/>
  <c r="BI280" i="7" l="1"/>
  <c r="BK280" i="7"/>
  <c r="BQ280" i="7"/>
  <c r="W281" i="7"/>
  <c r="BU281" i="7" s="1"/>
  <c r="BJ280" i="7"/>
  <c r="BI281" i="7" l="1"/>
  <c r="W282" i="7"/>
  <c r="BU282" i="7" s="1"/>
  <c r="BK281" i="7"/>
  <c r="BJ281" i="7"/>
  <c r="BQ281" i="7"/>
  <c r="BI282" i="7" l="1"/>
  <c r="BK282" i="7"/>
  <c r="BQ282" i="7"/>
  <c r="W283" i="7"/>
  <c r="BU283" i="7" s="1"/>
  <c r="BJ282" i="7"/>
  <c r="BI283" i="7" l="1"/>
  <c r="BQ283" i="7"/>
  <c r="BJ283" i="7"/>
  <c r="W284" i="7"/>
  <c r="BU284" i="7" s="1"/>
  <c r="BK283" i="7"/>
  <c r="BI284" i="7" l="1"/>
  <c r="BQ284" i="7"/>
  <c r="BJ284" i="7"/>
  <c r="BK284" i="7"/>
  <c r="W285" i="7"/>
  <c r="BU285" i="7" s="1"/>
  <c r="BI285" i="7" l="1"/>
  <c r="BK285" i="7"/>
  <c r="W286" i="7"/>
  <c r="BU286" i="7" s="1"/>
  <c r="BQ285" i="7"/>
  <c r="BJ285" i="7"/>
  <c r="BI286" i="7" l="1"/>
  <c r="W287" i="7"/>
  <c r="BU287" i="7" s="1"/>
  <c r="BJ286" i="7"/>
  <c r="BK286" i="7"/>
  <c r="BQ286" i="7"/>
  <c r="BI287" i="7" l="1"/>
  <c r="BJ287" i="7"/>
  <c r="BK287" i="7"/>
  <c r="BQ287" i="7"/>
  <c r="W288" i="7"/>
  <c r="BU288" i="7" s="1"/>
  <c r="BI288" i="7" l="1"/>
  <c r="BK288" i="7"/>
  <c r="BQ288" i="7"/>
  <c r="W289" i="7"/>
  <c r="BU289" i="7" s="1"/>
  <c r="BJ288" i="7"/>
  <c r="BI289" i="7" l="1"/>
  <c r="W290" i="7"/>
  <c r="BU290" i="7" s="1"/>
  <c r="BK289" i="7"/>
  <c r="BJ289" i="7"/>
  <c r="BQ289" i="7"/>
  <c r="BI290" i="7" l="1"/>
  <c r="W291" i="7"/>
  <c r="BU291" i="7" s="1"/>
  <c r="BQ290" i="7"/>
  <c r="BK290" i="7"/>
  <c r="BJ290" i="7"/>
  <c r="BI291" i="7" l="1"/>
  <c r="BQ291" i="7"/>
  <c r="W292" i="7"/>
  <c r="BU292" i="7" s="1"/>
  <c r="BK291" i="7"/>
  <c r="BJ291" i="7"/>
  <c r="BI292" i="7" l="1"/>
  <c r="BQ292" i="7"/>
  <c r="BJ292" i="7"/>
  <c r="BK292" i="7"/>
  <c r="W293" i="7"/>
  <c r="BU293" i="7" s="1"/>
  <c r="BI293" i="7" l="1"/>
  <c r="BK293" i="7"/>
  <c r="W294" i="7"/>
  <c r="BU294" i="7" s="1"/>
  <c r="BQ293" i="7"/>
  <c r="BJ293" i="7"/>
  <c r="BI294" i="7" l="1"/>
  <c r="W295" i="7"/>
  <c r="BU295" i="7" s="1"/>
  <c r="BJ294" i="7"/>
  <c r="BQ294" i="7"/>
  <c r="BK294" i="7"/>
  <c r="BI295" i="7" l="1"/>
  <c r="BJ295" i="7"/>
  <c r="BK295" i="7"/>
  <c r="BQ295" i="7"/>
  <c r="W296" i="7"/>
  <c r="BU296" i="7" s="1"/>
  <c r="BI296" i="7" l="1"/>
  <c r="BK296" i="7"/>
  <c r="BQ296" i="7"/>
  <c r="W297" i="7"/>
  <c r="BU297" i="7" s="1"/>
  <c r="BJ296" i="7"/>
  <c r="BI297" i="7" l="1"/>
  <c r="W298" i="7"/>
  <c r="BU298" i="7" s="1"/>
  <c r="BK297" i="7"/>
  <c r="BJ297" i="7"/>
  <c r="BQ297" i="7"/>
  <c r="BI298" i="7" l="1"/>
  <c r="W299" i="7"/>
  <c r="BU299" i="7" s="1"/>
  <c r="BK298" i="7"/>
  <c r="BQ298" i="7"/>
  <c r="BJ298" i="7"/>
  <c r="BI299" i="7" l="1"/>
  <c r="BK299" i="7"/>
  <c r="BQ299" i="7"/>
  <c r="W300" i="7"/>
  <c r="BU300" i="7" s="1"/>
  <c r="BJ299" i="7"/>
  <c r="BI300" i="7" l="1"/>
  <c r="BQ300" i="7"/>
  <c r="BK300" i="7"/>
  <c r="BJ300" i="7"/>
  <c r="W301" i="7"/>
  <c r="BU301" i="7" s="1"/>
  <c r="BI301" i="7" l="1"/>
  <c r="BK301" i="7"/>
  <c r="BJ301" i="7"/>
  <c r="BQ301" i="7"/>
  <c r="W302" i="7"/>
  <c r="BU302" i="7" s="1"/>
  <c r="BI302" i="7" l="1"/>
  <c r="BK302" i="7"/>
  <c r="BJ302" i="7"/>
  <c r="W303" i="7"/>
  <c r="BQ302" i="7"/>
  <c r="BR4" i="7" a="1"/>
  <c r="BR4" i="7" s="1"/>
  <c r="BU303" i="7" l="1"/>
  <c r="CH4" i="7" s="1" a="1"/>
  <c r="CH4" i="7" s="1"/>
  <c r="BM4" i="7" a="1"/>
  <c r="BM4" i="7" s="1"/>
  <c r="BI303" i="7"/>
  <c r="BL4" i="7" a="1"/>
  <c r="BY76" i="7" s="1"/>
  <c r="BS4" i="7" a="1"/>
  <c r="BS4" i="7" s="1"/>
  <c r="BJ303" i="7"/>
  <c r="BK303" i="7"/>
  <c r="BQ303" i="7"/>
  <c r="W1" i="7"/>
  <c r="CG1" i="7" l="1"/>
  <c r="FZ4" i="7" a="1"/>
  <c r="FZ4" i="7" s="1"/>
  <c r="EX1" i="7" a="1"/>
  <c r="EX1" i="7" s="1"/>
  <c r="DK4" i="7" a="1"/>
  <c r="DK4" i="7" s="1"/>
  <c r="BY8" i="7"/>
  <c r="BY9" i="7"/>
  <c r="BY10" i="7"/>
  <c r="BY11" i="7"/>
  <c r="BY14" i="7"/>
  <c r="BY15" i="7"/>
  <c r="BY25" i="7"/>
  <c r="BY37" i="7"/>
  <c r="BY38" i="7"/>
  <c r="BY39" i="7"/>
  <c r="BY40" i="7"/>
  <c r="BY41" i="7"/>
  <c r="BY43" i="7"/>
  <c r="BY59" i="7"/>
  <c r="BY60" i="7"/>
  <c r="BY61" i="7"/>
  <c r="BY62" i="7"/>
  <c r="BY77" i="7"/>
  <c r="BY78" i="7"/>
  <c r="BY79" i="7"/>
  <c r="BY80" i="7"/>
  <c r="BY90" i="7"/>
  <c r="BY91" i="7"/>
  <c r="BY92" i="7"/>
  <c r="BY93" i="7"/>
  <c r="BY94" i="7"/>
  <c r="BY96" i="7"/>
  <c r="BY97" i="7"/>
  <c r="BY119" i="7"/>
  <c r="BY120" i="7"/>
  <c r="BY121" i="7"/>
  <c r="BY124" i="7"/>
  <c r="BY125" i="7"/>
  <c r="BY126" i="7"/>
  <c r="BY127" i="7"/>
  <c r="BY128" i="7"/>
  <c r="BY129" i="7"/>
  <c r="BY130" i="7"/>
  <c r="BY131" i="7"/>
  <c r="BY132" i="7"/>
  <c r="BY133" i="7"/>
  <c r="BY134" i="7"/>
  <c r="BY135" i="7"/>
  <c r="BY136" i="7"/>
  <c r="BY137" i="7"/>
  <c r="BY138" i="7"/>
  <c r="BY145" i="7"/>
  <c r="BY146" i="7"/>
  <c r="BL4" i="7"/>
  <c r="AO22" i="9"/>
  <c r="AO16" i="9" l="1"/>
  <c r="AO14" i="9"/>
  <c r="AO5" i="9"/>
  <c r="AR4" i="9" s="1" a="1"/>
  <c r="AR4" i="9" s="1"/>
  <c r="AO11" i="9"/>
  <c r="AO9" i="9"/>
  <c r="AO10" i="9"/>
  <c r="AO18" i="9"/>
  <c r="AO25" i="9"/>
  <c r="AO19" i="9"/>
  <c r="AO7" i="9"/>
  <c r="AO12" i="9"/>
  <c r="AO17" i="9"/>
  <c r="AO21" i="9"/>
  <c r="AO20" i="9"/>
  <c r="AO24" i="9"/>
  <c r="AO13" i="9"/>
  <c r="CA4" i="7" l="1" a="1"/>
  <c r="CA4" i="7" s="1"/>
  <c r="BP4" i="9" l="1" a="1"/>
  <c r="CO4" i="9" a="1"/>
  <c r="CO4" i="9" s="1"/>
  <c r="CO1" i="9" l="1"/>
  <c r="BQ103" i="9"/>
  <c r="BP4" i="9"/>
  <c r="BQ69" i="9"/>
  <c r="BQ66" i="9"/>
  <c r="BQ89" i="9"/>
  <c r="BQ7" i="9"/>
  <c r="BQ49" i="9"/>
  <c r="BQ45" i="9"/>
  <c r="BQ71" i="9"/>
  <c r="BQ14" i="9"/>
  <c r="BQ101" i="9"/>
  <c r="BQ23" i="9"/>
  <c r="BQ81" i="9"/>
  <c r="BQ70" i="9"/>
  <c r="BQ83" i="9"/>
  <c r="BQ90" i="9"/>
  <c r="BQ22" i="9"/>
  <c r="BQ76" i="9"/>
  <c r="BQ63" i="9"/>
  <c r="BQ44" i="9"/>
  <c r="BQ87" i="9"/>
  <c r="BQ99" i="9"/>
  <c r="BQ72" i="9"/>
  <c r="BQ91" i="9"/>
  <c r="BQ39" i="9"/>
  <c r="BQ60" i="9"/>
  <c r="BQ79" i="9"/>
  <c r="BQ50" i="9"/>
  <c r="BQ13" i="9"/>
  <c r="BQ98" i="9"/>
  <c r="BQ88" i="9"/>
  <c r="BQ16" i="9"/>
  <c r="BQ12" i="9"/>
  <c r="BQ100" i="9"/>
  <c r="BQ67" i="9"/>
  <c r="BQ42" i="9"/>
  <c r="BQ53" i="9"/>
  <c r="BQ29" i="9"/>
  <c r="BQ26" i="9"/>
  <c r="BQ80" i="9"/>
  <c r="BQ51" i="9"/>
  <c r="BQ93" i="9"/>
  <c r="BQ34" i="9"/>
  <c r="BQ59" i="9"/>
  <c r="BQ9" i="9"/>
  <c r="BQ27" i="9"/>
  <c r="BQ77" i="9"/>
  <c r="BQ37" i="9"/>
  <c r="BQ57" i="9"/>
  <c r="BQ64" i="9"/>
  <c r="BQ92" i="9"/>
  <c r="BQ73" i="9"/>
  <c r="BQ8" i="9"/>
  <c r="BQ61" i="9"/>
  <c r="BQ21" i="9"/>
  <c r="BQ33" i="9"/>
  <c r="BQ47" i="9"/>
  <c r="BQ97" i="9"/>
  <c r="BQ41" i="9"/>
  <c r="BQ20" i="9"/>
  <c r="BQ17" i="9"/>
  <c r="BQ55" i="9"/>
  <c r="BQ82" i="9"/>
  <c r="BQ35" i="9"/>
  <c r="BQ43" i="9"/>
  <c r="BQ95" i="9"/>
  <c r="BQ48" i="9"/>
  <c r="BQ56" i="9"/>
  <c r="BQ74" i="9"/>
  <c r="BQ18" i="9"/>
  <c r="BQ94" i="9"/>
  <c r="BQ36" i="9"/>
  <c r="BQ84" i="9"/>
  <c r="BQ6" i="9"/>
  <c r="BQ86" i="9"/>
  <c r="BQ96" i="9"/>
  <c r="BQ32" i="9"/>
  <c r="BQ54" i="9"/>
  <c r="BQ62" i="9"/>
  <c r="BQ11" i="9"/>
  <c r="BQ19" i="9"/>
  <c r="BQ38" i="9"/>
  <c r="BQ46" i="9"/>
  <c r="BQ52" i="9"/>
  <c r="BQ40" i="9"/>
  <c r="BQ58" i="9"/>
  <c r="BQ25" i="9"/>
  <c r="BQ68" i="9"/>
  <c r="BQ30" i="9"/>
  <c r="BQ10" i="9"/>
  <c r="BQ85" i="9"/>
  <c r="BQ5" i="9"/>
  <c r="BQ28" i="9"/>
  <c r="BQ15" i="9"/>
  <c r="BQ78" i="9"/>
  <c r="BQ65" i="9"/>
  <c r="BQ31" i="9"/>
  <c r="BQ75" i="9"/>
  <c r="BQ24" i="9"/>
  <c r="BQ102" i="9"/>
  <c r="BQ4" i="9" l="1"/>
  <c r="BT4" i="9" a="1"/>
  <c r="BT4" i="9" s="1"/>
  <c r="BZ4" i="9" s="1" a="1"/>
  <c r="BZ4" i="9" s="1"/>
  <c r="BZ104" i="9" s="1"/>
  <c r="BP1" i="9"/>
  <c r="CC1" i="9" l="1"/>
  <c r="B4" i="11" a="1"/>
  <c r="B4" i="11" s="1"/>
  <c r="AK21" i="25" l="1" a="1"/>
  <c r="AK21" i="25" s="1"/>
  <c r="AG21" i="25" a="1"/>
  <c r="AG21" i="25" s="1"/>
  <c r="AD21" i="25" a="1"/>
  <c r="AD21" i="25" s="1"/>
  <c r="AE21" i="25" s="1" a="1"/>
  <c r="AE21" i="25" s="1"/>
  <c r="F7" i="25"/>
  <c r="CJ5" i="9" a="1"/>
  <c r="CJ5" i="9" s="1"/>
  <c r="CL5" i="9" s="1" a="1"/>
  <c r="CL5" i="9" s="1"/>
  <c r="CM5" i="9" s="1" a="1"/>
  <c r="CM5" i="9" s="1"/>
  <c r="AL21" i="25" l="1" a="1"/>
  <c r="AL21" i="25" s="1"/>
  <c r="AK7" i="25"/>
  <c r="O7" i="25" s="1"/>
  <c r="AH21" i="25" a="1"/>
  <c r="AH21" i="25" s="1"/>
  <c r="AG7" i="25"/>
  <c r="K7" i="25" s="1"/>
  <c r="AD7" i="25"/>
  <c r="H7" i="25" s="1"/>
  <c r="AE7" i="25"/>
  <c r="I7" i="25" s="1"/>
  <c r="AM21" i="25" l="1" a="1"/>
  <c r="AM21" i="25" s="1"/>
  <c r="AM7" i="25" s="1"/>
  <c r="Q7" i="25" s="1"/>
  <c r="AL7" i="25"/>
  <c r="P7" i="25" s="1"/>
  <c r="AI21" i="25" a="1"/>
  <c r="AI21" i="25" s="1"/>
  <c r="AI7" i="25" s="1"/>
  <c r="M7" i="25" s="1"/>
  <c r="AH7" i="25"/>
  <c r="L7" i="25" s="1"/>
  <c r="BJ6" i="7" l="1"/>
  <c r="BJ7" i="7" s="1"/>
  <c r="BK6" i="7"/>
  <c r="BK7" i="7" s="1"/>
  <c r="BK5" i="7" l="1"/>
  <c r="BJ5" i="7"/>
  <c r="BO4" i="7" a="1"/>
  <c r="BO4" i="7" s="1"/>
  <c r="BP4" i="7" l="1" a="1"/>
  <c r="BP4" i="7" s="1"/>
  <c r="BN4" i="7" a="1"/>
  <c r="S4" i="12" l="1" a="1"/>
  <c r="S4" i="12" s="1"/>
  <c r="S310" i="12" s="1"/>
  <c r="R4" i="12" a="1"/>
  <c r="N4" i="12" a="1"/>
  <c r="N4" i="12" s="1"/>
  <c r="BQ68" i="7"/>
  <c r="BU68" i="7" s="1"/>
  <c r="BQ12" i="7"/>
  <c r="BU12" i="7" s="1"/>
  <c r="BQ27" i="7"/>
  <c r="BU27" i="7" s="1"/>
  <c r="BQ69" i="7"/>
  <c r="BU69" i="7" s="1"/>
  <c r="BQ151" i="7"/>
  <c r="BU151" i="7" s="1"/>
  <c r="BQ92" i="7"/>
  <c r="BU92" i="7" s="1"/>
  <c r="BQ87" i="7"/>
  <c r="BU87" i="7" s="1"/>
  <c r="BQ76" i="7"/>
  <c r="BU76" i="7" s="1"/>
  <c r="BQ101" i="7"/>
  <c r="BU101" i="7" s="1"/>
  <c r="BQ15" i="7"/>
  <c r="BU15" i="7" s="1"/>
  <c r="BQ60" i="7"/>
  <c r="BU60" i="7" s="1"/>
  <c r="BQ58" i="7"/>
  <c r="BU58" i="7" s="1"/>
  <c r="BQ147" i="7"/>
  <c r="BU147" i="7" s="1"/>
  <c r="BQ70" i="7"/>
  <c r="BU70" i="7" s="1"/>
  <c r="BQ112" i="7"/>
  <c r="BU112" i="7" s="1"/>
  <c r="BQ155" i="7"/>
  <c r="BU155" i="7" s="1"/>
  <c r="BQ146" i="7"/>
  <c r="BU146" i="7" s="1"/>
  <c r="BQ129" i="7"/>
  <c r="BU129" i="7" s="1"/>
  <c r="BQ128" i="7"/>
  <c r="BU128" i="7" s="1"/>
  <c r="BQ133" i="7"/>
  <c r="BU133" i="7" s="1"/>
  <c r="BQ124" i="7"/>
  <c r="BU124" i="7" s="1"/>
  <c r="BQ130" i="7"/>
  <c r="BU130" i="7" s="1"/>
  <c r="BQ29" i="7"/>
  <c r="BU29" i="7" s="1"/>
  <c r="BQ33" i="7"/>
  <c r="BU33" i="7" s="1"/>
  <c r="BQ139" i="7"/>
  <c r="BU139" i="7" s="1"/>
  <c r="BQ30" i="7"/>
  <c r="BU30" i="7" s="1"/>
  <c r="BQ127" i="7"/>
  <c r="BU127" i="7" s="1"/>
  <c r="BQ140" i="7"/>
  <c r="BU140" i="7" s="1"/>
  <c r="BQ28" i="7"/>
  <c r="BU28" i="7" s="1"/>
  <c r="BQ159" i="7"/>
  <c r="BU159" i="7" s="1"/>
  <c r="BQ136" i="7"/>
  <c r="BU136" i="7" s="1"/>
  <c r="BQ115" i="7"/>
  <c r="BU115" i="7" s="1"/>
  <c r="BQ89" i="7"/>
  <c r="BU89" i="7" s="1"/>
  <c r="BQ74" i="7"/>
  <c r="BU74" i="7" s="1"/>
  <c r="BQ9" i="7"/>
  <c r="BU9" i="7" s="1"/>
  <c r="BQ40" i="7"/>
  <c r="BU40" i="7" s="1"/>
  <c r="BQ8" i="7"/>
  <c r="BU8" i="7" s="1"/>
  <c r="BQ57" i="7"/>
  <c r="BU57" i="7" s="1"/>
  <c r="BQ141" i="7"/>
  <c r="BU141" i="7" s="1"/>
  <c r="BQ162" i="7"/>
  <c r="BU162" i="7" s="1"/>
  <c r="BQ110" i="7"/>
  <c r="BU110" i="7" s="1"/>
  <c r="BQ41" i="7"/>
  <c r="BU41" i="7" s="1"/>
  <c r="BQ51" i="7"/>
  <c r="BU51" i="7" s="1"/>
  <c r="BQ77" i="7"/>
  <c r="BU77" i="7" s="1"/>
  <c r="BQ111" i="7"/>
  <c r="BU111" i="7" s="1"/>
  <c r="BQ16" i="7"/>
  <c r="BU16" i="7" s="1"/>
  <c r="BQ100" i="7"/>
  <c r="BU100" i="7" s="1"/>
  <c r="BQ158" i="7"/>
  <c r="BU158" i="7" s="1"/>
  <c r="BQ21" i="7"/>
  <c r="BU21" i="7" s="1"/>
  <c r="BQ152" i="7"/>
  <c r="BU152" i="7" s="1"/>
  <c r="BQ37" i="7"/>
  <c r="BU37" i="7" s="1"/>
  <c r="BQ95" i="7"/>
  <c r="BU95" i="7" s="1"/>
  <c r="BQ154" i="7"/>
  <c r="BU154" i="7" s="1"/>
  <c r="BQ47" i="7"/>
  <c r="BU47" i="7" s="1"/>
  <c r="BQ53" i="7"/>
  <c r="BU53" i="7" s="1"/>
  <c r="BQ18" i="7"/>
  <c r="BU18" i="7" s="1"/>
  <c r="BQ38" i="7"/>
  <c r="BU38" i="7" s="1"/>
  <c r="BQ97" i="7"/>
  <c r="BU97" i="7" s="1"/>
  <c r="BQ35" i="7"/>
  <c r="BU35" i="7" s="1"/>
  <c r="BQ14" i="7"/>
  <c r="BU14" i="7" s="1"/>
  <c r="BQ34" i="7"/>
  <c r="BU34" i="7" s="1"/>
  <c r="BQ62" i="7"/>
  <c r="BU62" i="7" s="1"/>
  <c r="BQ102" i="7"/>
  <c r="BU102" i="7" s="1"/>
  <c r="BQ137" i="7"/>
  <c r="BU137" i="7" s="1"/>
  <c r="BQ7" i="7"/>
  <c r="BU7" i="7" s="1"/>
  <c r="BQ78" i="7"/>
  <c r="BU78" i="7" s="1"/>
  <c r="BQ23" i="7"/>
  <c r="BU23" i="7" s="1"/>
  <c r="BQ121" i="7"/>
  <c r="BU121" i="7" s="1"/>
  <c r="BQ122" i="7"/>
  <c r="BU122" i="7" s="1"/>
  <c r="BQ105" i="7"/>
  <c r="BU105" i="7" s="1"/>
  <c r="BQ43" i="7"/>
  <c r="BU43" i="7" s="1"/>
  <c r="BQ25" i="7"/>
  <c r="BU25" i="7" s="1"/>
  <c r="BQ83" i="7"/>
  <c r="BU83" i="7" s="1"/>
  <c r="BQ71" i="7"/>
  <c r="BU71" i="7" s="1"/>
  <c r="BQ156" i="7"/>
  <c r="BU156" i="7" s="1"/>
  <c r="BQ5" i="7"/>
  <c r="BU5" i="7" s="1"/>
  <c r="BQ6" i="7"/>
  <c r="BU6" i="7" s="1"/>
  <c r="BQ161" i="7"/>
  <c r="BU161" i="7" s="1"/>
  <c r="BQ106" i="7"/>
  <c r="BU106" i="7" s="1"/>
  <c r="BQ91" i="7"/>
  <c r="BU91" i="7" s="1"/>
  <c r="BQ20" i="7"/>
  <c r="BU20" i="7" s="1"/>
  <c r="BQ109" i="7"/>
  <c r="BU109" i="7" s="1"/>
  <c r="BQ143" i="7"/>
  <c r="BU143" i="7" s="1"/>
  <c r="BQ90" i="7"/>
  <c r="BU90" i="7" s="1"/>
  <c r="BQ160" i="7"/>
  <c r="BU160" i="7" s="1"/>
  <c r="BQ157" i="7"/>
  <c r="BU157" i="7" s="1"/>
  <c r="BQ39" i="7"/>
  <c r="BU39" i="7" s="1"/>
  <c r="BQ48" i="7"/>
  <c r="BU48" i="7" s="1"/>
  <c r="BQ46" i="7"/>
  <c r="BU46" i="7" s="1"/>
  <c r="BQ31" i="7"/>
  <c r="BU31" i="7" s="1"/>
  <c r="BQ113" i="7"/>
  <c r="BU113" i="7" s="1"/>
  <c r="BQ36" i="7"/>
  <c r="BU36" i="7" s="1"/>
  <c r="BQ163" i="7"/>
  <c r="BU163" i="7" s="1"/>
  <c r="BQ80" i="7"/>
  <c r="BU80" i="7" s="1"/>
  <c r="BQ42" i="7"/>
  <c r="BU42" i="7" s="1"/>
  <c r="BQ49" i="7"/>
  <c r="BU49" i="7" s="1"/>
  <c r="BQ45" i="7"/>
  <c r="BU45" i="7" s="1"/>
  <c r="BQ56" i="7"/>
  <c r="BU56" i="7" s="1"/>
  <c r="BQ148" i="7"/>
  <c r="BU148" i="7" s="1"/>
  <c r="BQ54" i="7"/>
  <c r="BU54" i="7" s="1"/>
  <c r="BQ138" i="7"/>
  <c r="BU138" i="7" s="1"/>
  <c r="BQ107" i="7"/>
  <c r="BU107" i="7" s="1"/>
  <c r="BQ103" i="7"/>
  <c r="BU103" i="7" s="1"/>
  <c r="BQ79" i="7"/>
  <c r="BU79" i="7" s="1"/>
  <c r="BQ134" i="7"/>
  <c r="BU134" i="7" s="1"/>
  <c r="BQ64" i="7"/>
  <c r="BU64" i="7" s="1"/>
  <c r="BQ149" i="7"/>
  <c r="BU149" i="7" s="1"/>
  <c r="BQ108" i="7"/>
  <c r="BU108" i="7" s="1"/>
  <c r="BQ93" i="7"/>
  <c r="BU93" i="7" s="1"/>
  <c r="BQ98" i="7"/>
  <c r="BU98" i="7" s="1"/>
  <c r="BQ88" i="7"/>
  <c r="BU88" i="7" s="1"/>
  <c r="BQ75" i="7"/>
  <c r="BU75" i="7" s="1"/>
  <c r="BQ63" i="7"/>
  <c r="BU63" i="7" s="1"/>
  <c r="BQ82" i="7"/>
  <c r="BU82" i="7" s="1"/>
  <c r="BQ150" i="7"/>
  <c r="BU150" i="7" s="1"/>
  <c r="BQ125" i="7"/>
  <c r="BU125" i="7" s="1"/>
  <c r="BQ26" i="7"/>
  <c r="BU26" i="7" s="1"/>
  <c r="BQ52" i="7"/>
  <c r="BU52" i="7" s="1"/>
  <c r="BQ50" i="7"/>
  <c r="BU50" i="7" s="1"/>
  <c r="BQ61" i="7"/>
  <c r="BU61" i="7" s="1"/>
  <c r="BQ65" i="7"/>
  <c r="BU65" i="7" s="1"/>
  <c r="BQ96" i="7"/>
  <c r="BU96" i="7" s="1"/>
  <c r="BQ86" i="7"/>
  <c r="BU86" i="7" s="1"/>
  <c r="BQ44" i="7"/>
  <c r="BU44" i="7" s="1"/>
  <c r="BQ94" i="7"/>
  <c r="BU94" i="7" s="1"/>
  <c r="BQ116" i="7"/>
  <c r="BU116" i="7" s="1"/>
  <c r="BQ73" i="7"/>
  <c r="BU73" i="7" s="1"/>
  <c r="BQ99" i="7"/>
  <c r="BU99" i="7" s="1"/>
  <c r="BQ153" i="7"/>
  <c r="BU153" i="7" s="1"/>
  <c r="BQ22" i="7"/>
  <c r="BU22" i="7" s="1"/>
  <c r="BQ85" i="7"/>
  <c r="BU85" i="7" s="1"/>
  <c r="BQ10" i="7"/>
  <c r="BU10" i="7" s="1"/>
  <c r="BQ142" i="7"/>
  <c r="BU142" i="7" s="1"/>
  <c r="BQ84" i="7"/>
  <c r="BU84" i="7" s="1"/>
  <c r="BQ72" i="7"/>
  <c r="BU72" i="7" s="1"/>
  <c r="BQ59" i="7"/>
  <c r="BU59" i="7" s="1"/>
  <c r="BQ66" i="7"/>
  <c r="BU66" i="7" s="1"/>
  <c r="BQ81" i="7"/>
  <c r="BU81" i="7" s="1"/>
  <c r="BQ164" i="7"/>
  <c r="BU164" i="7" s="1"/>
  <c r="BQ117" i="7"/>
  <c r="BU117" i="7" s="1"/>
  <c r="BQ11" i="7"/>
  <c r="BU11" i="7" s="1"/>
  <c r="BQ67" i="7"/>
  <c r="BU67" i="7" s="1"/>
  <c r="BQ13" i="7"/>
  <c r="BU13" i="7" s="1"/>
  <c r="BQ24" i="7"/>
  <c r="BU24" i="7" s="1"/>
  <c r="BQ132" i="7"/>
  <c r="BU132" i="7" s="1"/>
  <c r="BQ32" i="7"/>
  <c r="BU32" i="7" s="1"/>
  <c r="BQ166" i="7"/>
  <c r="BU166" i="7" s="1"/>
  <c r="BQ55" i="7"/>
  <c r="BU55" i="7" s="1"/>
  <c r="BQ123" i="7"/>
  <c r="BU123" i="7" s="1"/>
  <c r="BQ165" i="7"/>
  <c r="BU165" i="7" s="1"/>
  <c r="BQ145" i="7"/>
  <c r="BU145" i="7" s="1"/>
  <c r="BQ131" i="7"/>
  <c r="BU131" i="7" s="1"/>
  <c r="BQ19" i="7"/>
  <c r="BU19" i="7" s="1"/>
  <c r="BN4" i="7"/>
  <c r="BQ4" i="7" s="1"/>
  <c r="BU4" i="7" s="1"/>
  <c r="BQ120" i="7"/>
  <c r="BU120" i="7" s="1"/>
  <c r="BQ114" i="7"/>
  <c r="BU114" i="7" s="1"/>
  <c r="BQ119" i="7"/>
  <c r="BU119" i="7" s="1"/>
  <c r="BQ144" i="7"/>
  <c r="BU144" i="7" s="1"/>
  <c r="BQ118" i="7"/>
  <c r="BU118" i="7" s="1"/>
  <c r="BQ17" i="7"/>
  <c r="BU17" i="7" s="1"/>
  <c r="BQ126" i="7"/>
  <c r="BU126" i="7" s="1"/>
  <c r="BQ104" i="7"/>
  <c r="BU104" i="7" s="1"/>
  <c r="BQ135" i="7"/>
  <c r="BU135" i="7" s="1"/>
  <c r="BG4" i="7" a="1"/>
  <c r="BG4" i="7" s="1"/>
  <c r="AZ4" i="7" s="1" a="1"/>
  <c r="AZ4" i="7" s="1"/>
  <c r="T104" i="12" l="1"/>
  <c r="T112" i="12"/>
  <c r="T120" i="12"/>
  <c r="T128" i="12"/>
  <c r="T136" i="12"/>
  <c r="T144" i="12"/>
  <c r="T152" i="12"/>
  <c r="T160" i="12"/>
  <c r="T168" i="12"/>
  <c r="T176" i="12"/>
  <c r="T184" i="12"/>
  <c r="T192" i="12"/>
  <c r="T200" i="12"/>
  <c r="T208" i="12"/>
  <c r="T115" i="12"/>
  <c r="T131" i="12"/>
  <c r="T139" i="12"/>
  <c r="T147" i="12"/>
  <c r="T171" i="12"/>
  <c r="T179" i="12"/>
  <c r="T203" i="12"/>
  <c r="T103" i="12"/>
  <c r="T175" i="12"/>
  <c r="T105" i="12"/>
  <c r="T113" i="12"/>
  <c r="T121" i="12"/>
  <c r="T129" i="12"/>
  <c r="T137" i="12"/>
  <c r="T145" i="12"/>
  <c r="T153" i="12"/>
  <c r="T161" i="12"/>
  <c r="T169" i="12"/>
  <c r="T177" i="12"/>
  <c r="T185" i="12"/>
  <c r="T193" i="12"/>
  <c r="T201" i="12"/>
  <c r="T123" i="12"/>
  <c r="T155" i="12"/>
  <c r="T187" i="12"/>
  <c r="T111" i="12"/>
  <c r="T167" i="12"/>
  <c r="T207" i="12"/>
  <c r="T106" i="12"/>
  <c r="T114" i="12"/>
  <c r="T122" i="12"/>
  <c r="T130" i="12"/>
  <c r="T138" i="12"/>
  <c r="T146" i="12"/>
  <c r="T154" i="12"/>
  <c r="T162" i="12"/>
  <c r="T170" i="12"/>
  <c r="T178" i="12"/>
  <c r="T186" i="12"/>
  <c r="T194" i="12"/>
  <c r="T202" i="12"/>
  <c r="T107" i="12"/>
  <c r="T163" i="12"/>
  <c r="T195" i="12"/>
  <c r="T127" i="12"/>
  <c r="T159" i="12"/>
  <c r="T199" i="12"/>
  <c r="T108" i="12"/>
  <c r="T116" i="12"/>
  <c r="T124" i="12"/>
  <c r="T132" i="12"/>
  <c r="T140" i="12"/>
  <c r="T148" i="12"/>
  <c r="T156" i="12"/>
  <c r="T164" i="12"/>
  <c r="T172" i="12"/>
  <c r="T180" i="12"/>
  <c r="T188" i="12"/>
  <c r="T196" i="12"/>
  <c r="T204" i="12"/>
  <c r="T118" i="12"/>
  <c r="T126" i="12"/>
  <c r="T134" i="12"/>
  <c r="T142" i="12"/>
  <c r="T158" i="12"/>
  <c r="T174" i="12"/>
  <c r="T190" i="12"/>
  <c r="T206" i="12"/>
  <c r="T135" i="12"/>
  <c r="T143" i="12"/>
  <c r="T183" i="12"/>
  <c r="T109" i="12"/>
  <c r="T117" i="12"/>
  <c r="T125" i="12"/>
  <c r="T133" i="12"/>
  <c r="T141" i="12"/>
  <c r="T149" i="12"/>
  <c r="T157" i="12"/>
  <c r="T165" i="12"/>
  <c r="T173" i="12"/>
  <c r="T181" i="12"/>
  <c r="T189" i="12"/>
  <c r="T197" i="12"/>
  <c r="T205" i="12"/>
  <c r="T110" i="12"/>
  <c r="T150" i="12"/>
  <c r="T166" i="12"/>
  <c r="T182" i="12"/>
  <c r="T198" i="12"/>
  <c r="T119" i="12"/>
  <c r="T151" i="12"/>
  <c r="T191" i="12"/>
  <c r="T26" i="12"/>
  <c r="T34" i="12"/>
  <c r="T42" i="12"/>
  <c r="T50" i="12"/>
  <c r="T58" i="12"/>
  <c r="T66" i="12"/>
  <c r="T74" i="12"/>
  <c r="T82" i="12"/>
  <c r="T90" i="12"/>
  <c r="T98" i="12"/>
  <c r="T215" i="12"/>
  <c r="T223" i="12"/>
  <c r="T231" i="12"/>
  <c r="T239" i="12"/>
  <c r="T247" i="12"/>
  <c r="T255" i="12"/>
  <c r="T263" i="12"/>
  <c r="T271" i="12"/>
  <c r="T279" i="12"/>
  <c r="T287" i="12"/>
  <c r="T295" i="12"/>
  <c r="T303" i="12"/>
  <c r="T32" i="12"/>
  <c r="T253" i="12"/>
  <c r="T27" i="12"/>
  <c r="T35" i="12"/>
  <c r="T43" i="12"/>
  <c r="T51" i="12"/>
  <c r="T59" i="12"/>
  <c r="T67" i="12"/>
  <c r="T75" i="12"/>
  <c r="T83" i="12"/>
  <c r="T91" i="12"/>
  <c r="T99" i="12"/>
  <c r="T216" i="12"/>
  <c r="T224" i="12"/>
  <c r="T232" i="12"/>
  <c r="T240" i="12"/>
  <c r="T248" i="12"/>
  <c r="T256" i="12"/>
  <c r="T264" i="12"/>
  <c r="T272" i="12"/>
  <c r="T280" i="12"/>
  <c r="T288" i="12"/>
  <c r="T296" i="12"/>
  <c r="T304" i="12"/>
  <c r="T72" i="12"/>
  <c r="T213" i="12"/>
  <c r="T301" i="12"/>
  <c r="T28" i="12"/>
  <c r="T36" i="12"/>
  <c r="T44" i="12"/>
  <c r="T52" i="12"/>
  <c r="T60" i="12"/>
  <c r="T68" i="12"/>
  <c r="T76" i="12"/>
  <c r="T84" i="12"/>
  <c r="T92" i="12"/>
  <c r="T100" i="12"/>
  <c r="T209" i="12"/>
  <c r="T217" i="12"/>
  <c r="T225" i="12"/>
  <c r="T233" i="12"/>
  <c r="T241" i="12"/>
  <c r="T249" i="12"/>
  <c r="T257" i="12"/>
  <c r="T265" i="12"/>
  <c r="T273" i="12"/>
  <c r="T281" i="12"/>
  <c r="T289" i="12"/>
  <c r="T297" i="12"/>
  <c r="T305" i="12"/>
  <c r="T308" i="12"/>
  <c r="T48" i="12"/>
  <c r="T221" i="12"/>
  <c r="T269" i="12"/>
  <c r="T29" i="12"/>
  <c r="T37" i="12"/>
  <c r="T45" i="12"/>
  <c r="T53" i="12"/>
  <c r="T61" i="12"/>
  <c r="T69" i="12"/>
  <c r="T77" i="12"/>
  <c r="T85" i="12"/>
  <c r="T93" i="12"/>
  <c r="T101" i="12"/>
  <c r="T210" i="12"/>
  <c r="T218" i="12"/>
  <c r="T226" i="12"/>
  <c r="T234" i="12"/>
  <c r="T242" i="12"/>
  <c r="T250" i="12"/>
  <c r="T258" i="12"/>
  <c r="T266" i="12"/>
  <c r="T274" i="12"/>
  <c r="T282" i="12"/>
  <c r="T290" i="12"/>
  <c r="T298" i="12"/>
  <c r="T306" i="12"/>
  <c r="T56" i="12"/>
  <c r="T237" i="12"/>
  <c r="T285" i="12"/>
  <c r="T30" i="12"/>
  <c r="T38" i="12"/>
  <c r="T46" i="12"/>
  <c r="T54" i="12"/>
  <c r="T62" i="12"/>
  <c r="T70" i="12"/>
  <c r="T78" i="12"/>
  <c r="T86" i="12"/>
  <c r="T94" i="12"/>
  <c r="T102" i="12"/>
  <c r="T211" i="12"/>
  <c r="T219" i="12"/>
  <c r="T227" i="12"/>
  <c r="T235" i="12"/>
  <c r="T243" i="12"/>
  <c r="T251" i="12"/>
  <c r="T259" i="12"/>
  <c r="T267" i="12"/>
  <c r="T275" i="12"/>
  <c r="T283" i="12"/>
  <c r="T291" i="12"/>
  <c r="T299" i="12"/>
  <c r="T307" i="12"/>
  <c r="T40" i="12"/>
  <c r="T96" i="12"/>
  <c r="T245" i="12"/>
  <c r="T293" i="12"/>
  <c r="T31" i="12"/>
  <c r="T39" i="12"/>
  <c r="T47" i="12"/>
  <c r="T55" i="12"/>
  <c r="T63" i="12"/>
  <c r="T71" i="12"/>
  <c r="T79" i="12"/>
  <c r="T87" i="12"/>
  <c r="T95" i="12"/>
  <c r="T212" i="12"/>
  <c r="T220" i="12"/>
  <c r="T228" i="12"/>
  <c r="T236" i="12"/>
  <c r="T244" i="12"/>
  <c r="T252" i="12"/>
  <c r="T260" i="12"/>
  <c r="T268" i="12"/>
  <c r="T276" i="12"/>
  <c r="T284" i="12"/>
  <c r="T292" i="12"/>
  <c r="T300" i="12"/>
  <c r="T80" i="12"/>
  <c r="T88" i="12"/>
  <c r="T229" i="12"/>
  <c r="T277" i="12"/>
  <c r="T33" i="12"/>
  <c r="T41" i="12"/>
  <c r="T49" i="12"/>
  <c r="T57" i="12"/>
  <c r="T65" i="12"/>
  <c r="T73" i="12"/>
  <c r="T81" i="12"/>
  <c r="T89" i="12"/>
  <c r="T97" i="12"/>
  <c r="T214" i="12"/>
  <c r="T222" i="12"/>
  <c r="T230" i="12"/>
  <c r="T238" i="12"/>
  <c r="T246" i="12"/>
  <c r="T254" i="12"/>
  <c r="T262" i="12"/>
  <c r="T270" i="12"/>
  <c r="T278" i="12"/>
  <c r="T286" i="12"/>
  <c r="T294" i="12"/>
  <c r="T302" i="12"/>
  <c r="T64" i="12"/>
  <c r="T261" i="12"/>
  <c r="R4" i="7" a="1"/>
  <c r="R4" i="7" s="1"/>
  <c r="BX1" i="7"/>
  <c r="V5" i="12"/>
  <c r="V4" i="12"/>
  <c r="T16" i="12"/>
  <c r="T5" i="12"/>
  <c r="R4" i="12"/>
  <c r="T13" i="12"/>
  <c r="T23" i="12"/>
  <c r="T10" i="12"/>
  <c r="T11" i="12"/>
  <c r="T14" i="12"/>
  <c r="T20" i="12"/>
  <c r="T19" i="12"/>
  <c r="T15" i="12"/>
  <c r="T18" i="12"/>
  <c r="T9" i="12"/>
  <c r="T24" i="12"/>
  <c r="T12" i="12"/>
  <c r="T7" i="12"/>
  <c r="T22" i="12"/>
  <c r="T17" i="12"/>
  <c r="T8" i="12"/>
  <c r="T25" i="12"/>
  <c r="T6" i="12"/>
  <c r="T21" i="12"/>
  <c r="T4" i="12" l="1"/>
  <c r="T310" i="12" s="1"/>
  <c r="R310" i="12"/>
  <c r="J2" i="12" l="1"/>
  <c r="J3" i="12"/>
  <c r="K101" i="23" l="1"/>
  <c r="J78" i="23"/>
  <c r="J82" i="23"/>
  <c r="K98" i="23"/>
  <c r="K102" i="23"/>
  <c r="J84" i="23"/>
  <c r="J100" i="23"/>
  <c r="J75" i="23"/>
  <c r="J79" i="23"/>
  <c r="J76" i="23"/>
  <c r="J92" i="23"/>
  <c r="K99" i="23"/>
  <c r="K103" i="23"/>
  <c r="K100" i="23"/>
  <c r="J97" i="23" l="1"/>
  <c r="J103" i="23"/>
  <c r="J71" i="23"/>
  <c r="J68" i="23"/>
  <c r="J80" i="23"/>
  <c r="J74" i="23"/>
  <c r="J69" i="23"/>
  <c r="J99" i="23"/>
  <c r="J67" i="23"/>
  <c r="J102" i="23"/>
  <c r="J70" i="23"/>
  <c r="J88" i="23"/>
  <c r="J93" i="23"/>
  <c r="J95" i="23"/>
  <c r="J98" i="23"/>
  <c r="J66" i="23"/>
  <c r="J72" i="23"/>
  <c r="J77" i="23"/>
  <c r="J91" i="23"/>
  <c r="J85" i="23"/>
  <c r="J94" i="23"/>
  <c r="J87" i="23"/>
  <c r="J89" i="23"/>
  <c r="J90" i="23"/>
  <c r="J101" i="23"/>
  <c r="J96" i="23"/>
  <c r="J83" i="23"/>
  <c r="J73" i="23"/>
  <c r="J86" i="23"/>
  <c r="J81" i="23"/>
  <c r="I4" i="9" l="1" a="1"/>
  <c r="I4" i="9" s="1"/>
  <c r="Z4" i="7" s="1" a="1"/>
  <c r="Z4" i="7" l="1"/>
  <c r="DN4" i="7" l="1" a="1"/>
  <c r="DN4" i="7" s="1"/>
  <c r="EU4" i="7" a="1"/>
  <c r="EU4" i="7" s="1"/>
  <c r="DL4" i="7" l="1" a="1"/>
  <c r="EP4" i="7" a="1"/>
  <c r="EP4" i="7" s="1"/>
  <c r="EQ4" i="7" s="1" a="1"/>
  <c r="EQ4" i="7" s="1"/>
  <c r="DN1" i="7"/>
  <c r="DM109" i="7" l="1"/>
  <c r="DM192" i="7"/>
  <c r="DM53" i="7"/>
  <c r="DM261" i="7"/>
  <c r="DM107" i="7"/>
  <c r="DM35" i="7"/>
  <c r="DM237" i="7"/>
  <c r="DM135" i="7"/>
  <c r="DM262" i="7"/>
  <c r="DM33" i="7"/>
  <c r="DM289" i="7"/>
  <c r="DM36" i="7"/>
  <c r="DM248" i="7"/>
  <c r="DM143" i="7"/>
  <c r="DM230" i="7"/>
  <c r="DM209" i="7"/>
  <c r="DM266" i="7"/>
  <c r="DM151" i="7"/>
  <c r="DM167" i="7"/>
  <c r="DM232" i="7"/>
  <c r="DM157" i="7"/>
  <c r="DM223" i="7"/>
  <c r="DM280" i="7"/>
  <c r="DM7" i="7"/>
  <c r="DM31" i="7"/>
  <c r="DM217" i="7"/>
  <c r="DM104" i="7"/>
  <c r="DM93" i="7"/>
  <c r="DM106" i="7"/>
  <c r="DM187" i="7"/>
  <c r="DL4" i="7"/>
  <c r="DM293" i="7"/>
  <c r="DM245" i="7"/>
  <c r="DM178" i="7"/>
  <c r="DM160" i="7"/>
  <c r="DM246" i="7"/>
  <c r="DM62" i="7"/>
  <c r="DM100" i="7"/>
  <c r="DM278" i="7"/>
  <c r="DM260" i="7"/>
  <c r="DM186" i="7"/>
  <c r="DM139" i="7"/>
  <c r="DM197" i="7"/>
  <c r="DM294" i="7"/>
  <c r="DM159" i="7"/>
  <c r="DM8" i="7"/>
  <c r="DM91" i="7"/>
  <c r="DM108" i="7"/>
  <c r="DM207" i="7"/>
  <c r="DM79" i="7"/>
  <c r="DM113" i="7"/>
  <c r="DM103" i="7"/>
  <c r="DM183" i="7"/>
  <c r="DM169" i="7"/>
  <c r="DM54" i="7"/>
  <c r="DM271" i="7"/>
  <c r="DM291" i="7"/>
  <c r="DM124" i="7"/>
  <c r="DM38" i="7"/>
  <c r="DM155" i="7"/>
  <c r="DM220" i="7"/>
  <c r="DM111" i="7"/>
  <c r="DM165" i="7"/>
  <c r="DM39" i="7"/>
  <c r="DM81" i="7"/>
  <c r="DM290" i="7"/>
  <c r="DM234" i="7"/>
  <c r="DM282" i="7"/>
  <c r="DM158" i="7"/>
  <c r="DM145" i="7"/>
  <c r="DM29" i="7"/>
  <c r="DM264" i="7"/>
  <c r="DM119" i="7"/>
  <c r="DM259" i="7"/>
  <c r="DM40" i="7"/>
  <c r="DM117" i="7"/>
  <c r="DM172" i="7"/>
  <c r="DM110" i="7"/>
  <c r="DM228" i="7"/>
  <c r="DM19" i="7"/>
  <c r="DM115" i="7"/>
  <c r="DM122" i="7"/>
  <c r="DM97" i="7"/>
  <c r="DM45" i="7"/>
  <c r="DM12" i="7"/>
  <c r="DM274" i="7"/>
  <c r="DM61" i="7"/>
  <c r="DM121" i="7"/>
  <c r="DM244" i="7"/>
  <c r="DM238" i="7"/>
  <c r="DM156" i="7"/>
  <c r="DM5" i="7"/>
  <c r="DM295" i="7"/>
  <c r="DM253" i="7"/>
  <c r="DM129" i="7"/>
  <c r="DM128" i="7"/>
  <c r="DM49" i="7"/>
  <c r="DM123" i="7"/>
  <c r="DM6" i="7"/>
  <c r="DM116" i="7"/>
  <c r="DM42" i="7"/>
  <c r="DM199" i="7"/>
  <c r="DM296" i="7"/>
  <c r="DM198" i="7"/>
  <c r="DM171" i="7"/>
  <c r="DM136" i="7"/>
  <c r="DM15" i="7"/>
  <c r="DM52" i="7"/>
  <c r="DM83" i="7"/>
  <c r="DM212" i="7"/>
  <c r="DM82" i="7"/>
  <c r="DM255" i="7"/>
  <c r="DM51" i="7"/>
  <c r="DM84" i="7"/>
  <c r="DM137" i="7"/>
  <c r="DM27" i="7"/>
  <c r="DM174" i="7"/>
  <c r="DM213" i="7"/>
  <c r="DM69" i="7"/>
  <c r="DM283" i="7"/>
  <c r="DM43" i="7"/>
  <c r="DM34" i="7"/>
  <c r="DM205" i="7"/>
  <c r="DM292" i="7"/>
  <c r="DM204" i="7"/>
  <c r="DM10" i="7"/>
  <c r="DM92" i="7"/>
  <c r="DM44" i="7"/>
  <c r="DM86" i="7"/>
  <c r="DM20" i="7"/>
  <c r="DM9" i="7"/>
  <c r="DM272" i="7"/>
  <c r="DM275" i="7"/>
  <c r="DM118" i="7"/>
  <c r="DM265" i="7"/>
  <c r="DM112" i="7"/>
  <c r="DM287" i="7"/>
  <c r="DM188" i="7"/>
  <c r="DM214" i="7"/>
  <c r="DM144" i="7"/>
  <c r="DM50" i="7"/>
  <c r="DM277" i="7"/>
  <c r="DM180" i="7"/>
  <c r="DM173" i="7"/>
  <c r="DM146" i="7"/>
  <c r="DM56" i="7"/>
  <c r="DM250" i="7"/>
  <c r="DM286" i="7"/>
  <c r="DM94" i="7"/>
  <c r="DM101" i="7"/>
  <c r="DM95" i="7"/>
  <c r="DM130" i="7"/>
  <c r="DM239" i="7"/>
  <c r="DM231" i="7"/>
  <c r="DM252" i="7"/>
  <c r="DM276" i="7"/>
  <c r="DM134" i="7"/>
  <c r="DM133" i="7"/>
  <c r="DM24" i="7"/>
  <c r="DM193" i="7"/>
  <c r="DM60" i="7"/>
  <c r="DM85" i="7"/>
  <c r="DM11" i="7"/>
  <c r="DM55" i="7"/>
  <c r="DM191" i="7"/>
  <c r="DM59" i="7"/>
  <c r="DM194" i="7"/>
  <c r="DM48" i="7"/>
  <c r="DM195" i="7"/>
  <c r="DM235" i="7"/>
  <c r="DM249" i="7"/>
  <c r="DM189" i="7"/>
  <c r="DM303" i="7"/>
  <c r="DM257" i="7"/>
  <c r="DM241" i="7"/>
  <c r="DM73" i="7"/>
  <c r="DM221" i="7"/>
  <c r="DM177" i="7"/>
  <c r="DM87" i="7"/>
  <c r="DM66" i="7"/>
  <c r="DM77" i="7"/>
  <c r="DM203" i="7"/>
  <c r="DM210" i="7"/>
  <c r="DM67" i="7"/>
  <c r="DM28" i="7"/>
  <c r="DM224" i="7"/>
  <c r="DM120" i="7"/>
  <c r="DM301" i="7"/>
  <c r="DM201" i="7"/>
  <c r="DM58" i="7"/>
  <c r="DM68" i="7"/>
  <c r="DM233" i="7"/>
  <c r="DM64" i="7"/>
  <c r="DM273" i="7"/>
  <c r="DM288" i="7"/>
  <c r="DM102" i="7"/>
  <c r="DM161" i="7"/>
  <c r="DM90" i="7"/>
  <c r="DM125" i="7"/>
  <c r="DM47" i="7"/>
  <c r="DM168" i="7"/>
  <c r="DM152" i="7"/>
  <c r="DM254" i="7"/>
  <c r="DM206" i="7"/>
  <c r="DM153" i="7"/>
  <c r="DM25" i="7"/>
  <c r="DM229" i="7"/>
  <c r="DM185" i="7"/>
  <c r="DM17" i="7"/>
  <c r="DM243" i="7"/>
  <c r="DM298" i="7"/>
  <c r="DM154" i="7"/>
  <c r="DM181" i="7"/>
  <c r="DM163" i="7"/>
  <c r="DM218" i="7"/>
  <c r="DM142" i="7"/>
  <c r="DM215" i="7"/>
  <c r="DM300" i="7"/>
  <c r="DM196" i="7"/>
  <c r="DM13" i="7"/>
  <c r="DM219" i="7"/>
  <c r="DM179" i="7"/>
  <c r="DM16" i="7"/>
  <c r="DM170" i="7"/>
  <c r="DM263" i="7"/>
  <c r="DM18" i="7"/>
  <c r="DM164" i="7"/>
  <c r="DM76" i="7"/>
  <c r="DM270" i="7"/>
  <c r="DM127" i="7"/>
  <c r="DM78" i="7"/>
  <c r="DM41" i="7"/>
  <c r="DM71" i="7"/>
  <c r="DM297" i="7"/>
  <c r="DM222" i="7"/>
  <c r="DM190" i="7"/>
  <c r="DM65" i="7"/>
  <c r="DM148" i="7"/>
  <c r="DM236" i="7"/>
  <c r="DM147" i="7"/>
  <c r="DM26" i="7"/>
  <c r="DM131" i="7"/>
  <c r="DM150" i="7"/>
  <c r="DM299" i="7"/>
  <c r="DM268" i="7"/>
  <c r="DM74" i="7"/>
  <c r="DM281" i="7"/>
  <c r="DM302" i="7"/>
  <c r="DM182" i="7"/>
  <c r="DM258" i="7"/>
  <c r="DM211" i="7"/>
  <c r="DM256" i="7"/>
  <c r="DM14" i="7"/>
  <c r="DM226" i="7"/>
  <c r="DM132" i="7"/>
  <c r="DM96" i="7"/>
  <c r="DM75" i="7"/>
  <c r="DM240" i="7"/>
  <c r="DM162" i="7"/>
  <c r="DM208" i="7"/>
  <c r="DM99" i="7"/>
  <c r="DM46" i="7"/>
  <c r="DM202" i="7"/>
  <c r="DM247" i="7"/>
  <c r="DM279" i="7"/>
  <c r="DM141" i="7"/>
  <c r="DM23" i="7"/>
  <c r="DM227" i="7"/>
  <c r="DM216" i="7"/>
  <c r="DM138" i="7"/>
  <c r="DM37" i="7"/>
  <c r="DM72" i="7"/>
  <c r="DM32" i="7"/>
  <c r="DM114" i="7"/>
  <c r="DM21" i="7"/>
  <c r="DM269" i="7"/>
  <c r="DM105" i="7"/>
  <c r="DM70" i="7"/>
  <c r="DM30" i="7"/>
  <c r="DM184" i="7"/>
  <c r="DM149" i="7"/>
  <c r="DM63" i="7"/>
  <c r="DM80" i="7"/>
  <c r="DM176" i="7"/>
  <c r="DM175" i="7"/>
  <c r="DM57" i="7"/>
  <c r="DM89" i="7"/>
  <c r="DM225" i="7"/>
  <c r="DM126" i="7"/>
  <c r="DM140" i="7"/>
  <c r="DM284" i="7"/>
  <c r="DM242" i="7"/>
  <c r="DM88" i="7"/>
  <c r="DM22" i="7"/>
  <c r="DM98" i="7"/>
  <c r="DM166" i="7"/>
  <c r="DM285" i="7"/>
  <c r="DM267" i="7"/>
  <c r="DM251" i="7"/>
  <c r="DM200" i="7"/>
  <c r="DD4" i="7" l="1" a="1"/>
  <c r="DD4" i="7" s="1"/>
  <c r="DP4" i="7" a="1"/>
  <c r="DP4" i="7" s="1"/>
  <c r="DO4" i="7" s="1" a="1"/>
  <c r="DO4" i="7" s="1"/>
  <c r="DC4" i="7" a="1"/>
  <c r="DC4" i="7" s="1"/>
  <c r="DL1" i="7"/>
  <c r="DA4" i="7" a="1"/>
  <c r="DA4" i="7" s="1"/>
  <c r="DM4" i="7"/>
  <c r="CX4" i="7" a="1"/>
  <c r="CX4" i="7" s="1"/>
  <c r="CY4" i="7" s="1" a="1"/>
  <c r="CY4" i="7" s="1"/>
  <c r="DB4" i="7" a="1"/>
  <c r="DB4" i="7" s="1"/>
  <c r="CZ4" i="7" a="1"/>
  <c r="CZ4" i="7" s="1"/>
  <c r="DQ4" i="7" l="1" a="1"/>
  <c r="DQ4" i="7" s="1"/>
  <c r="DT4" i="7" s="1" a="1"/>
  <c r="DT4" i="7" s="1"/>
  <c r="B4" i="17" a="1"/>
  <c r="B4" i="17" s="1"/>
  <c r="HE4" i="7" l="1" a="1"/>
  <c r="HE4" i="7" s="1"/>
  <c r="HI4" i="7" s="1" a="1"/>
  <c r="HI4" i="7" s="1"/>
  <c r="HI304" i="7" s="1"/>
  <c r="EV1" i="7"/>
  <c r="GL4" i="7" a="1"/>
  <c r="GL4" i="7" s="1"/>
  <c r="FV4" i="7" a="1"/>
  <c r="FV4" i="7" s="1"/>
  <c r="GB4" i="7" s="1" a="1"/>
  <c r="GB4" i="7" s="1"/>
  <c r="DS4" i="7" a="1"/>
  <c r="DS4" i="7" s="1"/>
  <c r="DU4" i="7" s="1" a="1"/>
  <c r="DU4" i="7" s="1"/>
  <c r="FZ304" i="7"/>
  <c r="FC304" i="7"/>
  <c r="EY304" i="7"/>
  <c r="GB1" i="7" l="1"/>
  <c r="N4" i="8" s="1" a="1"/>
  <c r="N4" i="8" s="1"/>
  <c r="N1" i="8" s="1"/>
  <c r="HK4" i="7" a="1"/>
  <c r="HK4" i="7" s="1"/>
  <c r="B4" i="22" s="1" a="1"/>
  <c r="B4" i="22" s="1"/>
  <c r="GQ4" i="7" a="1"/>
  <c r="GQ4" i="7" s="1"/>
  <c r="GQ304" i="7" s="1"/>
  <c r="GS4" i="7" a="1"/>
  <c r="GS4" i="7" s="1"/>
  <c r="B4" i="21" s="1" a="1"/>
  <c r="B4" i="21" s="1"/>
  <c r="DW4" i="7" a="1"/>
  <c r="DW4" i="7" s="1"/>
  <c r="CR4" i="9" s="1" a="1"/>
  <c r="CR4" i="9" s="1"/>
  <c r="B4" i="8" a="1"/>
  <c r="FF4" i="7" a="1"/>
  <c r="FF4" i="7" s="1"/>
  <c r="GS1" i="7" l="1"/>
  <c r="N1" i="21" s="1"/>
  <c r="GH5" i="7" a="1"/>
  <c r="GH5" i="7" s="1"/>
  <c r="GJ5" i="7" s="1" a="1"/>
  <c r="GJ5" i="7" s="1"/>
  <c r="HK1" i="7"/>
  <c r="N1" i="22" s="1"/>
  <c r="DY4" i="7" a="1"/>
  <c r="DY4" i="7" s="1"/>
  <c r="DZ4" i="7" s="1" a="1"/>
  <c r="DZ4" i="7" s="1"/>
  <c r="EA4" i="7" s="1" a="1"/>
  <c r="EA4" i="7" s="1"/>
  <c r="EB1" i="7" s="1"/>
  <c r="GZ5" i="7" a="1"/>
  <c r="GZ5" i="7" s="1"/>
  <c r="HB5" i="7" s="1" a="1"/>
  <c r="HB5" i="7" s="1"/>
  <c r="HB1" i="7"/>
  <c r="B4" i="8"/>
  <c r="FF1" i="7"/>
  <c r="N4" i="26" s="1" a="1"/>
  <c r="N4" i="26" s="1"/>
  <c r="N1" i="26" s="1"/>
  <c r="B4" i="26" a="1"/>
  <c r="B4" i="26" s="1"/>
  <c r="GY4" i="7" l="1" a="1"/>
  <c r="GY4" i="7" s="1"/>
  <c r="N4" i="21" a="1"/>
  <c r="N4" i="21" s="1"/>
  <c r="N4" i="22" a="1"/>
  <c r="N4" i="22" s="1"/>
  <c r="HQ5" i="7" a="1"/>
  <c r="HQ5" i="7" s="1"/>
  <c r="HS5" i="7" s="1" a="1"/>
  <c r="HS5" i="7" s="1"/>
  <c r="CU4" i="9" a="1"/>
  <c r="CU4" i="9" s="1"/>
  <c r="CU3" i="9" s="1"/>
  <c r="EC4" i="7" a="1"/>
  <c r="EC4" i="7" s="1"/>
  <c r="EL195" i="7" s="1"/>
  <c r="ED4" i="7" a="1"/>
  <c r="ED4" i="7" s="1"/>
  <c r="EF4" i="7" s="1" a="1"/>
  <c r="EF4" i="7" s="1"/>
  <c r="FP5" i="7" a="1"/>
  <c r="FP5" i="7" s="1"/>
  <c r="FR5" i="7" s="1" a="1"/>
  <c r="FR5" i="7" s="1"/>
  <c r="CV4" i="9" l="1" a="1"/>
  <c r="CV4" i="9" s="1"/>
  <c r="CX4" i="9" s="1" a="1"/>
  <c r="CX4" i="9" s="1"/>
  <c r="B21" i="25" s="1" a="1"/>
  <c r="B21" i="25" s="1"/>
  <c r="CR1" i="9"/>
  <c r="ED1" i="7"/>
  <c r="EE4" i="7" a="1"/>
  <c r="EE4" i="7" s="1"/>
  <c r="EG4" i="7" s="1" a="1"/>
  <c r="EG4" i="7" s="1"/>
  <c r="EM4" i="7" s="1" a="1"/>
  <c r="EM4" i="7" s="1"/>
  <c r="H4" i="15" s="1" a="1"/>
  <c r="EL178" i="7"/>
  <c r="EL12" i="7"/>
  <c r="EL62" i="7"/>
  <c r="EL230" i="7"/>
  <c r="EL103" i="7"/>
  <c r="EL39" i="7"/>
  <c r="EL151" i="7"/>
  <c r="EL253" i="7"/>
  <c r="EL266" i="7"/>
  <c r="EL216" i="7"/>
  <c r="EL154" i="7"/>
  <c r="EL34" i="7"/>
  <c r="EL148" i="7"/>
  <c r="EL254" i="7"/>
  <c r="EL264" i="7"/>
  <c r="EL47" i="7"/>
  <c r="EL239" i="7"/>
  <c r="EL286" i="7"/>
  <c r="EL75" i="7"/>
  <c r="EL99" i="7"/>
  <c r="EL51" i="7"/>
  <c r="EL147" i="7"/>
  <c r="EL172" i="7"/>
  <c r="EL211" i="7"/>
  <c r="EL52" i="7"/>
  <c r="EL247" i="7"/>
  <c r="EL145" i="7"/>
  <c r="EL33" i="7"/>
  <c r="EL105" i="7"/>
  <c r="EL65" i="7"/>
  <c r="EL267" i="7"/>
  <c r="EL188" i="7"/>
  <c r="EL244" i="7"/>
  <c r="EL57" i="7"/>
  <c r="EL135" i="7"/>
  <c r="EL277" i="7"/>
  <c r="EL174" i="7"/>
  <c r="EL89" i="7"/>
  <c r="EL24" i="7"/>
  <c r="EL150" i="7"/>
  <c r="EL163" i="7"/>
  <c r="EL302" i="7"/>
  <c r="EL207" i="7"/>
  <c r="EL252" i="7"/>
  <c r="EL76" i="7"/>
  <c r="EL84" i="7"/>
  <c r="EL72" i="7"/>
  <c r="EL56" i="7"/>
  <c r="EL64" i="7"/>
  <c r="EL66" i="7"/>
  <c r="EL73" i="7"/>
  <c r="EL81" i="7"/>
  <c r="EL35" i="7"/>
  <c r="EL59" i="7"/>
  <c r="EL23" i="7"/>
  <c r="EL46" i="7"/>
  <c r="EL83" i="7"/>
  <c r="EL107" i="7"/>
  <c r="EL11" i="7"/>
  <c r="EL165" i="7"/>
  <c r="EL162" i="7"/>
  <c r="EL131" i="7"/>
  <c r="EL138" i="7"/>
  <c r="EL143" i="7"/>
  <c r="EL164" i="7"/>
  <c r="EL213" i="7"/>
  <c r="EL223" i="7"/>
  <c r="EL196" i="7"/>
  <c r="EL180" i="7"/>
  <c r="EL229" i="7"/>
  <c r="EL218" i="7"/>
  <c r="EL206" i="7"/>
  <c r="EL274" i="7"/>
  <c r="EL183" i="7"/>
  <c r="EL275" i="7"/>
  <c r="EL295" i="7"/>
  <c r="EL298" i="7"/>
  <c r="EL265" i="7"/>
  <c r="EL175" i="7"/>
  <c r="EL198" i="7"/>
  <c r="EL291" i="7"/>
  <c r="EL179" i="7"/>
  <c r="EL22" i="7"/>
  <c r="EL108" i="7"/>
  <c r="EL157" i="7"/>
  <c r="EL141" i="7"/>
  <c r="EL173" i="7"/>
  <c r="EL283" i="7"/>
  <c r="EL262" i="7"/>
  <c r="EL279" i="7"/>
  <c r="EL240" i="7"/>
  <c r="EL117" i="7"/>
  <c r="EL36" i="7"/>
  <c r="EL96" i="7"/>
  <c r="EL63" i="7"/>
  <c r="EL38" i="7"/>
  <c r="EL45" i="7"/>
  <c r="EL71" i="7"/>
  <c r="EL20" i="7"/>
  <c r="EL30" i="7"/>
  <c r="EL15" i="7"/>
  <c r="EL109" i="7"/>
  <c r="EL26" i="7"/>
  <c r="EL54" i="7"/>
  <c r="EL27" i="7"/>
  <c r="EL90" i="7"/>
  <c r="EL156" i="7"/>
  <c r="EL129" i="7"/>
  <c r="EL125" i="7"/>
  <c r="EL130" i="7"/>
  <c r="EL160" i="7"/>
  <c r="EL155" i="7"/>
  <c r="EL185" i="7"/>
  <c r="EL269" i="7"/>
  <c r="EL186" i="7"/>
  <c r="EL222" i="7"/>
  <c r="EL191" i="7"/>
  <c r="EL232" i="7"/>
  <c r="EL219" i="7"/>
  <c r="EL273" i="7"/>
  <c r="EL259" i="7"/>
  <c r="EL292" i="7"/>
  <c r="EL237" i="7"/>
  <c r="EL238" i="7"/>
  <c r="EL225" i="7"/>
  <c r="EL296" i="7"/>
  <c r="EL168" i="7"/>
  <c r="EL278" i="7"/>
  <c r="EL78" i="7"/>
  <c r="EL97" i="7"/>
  <c r="EL137" i="7"/>
  <c r="EL182" i="7"/>
  <c r="EL282" i="7"/>
  <c r="EL248" i="7"/>
  <c r="EL176" i="7"/>
  <c r="EL69" i="7"/>
  <c r="EL61" i="7"/>
  <c r="EL116" i="7"/>
  <c r="EL77" i="7"/>
  <c r="EL88" i="7"/>
  <c r="EL102" i="7"/>
  <c r="EL9" i="7"/>
  <c r="EL95" i="7"/>
  <c r="EL101" i="7"/>
  <c r="EL14" i="7"/>
  <c r="EL32" i="7"/>
  <c r="EL50" i="7"/>
  <c r="EL42" i="7"/>
  <c r="EL79" i="7"/>
  <c r="EL136" i="7"/>
  <c r="EL134" i="7"/>
  <c r="EL127" i="7"/>
  <c r="EL161" i="7"/>
  <c r="EL159" i="7"/>
  <c r="EL149" i="7"/>
  <c r="EL171" i="7"/>
  <c r="EL197" i="7"/>
  <c r="EL200" i="7"/>
  <c r="EL217" i="7"/>
  <c r="EL235" i="7"/>
  <c r="EL270" i="7"/>
  <c r="EL233" i="7"/>
  <c r="EL208" i="7"/>
  <c r="EL284" i="7"/>
  <c r="EL280" i="7"/>
  <c r="EL272" i="7"/>
  <c r="EL256" i="7"/>
  <c r="EL215" i="7"/>
  <c r="EL226" i="7"/>
  <c r="EL300" i="7"/>
  <c r="EL299" i="7"/>
  <c r="EL301" i="7"/>
  <c r="EL6" i="7"/>
  <c r="EL5" i="7"/>
  <c r="EL128" i="7"/>
  <c r="EL199" i="7"/>
  <c r="EL276" i="7"/>
  <c r="EL257" i="7"/>
  <c r="EL37" i="7"/>
  <c r="EL16" i="7"/>
  <c r="EL98" i="7"/>
  <c r="EL25" i="7"/>
  <c r="EL80" i="7"/>
  <c r="EL68" i="7"/>
  <c r="EL113" i="7"/>
  <c r="EL91" i="7"/>
  <c r="EL115" i="7"/>
  <c r="EL21" i="7"/>
  <c r="EL49" i="7"/>
  <c r="EL40" i="7"/>
  <c r="EL74" i="7"/>
  <c r="EL114" i="7"/>
  <c r="EL120" i="7"/>
  <c r="EL144" i="7"/>
  <c r="EL146" i="7"/>
  <c r="EL142" i="7"/>
  <c r="EL133" i="7"/>
  <c r="EL140" i="7"/>
  <c r="EL289" i="7"/>
  <c r="EL231" i="7"/>
  <c r="EL258" i="7"/>
  <c r="EL187" i="7"/>
  <c r="EL236" i="7"/>
  <c r="EL228" i="7"/>
  <c r="EL249" i="7"/>
  <c r="EL294" i="7"/>
  <c r="EL261" i="7"/>
  <c r="EL167" i="7"/>
  <c r="EL209" i="7"/>
  <c r="EL251" i="7"/>
  <c r="EL193" i="7"/>
  <c r="EL293" i="7"/>
  <c r="EL202" i="7"/>
  <c r="EL204" i="7"/>
  <c r="EL241" i="7"/>
  <c r="EL227" i="7"/>
  <c r="EL70" i="7"/>
  <c r="EL100" i="7"/>
  <c r="EL43" i="7"/>
  <c r="EL271" i="7"/>
  <c r="EL111" i="7"/>
  <c r="EL58" i="7"/>
  <c r="EL110" i="7"/>
  <c r="EL92" i="7"/>
  <c r="EL106" i="7"/>
  <c r="EL93" i="7"/>
  <c r="EL7" i="7"/>
  <c r="EL41" i="7"/>
  <c r="EL119" i="7"/>
  <c r="EL123" i="7"/>
  <c r="EL132" i="7"/>
  <c r="EL166" i="7"/>
  <c r="EL153" i="7"/>
  <c r="EL158" i="7"/>
  <c r="EL203" i="7"/>
  <c r="EL220" i="7"/>
  <c r="EL268" i="7"/>
  <c r="EL189" i="7"/>
  <c r="EL205" i="7"/>
  <c r="EL287" i="7"/>
  <c r="EL184" i="7"/>
  <c r="EL177" i="7"/>
  <c r="EL250" i="7"/>
  <c r="EL297" i="7"/>
  <c r="EL190" i="7"/>
  <c r="EL290" i="7"/>
  <c r="EL255" i="7"/>
  <c r="EL194" i="7"/>
  <c r="EL221" i="7"/>
  <c r="EL263" i="7"/>
  <c r="EL210" i="7"/>
  <c r="EL18" i="7"/>
  <c r="EL13" i="7"/>
  <c r="EL118" i="7"/>
  <c r="EL243" i="7"/>
  <c r="EL94" i="7"/>
  <c r="EL31" i="7"/>
  <c r="EL82" i="7"/>
  <c r="EL86" i="7"/>
  <c r="EL19" i="7"/>
  <c r="EL85" i="7"/>
  <c r="EL104" i="7"/>
  <c r="EL8" i="7"/>
  <c r="EL17" i="7"/>
  <c r="EL10" i="7"/>
  <c r="EL60" i="7"/>
  <c r="EL55" i="7"/>
  <c r="EL44" i="7"/>
  <c r="EL28" i="7"/>
  <c r="EL48" i="7"/>
  <c r="EL29" i="7"/>
  <c r="EL112" i="7"/>
  <c r="EL53" i="7"/>
  <c r="EL87" i="7"/>
  <c r="EL67" i="7"/>
  <c r="EL126" i="7"/>
  <c r="EL152" i="7"/>
  <c r="EL122" i="7"/>
  <c r="EL139" i="7"/>
  <c r="EL121" i="7"/>
  <c r="EL124" i="7"/>
  <c r="EL242" i="7"/>
  <c r="EL260" i="7"/>
  <c r="EL224" i="7"/>
  <c r="EL192" i="7"/>
  <c r="EL201" i="7"/>
  <c r="EL285" i="7"/>
  <c r="EL234" i="7"/>
  <c r="EL169" i="7"/>
  <c r="EL212" i="7"/>
  <c r="EL214" i="7"/>
  <c r="EL288" i="7"/>
  <c r="EL246" i="7"/>
  <c r="EL181" i="7"/>
  <c r="EL303" i="7"/>
  <c r="EL281" i="7"/>
  <c r="EL170" i="7"/>
  <c r="EL245" i="7"/>
  <c r="EL4" i="7"/>
  <c r="B4" i="15" l="1" a="1"/>
  <c r="B4" i="15" s="1"/>
  <c r="AB9" i="25" a="1"/>
  <c r="AB9" i="25" s="1"/>
  <c r="Z21" i="25" a="1"/>
  <c r="Z21" i="25" s="1"/>
  <c r="B4" i="23" a="1"/>
  <c r="B4" i="23" s="1"/>
  <c r="H4" i="23" a="1"/>
  <c r="H4" i="23" s="1"/>
  <c r="DC4" i="9" a="1"/>
  <c r="DC4" i="9" s="1"/>
  <c r="DE4" i="9" a="1"/>
  <c r="DE4" i="9" s="1"/>
  <c r="D4" i="23" s="1" a="1"/>
  <c r="D4" i="23" s="1"/>
  <c r="CZ4" i="9" a="1"/>
  <c r="CZ4" i="9" s="1"/>
  <c r="DA4" i="9" a="1"/>
  <c r="DA4" i="9" s="1"/>
  <c r="C4" i="15" a="1"/>
  <c r="C4" i="15" s="1"/>
  <c r="J53" i="15"/>
  <c r="J77" i="15"/>
  <c r="J111" i="15"/>
  <c r="J127" i="15"/>
  <c r="J143" i="15"/>
  <c r="J159" i="15"/>
  <c r="J175" i="15"/>
  <c r="J191" i="15"/>
  <c r="K53" i="15"/>
  <c r="K69" i="15"/>
  <c r="K85" i="15"/>
  <c r="K101" i="15"/>
  <c r="K117" i="15"/>
  <c r="K133" i="15"/>
  <c r="K149" i="15"/>
  <c r="K165" i="15"/>
  <c r="K181" i="15"/>
  <c r="M57" i="15"/>
  <c r="M81" i="15"/>
  <c r="M115" i="15"/>
  <c r="M131" i="15"/>
  <c r="M147" i="15"/>
  <c r="M163" i="15"/>
  <c r="M179" i="15"/>
  <c r="M195" i="15"/>
  <c r="J54" i="15"/>
  <c r="J78" i="15"/>
  <c r="J112" i="15"/>
  <c r="J128" i="15"/>
  <c r="J144" i="15"/>
  <c r="J160" i="15"/>
  <c r="J176" i="15"/>
  <c r="J192" i="15"/>
  <c r="K40" i="15"/>
  <c r="K56" i="15"/>
  <c r="K72" i="15"/>
  <c r="K88" i="15"/>
  <c r="K104" i="15"/>
  <c r="K120" i="15"/>
  <c r="K136" i="15"/>
  <c r="K152" i="15"/>
  <c r="K168" i="15"/>
  <c r="K184" i="15"/>
  <c r="M60" i="15"/>
  <c r="M197" i="15"/>
  <c r="M213" i="15"/>
  <c r="M229" i="15"/>
  <c r="M245" i="15"/>
  <c r="M261" i="15"/>
  <c r="M277" i="15"/>
  <c r="M293" i="15"/>
  <c r="K290" i="15"/>
  <c r="M62" i="15"/>
  <c r="J198" i="15"/>
  <c r="J214" i="15"/>
  <c r="J230" i="15"/>
  <c r="J246" i="15"/>
  <c r="J262" i="15"/>
  <c r="J278" i="15"/>
  <c r="J294" i="15"/>
  <c r="M80" i="15"/>
  <c r="K200" i="15"/>
  <c r="K216" i="15"/>
  <c r="K232" i="15"/>
  <c r="K248" i="15"/>
  <c r="K264" i="15"/>
  <c r="K280" i="15"/>
  <c r="M194" i="15"/>
  <c r="M180" i="15"/>
  <c r="M210" i="15"/>
  <c r="M226" i="15"/>
  <c r="M242" i="15"/>
  <c r="M258" i="15"/>
  <c r="M274" i="15"/>
  <c r="M290" i="15"/>
  <c r="M86" i="15"/>
  <c r="J201" i="15"/>
  <c r="J217" i="15"/>
  <c r="J233" i="15"/>
  <c r="J249" i="15"/>
  <c r="J265" i="15"/>
  <c r="J281" i="15"/>
  <c r="J29" i="15"/>
  <c r="J55" i="15"/>
  <c r="J79" i="15"/>
  <c r="J113" i="15"/>
  <c r="J129" i="15"/>
  <c r="J145" i="15"/>
  <c r="J161" i="15"/>
  <c r="J177" i="15"/>
  <c r="J193" i="15"/>
  <c r="K39" i="15"/>
  <c r="K55" i="15"/>
  <c r="K71" i="15"/>
  <c r="K87" i="15"/>
  <c r="K103" i="15"/>
  <c r="K119" i="15"/>
  <c r="K135" i="15"/>
  <c r="K151" i="15"/>
  <c r="K167" i="15"/>
  <c r="K183" i="15"/>
  <c r="M59" i="15"/>
  <c r="M85" i="15"/>
  <c r="M117" i="15"/>
  <c r="M133" i="15"/>
  <c r="M149" i="15"/>
  <c r="M165" i="15"/>
  <c r="M181" i="15"/>
  <c r="J28" i="15"/>
  <c r="J56" i="15"/>
  <c r="J80" i="15"/>
  <c r="J114" i="15"/>
  <c r="J130" i="15"/>
  <c r="J146" i="15"/>
  <c r="J162" i="15"/>
  <c r="J178" i="15"/>
  <c r="J194" i="15"/>
  <c r="K42" i="15"/>
  <c r="K58" i="15"/>
  <c r="K74" i="15"/>
  <c r="K90" i="15"/>
  <c r="K106" i="15"/>
  <c r="K122" i="15"/>
  <c r="K138" i="15"/>
  <c r="K154" i="15"/>
  <c r="K170" i="15"/>
  <c r="K186" i="15"/>
  <c r="M76" i="15"/>
  <c r="M199" i="15"/>
  <c r="M215" i="15"/>
  <c r="M231" i="15"/>
  <c r="M247" i="15"/>
  <c r="M263" i="15"/>
  <c r="M279" i="15"/>
  <c r="M295" i="15"/>
  <c r="K292" i="15"/>
  <c r="M78" i="15"/>
  <c r="J200" i="15"/>
  <c r="J216" i="15"/>
  <c r="J232" i="15"/>
  <c r="J248" i="15"/>
  <c r="J264" i="15"/>
  <c r="J280" i="15"/>
  <c r="J296" i="15"/>
  <c r="M112" i="15"/>
  <c r="K202" i="15"/>
  <c r="K218" i="15"/>
  <c r="K234" i="15"/>
  <c r="K250" i="15"/>
  <c r="K266" i="15"/>
  <c r="K282" i="15"/>
  <c r="M74" i="15"/>
  <c r="M196" i="15"/>
  <c r="M212" i="15"/>
  <c r="M228" i="15"/>
  <c r="M244" i="15"/>
  <c r="M260" i="15"/>
  <c r="M276" i="15"/>
  <c r="M292" i="15"/>
  <c r="M118" i="15"/>
  <c r="J203" i="15"/>
  <c r="J219" i="15"/>
  <c r="J235" i="15"/>
  <c r="J251" i="15"/>
  <c r="J267" i="15"/>
  <c r="J283" i="15"/>
  <c r="J57" i="15"/>
  <c r="J81" i="15"/>
  <c r="J115" i="15"/>
  <c r="J131" i="15"/>
  <c r="J147" i="15"/>
  <c r="J163" i="15"/>
  <c r="J179" i="15"/>
  <c r="J195" i="15"/>
  <c r="K41" i="15"/>
  <c r="K57" i="15"/>
  <c r="K73" i="15"/>
  <c r="K89" i="15"/>
  <c r="K105" i="15"/>
  <c r="K121" i="15"/>
  <c r="K137" i="15"/>
  <c r="K153" i="15"/>
  <c r="K169" i="15"/>
  <c r="K185" i="15"/>
  <c r="M45" i="15"/>
  <c r="M61" i="15"/>
  <c r="M87" i="15"/>
  <c r="M119" i="15"/>
  <c r="M135" i="15"/>
  <c r="M151" i="15"/>
  <c r="M167" i="15"/>
  <c r="M183" i="15"/>
  <c r="J32" i="15"/>
  <c r="J58" i="15"/>
  <c r="J86" i="15"/>
  <c r="J116" i="15"/>
  <c r="J132" i="15"/>
  <c r="J148" i="15"/>
  <c r="J164" i="15"/>
  <c r="J180" i="15"/>
  <c r="J196" i="15"/>
  <c r="K44" i="15"/>
  <c r="K60" i="15"/>
  <c r="K76" i="15"/>
  <c r="K92" i="15"/>
  <c r="K108" i="15"/>
  <c r="K124" i="15"/>
  <c r="K140" i="15"/>
  <c r="K156" i="15"/>
  <c r="K172" i="15"/>
  <c r="K188" i="15"/>
  <c r="M108" i="15"/>
  <c r="M201" i="15"/>
  <c r="M217" i="15"/>
  <c r="M233" i="15"/>
  <c r="M249" i="15"/>
  <c r="M265" i="15"/>
  <c r="M281" i="15"/>
  <c r="M297" i="15"/>
  <c r="K294" i="15"/>
  <c r="M110" i="15"/>
  <c r="J202" i="15"/>
  <c r="J218" i="15"/>
  <c r="J234" i="15"/>
  <c r="J250" i="15"/>
  <c r="J266" i="15"/>
  <c r="J282" i="15"/>
  <c r="J298" i="15"/>
  <c r="M128" i="15"/>
  <c r="K204" i="15"/>
  <c r="K220" i="15"/>
  <c r="K236" i="15"/>
  <c r="K252" i="15"/>
  <c r="K268" i="15"/>
  <c r="M50" i="15"/>
  <c r="M154" i="15"/>
  <c r="M198" i="15"/>
  <c r="M214" i="15"/>
  <c r="M230" i="15"/>
  <c r="M246" i="15"/>
  <c r="M262" i="15"/>
  <c r="M278" i="15"/>
  <c r="M294" i="15"/>
  <c r="M134" i="15"/>
  <c r="J205" i="15"/>
  <c r="J221" i="15"/>
  <c r="J237" i="15"/>
  <c r="J253" i="15"/>
  <c r="J269" i="15"/>
  <c r="J285" i="15"/>
  <c r="J59" i="15"/>
  <c r="J85" i="15"/>
  <c r="J117" i="15"/>
  <c r="J133" i="15"/>
  <c r="J149" i="15"/>
  <c r="J165" i="15"/>
  <c r="J181" i="15"/>
  <c r="K27" i="15"/>
  <c r="K28" i="15" s="1"/>
  <c r="K29" i="15" s="1"/>
  <c r="K43" i="15"/>
  <c r="K59" i="15"/>
  <c r="K75" i="15"/>
  <c r="K91" i="15"/>
  <c r="K107" i="15"/>
  <c r="K123" i="15"/>
  <c r="K139" i="15"/>
  <c r="K155" i="15"/>
  <c r="K171" i="15"/>
  <c r="K187" i="15"/>
  <c r="M47" i="15"/>
  <c r="M63" i="15"/>
  <c r="M89" i="15"/>
  <c r="M121" i="15"/>
  <c r="M137" i="15"/>
  <c r="M153" i="15"/>
  <c r="M169" i="15"/>
  <c r="M185" i="15"/>
  <c r="J44" i="15"/>
  <c r="J60" i="15"/>
  <c r="J88" i="15"/>
  <c r="J118" i="15"/>
  <c r="J134" i="15"/>
  <c r="J150" i="15"/>
  <c r="J166" i="15"/>
  <c r="J182" i="15"/>
  <c r="K30" i="15"/>
  <c r="K46" i="15"/>
  <c r="K62" i="15"/>
  <c r="K78" i="15"/>
  <c r="K94" i="15"/>
  <c r="K110" i="15"/>
  <c r="K126" i="15"/>
  <c r="K142" i="15"/>
  <c r="K158" i="15"/>
  <c r="K174" i="15"/>
  <c r="K190" i="15"/>
  <c r="M124" i="15"/>
  <c r="M203" i="15"/>
  <c r="M219" i="15"/>
  <c r="M235" i="15"/>
  <c r="M251" i="15"/>
  <c r="M267" i="15"/>
  <c r="M283" i="15"/>
  <c r="M299" i="15"/>
  <c r="K296" i="15"/>
  <c r="M126" i="15"/>
  <c r="J204" i="15"/>
  <c r="J220" i="15"/>
  <c r="J236" i="15"/>
  <c r="J252" i="15"/>
  <c r="J268" i="15"/>
  <c r="J284" i="15"/>
  <c r="J300" i="15"/>
  <c r="M144" i="15"/>
  <c r="K206" i="15"/>
  <c r="K222" i="15"/>
  <c r="K238" i="15"/>
  <c r="K254" i="15"/>
  <c r="K270" i="15"/>
  <c r="M114" i="15"/>
  <c r="M52" i="15"/>
  <c r="M200" i="15"/>
  <c r="M216" i="15"/>
  <c r="M232" i="15"/>
  <c r="M248" i="15"/>
  <c r="M264" i="15"/>
  <c r="M280" i="15"/>
  <c r="M296" i="15"/>
  <c r="M150" i="15"/>
  <c r="J207" i="15"/>
  <c r="J223" i="15"/>
  <c r="J239" i="15"/>
  <c r="J255" i="15"/>
  <c r="J271" i="15"/>
  <c r="J287" i="15"/>
  <c r="J45" i="15"/>
  <c r="J61" i="15"/>
  <c r="J87" i="15"/>
  <c r="J119" i="15"/>
  <c r="J135" i="15"/>
  <c r="J151" i="15"/>
  <c r="J167" i="15"/>
  <c r="J183" i="15"/>
  <c r="K45" i="15"/>
  <c r="K61" i="15"/>
  <c r="K77" i="15"/>
  <c r="K93" i="15"/>
  <c r="K109" i="15"/>
  <c r="K125" i="15"/>
  <c r="K141" i="15"/>
  <c r="K157" i="15"/>
  <c r="K173" i="15"/>
  <c r="K189" i="15"/>
  <c r="M49" i="15"/>
  <c r="M73" i="15"/>
  <c r="M107" i="15"/>
  <c r="M123" i="15"/>
  <c r="M139" i="15"/>
  <c r="M155" i="15"/>
  <c r="M171" i="15"/>
  <c r="M187" i="15"/>
  <c r="J46" i="15"/>
  <c r="J62" i="15"/>
  <c r="J90" i="15"/>
  <c r="J120" i="15"/>
  <c r="J136" i="15"/>
  <c r="J152" i="15"/>
  <c r="J168" i="15"/>
  <c r="J184" i="15"/>
  <c r="K32" i="15"/>
  <c r="K48" i="15"/>
  <c r="K64" i="15"/>
  <c r="K80" i="15"/>
  <c r="K96" i="15"/>
  <c r="K112" i="15"/>
  <c r="K128" i="15"/>
  <c r="K144" i="15"/>
  <c r="K160" i="15"/>
  <c r="K176" i="15"/>
  <c r="K192" i="15"/>
  <c r="M140" i="15"/>
  <c r="M205" i="15"/>
  <c r="M221" i="15"/>
  <c r="M237" i="15"/>
  <c r="M253" i="15"/>
  <c r="M269" i="15"/>
  <c r="M285" i="15"/>
  <c r="M301" i="15"/>
  <c r="K298" i="15"/>
  <c r="M142" i="15"/>
  <c r="J206" i="15"/>
  <c r="J222" i="15"/>
  <c r="J238" i="15"/>
  <c r="J254" i="15"/>
  <c r="J270" i="15"/>
  <c r="J286" i="15"/>
  <c r="J302" i="15"/>
  <c r="M160" i="15"/>
  <c r="K208" i="15"/>
  <c r="K224" i="15"/>
  <c r="K240" i="15"/>
  <c r="K256" i="15"/>
  <c r="K272" i="15"/>
  <c r="M130" i="15"/>
  <c r="M116" i="15"/>
  <c r="M202" i="15"/>
  <c r="M218" i="15"/>
  <c r="M234" i="15"/>
  <c r="M250" i="15"/>
  <c r="M266" i="15"/>
  <c r="M282" i="15"/>
  <c r="M298" i="15"/>
  <c r="M166" i="15"/>
  <c r="J209" i="15"/>
  <c r="J225" i="15"/>
  <c r="J241" i="15"/>
  <c r="J257" i="15"/>
  <c r="J273" i="15"/>
  <c r="J47" i="15"/>
  <c r="J63" i="15"/>
  <c r="J89" i="15"/>
  <c r="J121" i="15"/>
  <c r="J137" i="15"/>
  <c r="J153" i="15"/>
  <c r="J169" i="15"/>
  <c r="J185" i="15"/>
  <c r="K31" i="15"/>
  <c r="K47" i="15"/>
  <c r="K63" i="15"/>
  <c r="K79" i="15"/>
  <c r="K95" i="15"/>
  <c r="K111" i="15"/>
  <c r="K127" i="15"/>
  <c r="K143" i="15"/>
  <c r="K159" i="15"/>
  <c r="K175" i="15"/>
  <c r="K191" i="15"/>
  <c r="M51" i="15"/>
  <c r="M75" i="15"/>
  <c r="M109" i="15"/>
  <c r="M125" i="15"/>
  <c r="M141" i="15"/>
  <c r="M157" i="15"/>
  <c r="M173" i="15"/>
  <c r="M189" i="15"/>
  <c r="J48" i="15"/>
  <c r="J64" i="15"/>
  <c r="J106" i="15"/>
  <c r="J122" i="15"/>
  <c r="J138" i="15"/>
  <c r="J154" i="15"/>
  <c r="J170" i="15"/>
  <c r="J186" i="15"/>
  <c r="K34" i="15"/>
  <c r="K50" i="15"/>
  <c r="K66" i="15"/>
  <c r="K82" i="15"/>
  <c r="K98" i="15"/>
  <c r="K114" i="15"/>
  <c r="K130" i="15"/>
  <c r="K146" i="15"/>
  <c r="K162" i="15"/>
  <c r="K178" i="15"/>
  <c r="K194" i="15"/>
  <c r="M156" i="15"/>
  <c r="M207" i="15"/>
  <c r="M223" i="15"/>
  <c r="M239" i="15"/>
  <c r="M255" i="15"/>
  <c r="M271" i="15"/>
  <c r="M287" i="15"/>
  <c r="M303" i="15"/>
  <c r="K300" i="15"/>
  <c r="M158" i="15"/>
  <c r="J208" i="15"/>
  <c r="J224" i="15"/>
  <c r="J240" i="15"/>
  <c r="J256" i="15"/>
  <c r="J272" i="15"/>
  <c r="J288" i="15"/>
  <c r="M32" i="15"/>
  <c r="M176" i="15"/>
  <c r="K210" i="15"/>
  <c r="K226" i="15"/>
  <c r="K242" i="15"/>
  <c r="K258" i="15"/>
  <c r="K274" i="15"/>
  <c r="M146" i="15"/>
  <c r="M132" i="15"/>
  <c r="M204" i="15"/>
  <c r="M220" i="15"/>
  <c r="M236" i="15"/>
  <c r="M252" i="15"/>
  <c r="M268" i="15"/>
  <c r="M284" i="15"/>
  <c r="M300" i="15"/>
  <c r="M182" i="15"/>
  <c r="J211" i="15"/>
  <c r="J227" i="15"/>
  <c r="J243" i="15"/>
  <c r="J259" i="15"/>
  <c r="J275" i="15"/>
  <c r="J49" i="15"/>
  <c r="J73" i="15"/>
  <c r="J107" i="15"/>
  <c r="J123" i="15"/>
  <c r="J139" i="15"/>
  <c r="J155" i="15"/>
  <c r="J171" i="15"/>
  <c r="J187" i="15"/>
  <c r="K33" i="15"/>
  <c r="K49" i="15"/>
  <c r="K65" i="15"/>
  <c r="K81" i="15"/>
  <c r="K97" i="15"/>
  <c r="K113" i="15"/>
  <c r="K129" i="15"/>
  <c r="K145" i="15"/>
  <c r="K161" i="15"/>
  <c r="K177" i="15"/>
  <c r="K193" i="15"/>
  <c r="M53" i="15"/>
  <c r="M77" i="15"/>
  <c r="M111" i="15"/>
  <c r="M127" i="15"/>
  <c r="M143" i="15"/>
  <c r="M159" i="15"/>
  <c r="M175" i="15"/>
  <c r="M191" i="15"/>
  <c r="J50" i="15"/>
  <c r="J74" i="15"/>
  <c r="J108" i="15"/>
  <c r="J124" i="15"/>
  <c r="J140" i="15"/>
  <c r="J156" i="15"/>
  <c r="J172" i="15"/>
  <c r="J188" i="15"/>
  <c r="K52" i="15"/>
  <c r="K68" i="15"/>
  <c r="K84" i="15"/>
  <c r="K100" i="15"/>
  <c r="K116" i="15"/>
  <c r="K132" i="15"/>
  <c r="K148" i="15"/>
  <c r="K164" i="15"/>
  <c r="K180" i="15"/>
  <c r="K196" i="15"/>
  <c r="M172" i="15"/>
  <c r="M209" i="15"/>
  <c r="M225" i="15"/>
  <c r="M241" i="15"/>
  <c r="M257" i="15"/>
  <c r="M273" i="15"/>
  <c r="M289" i="15"/>
  <c r="K286" i="15"/>
  <c r="K302" i="15"/>
  <c r="M174" i="15"/>
  <c r="J210" i="15"/>
  <c r="J226" i="15"/>
  <c r="J242" i="15"/>
  <c r="J258" i="15"/>
  <c r="J274" i="15"/>
  <c r="J290" i="15"/>
  <c r="M48" i="15"/>
  <c r="M192" i="15"/>
  <c r="K212" i="15"/>
  <c r="K228" i="15"/>
  <c r="K244" i="15"/>
  <c r="K260" i="15"/>
  <c r="K276" i="15"/>
  <c r="M162" i="15"/>
  <c r="M148" i="15"/>
  <c r="M206" i="15"/>
  <c r="M222" i="15"/>
  <c r="M238" i="15"/>
  <c r="M254" i="15"/>
  <c r="M270" i="15"/>
  <c r="M286" i="15"/>
  <c r="M302" i="15"/>
  <c r="J197" i="15"/>
  <c r="J213" i="15"/>
  <c r="J229" i="15"/>
  <c r="J245" i="15"/>
  <c r="J261" i="15"/>
  <c r="J277" i="15"/>
  <c r="J51" i="15"/>
  <c r="K35" i="15"/>
  <c r="K36" i="15" s="1"/>
  <c r="K37" i="15" s="1"/>
  <c r="K163" i="15"/>
  <c r="M161" i="15"/>
  <c r="J158" i="15"/>
  <c r="K118" i="15"/>
  <c r="M227" i="15"/>
  <c r="J212" i="15"/>
  <c r="K214" i="15"/>
  <c r="M224" i="15"/>
  <c r="J231" i="15"/>
  <c r="J297" i="15"/>
  <c r="M138" i="15"/>
  <c r="M184" i="15"/>
  <c r="K211" i="15"/>
  <c r="K227" i="15"/>
  <c r="K243" i="15"/>
  <c r="K259" i="15"/>
  <c r="K275" i="15"/>
  <c r="K291" i="15"/>
  <c r="K284" i="15"/>
  <c r="M18" i="15"/>
  <c r="K18" i="15"/>
  <c r="K26" i="15"/>
  <c r="K8" i="15"/>
  <c r="M190" i="15"/>
  <c r="M168" i="15"/>
  <c r="M186" i="15"/>
  <c r="J75" i="15"/>
  <c r="K51" i="15"/>
  <c r="K179" i="15"/>
  <c r="M177" i="15"/>
  <c r="J174" i="15"/>
  <c r="K134" i="15"/>
  <c r="M243" i="15"/>
  <c r="J228" i="15"/>
  <c r="K230" i="15"/>
  <c r="M240" i="15"/>
  <c r="J247" i="15"/>
  <c r="J299" i="15"/>
  <c r="M170" i="15"/>
  <c r="K197" i="15"/>
  <c r="K213" i="15"/>
  <c r="K229" i="15"/>
  <c r="K245" i="15"/>
  <c r="K261" i="15"/>
  <c r="K277" i="15"/>
  <c r="K293" i="15"/>
  <c r="K5" i="15"/>
  <c r="M19" i="15"/>
  <c r="J18" i="15"/>
  <c r="K7" i="15"/>
  <c r="K9" i="15"/>
  <c r="J189" i="15"/>
  <c r="K209" i="15"/>
  <c r="J19" i="15"/>
  <c r="J109" i="15"/>
  <c r="K67" i="15"/>
  <c r="K195" i="15"/>
  <c r="M193" i="15"/>
  <c r="J190" i="15"/>
  <c r="K150" i="15"/>
  <c r="M259" i="15"/>
  <c r="J244" i="15"/>
  <c r="K246" i="15"/>
  <c r="M256" i="15"/>
  <c r="J263" i="15"/>
  <c r="J301" i="15"/>
  <c r="M56" i="15"/>
  <c r="K199" i="15"/>
  <c r="K215" i="15"/>
  <c r="K231" i="15"/>
  <c r="K247" i="15"/>
  <c r="K263" i="15"/>
  <c r="K279" i="15"/>
  <c r="K295" i="15"/>
  <c r="K20" i="15"/>
  <c r="H4" i="15"/>
  <c r="J101" i="15" s="1"/>
  <c r="K21" i="15"/>
  <c r="K16" i="15"/>
  <c r="K102" i="15"/>
  <c r="K257" i="15"/>
  <c r="K12" i="15"/>
  <c r="J125" i="15"/>
  <c r="K83" i="15"/>
  <c r="M55" i="15"/>
  <c r="J52" i="15"/>
  <c r="K38" i="15"/>
  <c r="K166" i="15"/>
  <c r="M275" i="15"/>
  <c r="J260" i="15"/>
  <c r="K262" i="15"/>
  <c r="M272" i="15"/>
  <c r="J279" i="15"/>
  <c r="J303" i="15"/>
  <c r="M88" i="15"/>
  <c r="K201" i="15"/>
  <c r="K217" i="15"/>
  <c r="K233" i="15"/>
  <c r="K249" i="15"/>
  <c r="K265" i="15"/>
  <c r="K281" i="15"/>
  <c r="K297" i="15"/>
  <c r="J25" i="15"/>
  <c r="K24" i="15"/>
  <c r="K11" i="15"/>
  <c r="K19" i="15"/>
  <c r="K23" i="15"/>
  <c r="J142" i="15"/>
  <c r="M122" i="15"/>
  <c r="K289" i="15"/>
  <c r="J141" i="15"/>
  <c r="K99" i="15"/>
  <c r="M79" i="15"/>
  <c r="J76" i="15"/>
  <c r="K54" i="15"/>
  <c r="K182" i="15"/>
  <c r="M291" i="15"/>
  <c r="J276" i="15"/>
  <c r="K278" i="15"/>
  <c r="M288" i="15"/>
  <c r="J289" i="15"/>
  <c r="M58" i="15"/>
  <c r="M120" i="15"/>
  <c r="K203" i="15"/>
  <c r="K219" i="15"/>
  <c r="K235" i="15"/>
  <c r="K251" i="15"/>
  <c r="K267" i="15"/>
  <c r="K283" i="15"/>
  <c r="K299" i="15"/>
  <c r="M24" i="15"/>
  <c r="J24" i="15"/>
  <c r="K13" i="15"/>
  <c r="J21" i="15"/>
  <c r="K17" i="15"/>
  <c r="K147" i="15"/>
  <c r="J215" i="15"/>
  <c r="K273" i="15"/>
  <c r="K14" i="15"/>
  <c r="J157" i="15"/>
  <c r="K115" i="15"/>
  <c r="M113" i="15"/>
  <c r="J110" i="15"/>
  <c r="K70" i="15"/>
  <c r="M44" i="15"/>
  <c r="K288" i="15"/>
  <c r="J292" i="15"/>
  <c r="M178" i="15"/>
  <c r="M54" i="15"/>
  <c r="J291" i="15"/>
  <c r="M90" i="15"/>
  <c r="M136" i="15"/>
  <c r="K205" i="15"/>
  <c r="K221" i="15"/>
  <c r="K237" i="15"/>
  <c r="K253" i="15"/>
  <c r="K269" i="15"/>
  <c r="K285" i="15"/>
  <c r="K301" i="15"/>
  <c r="M17" i="15"/>
  <c r="J17" i="15"/>
  <c r="K22" i="15"/>
  <c r="M211" i="15"/>
  <c r="K198" i="15"/>
  <c r="J295" i="15"/>
  <c r="K241" i="15"/>
  <c r="M20" i="15"/>
  <c r="J173" i="15"/>
  <c r="K131" i="15"/>
  <c r="M129" i="15"/>
  <c r="J126" i="15"/>
  <c r="K86" i="15"/>
  <c r="M188" i="15"/>
  <c r="M46" i="15"/>
  <c r="M64" i="15"/>
  <c r="M164" i="15"/>
  <c r="J199" i="15"/>
  <c r="J293" i="15"/>
  <c r="M106" i="15"/>
  <c r="M152" i="15"/>
  <c r="K207" i="15"/>
  <c r="K223" i="15"/>
  <c r="K239" i="15"/>
  <c r="K255" i="15"/>
  <c r="K271" i="15"/>
  <c r="K287" i="15"/>
  <c r="K303" i="15"/>
  <c r="M25" i="15"/>
  <c r="K10" i="15"/>
  <c r="K6" i="15"/>
  <c r="K15" i="15"/>
  <c r="K25" i="15"/>
  <c r="M145" i="15"/>
  <c r="M208" i="15"/>
  <c r="K225" i="15"/>
  <c r="J20" i="15"/>
  <c r="J105" i="15"/>
  <c r="J23" i="23"/>
  <c r="J45" i="23"/>
  <c r="J38" i="23"/>
  <c r="J53" i="23"/>
  <c r="J18" i="23"/>
  <c r="J20" i="23"/>
  <c r="J22" i="23"/>
  <c r="J43" i="23"/>
  <c r="J44" i="23"/>
  <c r="J63" i="23"/>
  <c r="J28" i="23"/>
  <c r="J19" i="23"/>
  <c r="J37" i="23"/>
  <c r="J21" i="23"/>
  <c r="J36" i="23"/>
  <c r="J32" i="23"/>
  <c r="J65" i="23"/>
  <c r="J54" i="23"/>
  <c r="DB4" i="9" l="1" a="1"/>
  <c r="DB4" i="9" s="1"/>
  <c r="DD4" i="9" s="1" a="1"/>
  <c r="DD4" i="9" s="1"/>
  <c r="C4" i="23" s="1" a="1"/>
  <c r="C4" i="23" s="1"/>
  <c r="J64" i="23"/>
  <c r="J39" i="23"/>
  <c r="J59" i="23"/>
  <c r="J33" i="23"/>
  <c r="J46" i="23"/>
  <c r="J55" i="23"/>
  <c r="J29" i="23"/>
  <c r="J24" i="23"/>
  <c r="M105" i="15"/>
  <c r="J40" i="23"/>
  <c r="J34" i="23"/>
  <c r="J56" i="23"/>
  <c r="J16" i="23"/>
  <c r="J10" i="23"/>
  <c r="J7" i="23"/>
  <c r="J5" i="23"/>
  <c r="J13" i="23"/>
  <c r="J15" i="23"/>
  <c r="J12" i="23"/>
  <c r="J6" i="23"/>
  <c r="J8" i="23"/>
  <c r="J17" i="23"/>
  <c r="J14" i="23"/>
  <c r="J60" i="23"/>
  <c r="J50" i="23"/>
  <c r="J26" i="23"/>
  <c r="J35" i="15"/>
  <c r="J31" i="15"/>
  <c r="M31" i="15" s="1"/>
  <c r="J23" i="15"/>
  <c r="M23" i="15" s="1"/>
  <c r="J27" i="15"/>
  <c r="J48" i="23"/>
  <c r="J51" i="23"/>
  <c r="J57" i="23"/>
  <c r="J30" i="23"/>
  <c r="J25" i="23"/>
  <c r="J72" i="15"/>
  <c r="M72" i="15" s="1"/>
  <c r="J43" i="15"/>
  <c r="M43" i="15" s="1"/>
  <c r="J104" i="15"/>
  <c r="M104" i="15" s="1"/>
  <c r="J92" i="15"/>
  <c r="M92" i="15" s="1"/>
  <c r="J61" i="23"/>
  <c r="J84" i="15"/>
  <c r="M84" i="15" s="1"/>
  <c r="J58" i="23"/>
  <c r="J49" i="23"/>
  <c r="J31" i="23"/>
  <c r="J62" i="23"/>
  <c r="J41" i="23"/>
  <c r="J9" i="23"/>
  <c r="J8" i="15"/>
  <c r="M8" i="15" s="1"/>
  <c r="J42" i="23"/>
  <c r="J35" i="23"/>
  <c r="N4" i="23" a="1"/>
  <c r="N4" i="23" s="1"/>
  <c r="J52" i="23"/>
  <c r="J27" i="23"/>
  <c r="J11" i="23"/>
  <c r="J100" i="15"/>
  <c r="J67" i="15"/>
  <c r="J26" i="15"/>
  <c r="M26" i="15" s="1"/>
  <c r="J12" i="15"/>
  <c r="M12" i="15" s="1"/>
  <c r="M101" i="15"/>
  <c r="J70" i="15"/>
  <c r="J99" i="15"/>
  <c r="J36" i="15"/>
  <c r="J69" i="15"/>
  <c r="J93" i="15"/>
  <c r="M93" i="15" s="1"/>
  <c r="J4" i="15"/>
  <c r="L4" i="15" s="1"/>
  <c r="K4" i="15"/>
  <c r="O4" i="15" a="1"/>
  <c r="O4" i="15" s="1"/>
  <c r="I4" i="15" a="1"/>
  <c r="I4" i="15" s="1"/>
  <c r="J5" i="15"/>
  <c r="J38" i="15"/>
  <c r="J16" i="15"/>
  <c r="M16" i="15" s="1"/>
  <c r="J42" i="15"/>
  <c r="J41" i="15"/>
  <c r="J11" i="15"/>
  <c r="M11" i="15" s="1"/>
  <c r="J96" i="15"/>
  <c r="J94" i="15"/>
  <c r="J22" i="15"/>
  <c r="M22" i="15" s="1"/>
  <c r="J82" i="15"/>
  <c r="M82" i="15" s="1"/>
  <c r="J65" i="15"/>
  <c r="M65" i="15" s="1"/>
  <c r="J98" i="15"/>
  <c r="J68" i="15"/>
  <c r="J95" i="15"/>
  <c r="J37" i="15"/>
  <c r="J13" i="15"/>
  <c r="M13" i="15" s="1"/>
  <c r="J83" i="15"/>
  <c r="N4" i="15" a="1"/>
  <c r="N4" i="15" s="1"/>
  <c r="J102" i="15"/>
  <c r="J103" i="15"/>
  <c r="J14" i="15"/>
  <c r="M14" i="15" s="1"/>
  <c r="J6" i="15"/>
  <c r="J97" i="15"/>
  <c r="J40" i="15"/>
  <c r="J71" i="15"/>
  <c r="J33" i="15"/>
  <c r="J10" i="15"/>
  <c r="M10" i="15" s="1"/>
  <c r="J9" i="15"/>
  <c r="M9" i="15" s="1"/>
  <c r="J7" i="15"/>
  <c r="M7" i="15" s="1"/>
  <c r="J47" i="23"/>
  <c r="G4" i="23" a="1"/>
  <c r="G4" i="23" s="1"/>
  <c r="K4" i="23"/>
  <c r="K5" i="23" s="1"/>
  <c r="K6" i="23" s="1"/>
  <c r="K7" i="23" s="1"/>
  <c r="K8" i="23" s="1"/>
  <c r="K9" i="23" s="1"/>
  <c r="K10" i="23" s="1"/>
  <c r="K11" i="23" s="1"/>
  <c r="K12" i="23" s="1"/>
  <c r="K13" i="23" s="1"/>
  <c r="K14" i="23" s="1"/>
  <c r="K15" i="23" s="1"/>
  <c r="K16" i="23" s="1"/>
  <c r="K17" i="23" s="1"/>
  <c r="K18" i="23" s="1"/>
  <c r="K19" i="23" s="1"/>
  <c r="K20" i="23" s="1"/>
  <c r="K21" i="23" s="1"/>
  <c r="K22" i="23" s="1"/>
  <c r="K23" i="23" s="1"/>
  <c r="K24" i="23" s="1"/>
  <c r="K25" i="23" s="1"/>
  <c r="K26" i="23" s="1"/>
  <c r="K27" i="23" s="1"/>
  <c r="K28" i="23" s="1"/>
  <c r="K29" i="23" s="1"/>
  <c r="K30" i="23" s="1"/>
  <c r="K31" i="23" s="1"/>
  <c r="K32" i="23" s="1"/>
  <c r="K33" i="23" s="1"/>
  <c r="K34" i="23" s="1"/>
  <c r="K35" i="23" s="1"/>
  <c r="K36" i="23" s="1"/>
  <c r="K37" i="23" s="1"/>
  <c r="K38" i="23" s="1"/>
  <c r="K39" i="23" s="1"/>
  <c r="K40" i="23" s="1"/>
  <c r="K41" i="23" s="1"/>
  <c r="K42" i="23" s="1"/>
  <c r="K43" i="23" s="1"/>
  <c r="K44" i="23" s="1"/>
  <c r="K45" i="23" s="1"/>
  <c r="K46" i="23" s="1"/>
  <c r="K47" i="23" s="1"/>
  <c r="K48" i="23" s="1"/>
  <c r="K49" i="23" s="1"/>
  <c r="K50" i="23" s="1"/>
  <c r="K51" i="23" s="1"/>
  <c r="K52" i="23" s="1"/>
  <c r="K53" i="23" s="1"/>
  <c r="K54" i="23" s="1"/>
  <c r="K55" i="23" s="1"/>
  <c r="K56" i="23" s="1"/>
  <c r="K57" i="23" s="1"/>
  <c r="K58" i="23" s="1"/>
  <c r="K59" i="23" s="1"/>
  <c r="K60" i="23" s="1"/>
  <c r="K61" i="23" s="1"/>
  <c r="K62" i="23" s="1"/>
  <c r="K63" i="23" s="1"/>
  <c r="K64" i="23" s="1"/>
  <c r="K65" i="23" s="1"/>
  <c r="K66" i="23" s="1"/>
  <c r="K67" i="23" s="1"/>
  <c r="K68" i="23" s="1"/>
  <c r="K69" i="23" s="1"/>
  <c r="K70" i="23" s="1"/>
  <c r="K71" i="23" s="1"/>
  <c r="K72" i="23" s="1"/>
  <c r="K73" i="23" s="1"/>
  <c r="K74" i="23" s="1"/>
  <c r="K75" i="23" s="1"/>
  <c r="K76" i="23" s="1"/>
  <c r="K77" i="23" s="1"/>
  <c r="K78" i="23" s="1"/>
  <c r="K79" i="23" s="1"/>
  <c r="K80" i="23" s="1"/>
  <c r="K81" i="23" s="1"/>
  <c r="K82" i="23" s="1"/>
  <c r="K83" i="23" s="1"/>
  <c r="K84" i="23" s="1"/>
  <c r="K85" i="23" s="1"/>
  <c r="K86" i="23" s="1"/>
  <c r="K87" i="23" s="1"/>
  <c r="K88" i="23" s="1"/>
  <c r="K89" i="23" s="1"/>
  <c r="K90" i="23" s="1"/>
  <c r="K91" i="23" s="1"/>
  <c r="K92" i="23" s="1"/>
  <c r="K93" i="23" s="1"/>
  <c r="K94" i="23" s="1"/>
  <c r="K95" i="23" s="1"/>
  <c r="K96" i="23" s="1"/>
  <c r="K97" i="23" s="1"/>
  <c r="I4" i="23" a="1"/>
  <c r="I4" i="23" s="1"/>
  <c r="O4" i="23" a="1"/>
  <c r="O4" i="23" s="1"/>
  <c r="J4" i="23"/>
  <c r="J30" i="15"/>
  <c r="J15" i="15"/>
  <c r="M15" i="15" s="1"/>
  <c r="J34" i="15"/>
  <c r="J66" i="15"/>
  <c r="J39" i="15"/>
  <c r="J91" i="15"/>
  <c r="M91" i="15" s="1"/>
  <c r="M100" i="15" l="1"/>
  <c r="M67" i="15"/>
  <c r="M4" i="15"/>
  <c r="P4" i="23" a="1"/>
  <c r="P4" i="23" s="1"/>
  <c r="M71" i="15"/>
  <c r="M98" i="15"/>
  <c r="M39" i="15"/>
  <c r="M97" i="15"/>
  <c r="M94" i="15"/>
  <c r="M38" i="15"/>
  <c r="M69" i="15"/>
  <c r="M30" i="15"/>
  <c r="M6" i="15"/>
  <c r="M95" i="15"/>
  <c r="M96" i="15"/>
  <c r="L5" i="15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M5" i="15"/>
  <c r="M68" i="15"/>
  <c r="M99" i="15"/>
  <c r="M33" i="15"/>
  <c r="M70" i="15"/>
  <c r="M41" i="15"/>
  <c r="M83" i="15"/>
  <c r="M42" i="15"/>
  <c r="M102" i="15"/>
  <c r="M66" i="15"/>
  <c r="M34" i="15"/>
  <c r="M40" i="15"/>
  <c r="L22" i="15" l="1"/>
  <c r="L23" i="15" s="1"/>
  <c r="L24" i="15" s="1"/>
  <c r="L25" i="15" s="1"/>
  <c r="L26" i="15" s="1"/>
  <c r="L27" i="15" s="1"/>
  <c r="L28" i="15" s="1"/>
  <c r="M21" i="15"/>
  <c r="L98" i="23"/>
  <c r="L100" i="23"/>
  <c r="L102" i="23"/>
  <c r="L103" i="23"/>
  <c r="L99" i="23"/>
  <c r="L101" i="23"/>
  <c r="L4" i="23"/>
  <c r="L5" i="23" s="1"/>
  <c r="L6" i="23" s="1"/>
  <c r="L7" i="23" s="1"/>
  <c r="L8" i="23" s="1"/>
  <c r="L9" i="23" s="1"/>
  <c r="L10" i="23" s="1"/>
  <c r="L11" i="23" s="1"/>
  <c r="L12" i="23" s="1"/>
  <c r="L13" i="23" s="1"/>
  <c r="L14" i="23" s="1"/>
  <c r="L15" i="23" s="1"/>
  <c r="L16" i="23" s="1"/>
  <c r="L17" i="23" s="1"/>
  <c r="L18" i="23" s="1"/>
  <c r="L19" i="23" s="1"/>
  <c r="L20" i="23" s="1"/>
  <c r="L21" i="23" s="1"/>
  <c r="L22" i="23" s="1"/>
  <c r="L23" i="23" s="1"/>
  <c r="L24" i="23" s="1"/>
  <c r="L25" i="23" s="1"/>
  <c r="L26" i="23" s="1"/>
  <c r="L27" i="23" s="1"/>
  <c r="L28" i="23" s="1"/>
  <c r="L29" i="23" s="1"/>
  <c r="L30" i="23" s="1"/>
  <c r="L31" i="23" s="1"/>
  <c r="L32" i="23" s="1"/>
  <c r="L33" i="23" s="1"/>
  <c r="L34" i="23" s="1"/>
  <c r="L35" i="23" s="1"/>
  <c r="L36" i="23" s="1"/>
  <c r="L37" i="23" s="1"/>
  <c r="L38" i="23" s="1"/>
  <c r="L39" i="23" s="1"/>
  <c r="L40" i="23" s="1"/>
  <c r="L41" i="23" s="1"/>
  <c r="L42" i="23" s="1"/>
  <c r="L43" i="23" s="1"/>
  <c r="L44" i="23" s="1"/>
  <c r="L45" i="23" s="1"/>
  <c r="L46" i="23" s="1"/>
  <c r="L47" i="23" s="1"/>
  <c r="L48" i="23" s="1"/>
  <c r="L49" i="23" s="1"/>
  <c r="L50" i="23" s="1"/>
  <c r="L51" i="23" s="1"/>
  <c r="L52" i="23" s="1"/>
  <c r="L53" i="23" s="1"/>
  <c r="L54" i="23" s="1"/>
  <c r="L55" i="23" s="1"/>
  <c r="L56" i="23" s="1"/>
  <c r="L57" i="23" s="1"/>
  <c r="L58" i="23" s="1"/>
  <c r="L59" i="23" s="1"/>
  <c r="L60" i="23" s="1"/>
  <c r="L61" i="23" s="1"/>
  <c r="L62" i="23" s="1"/>
  <c r="L63" i="23" s="1"/>
  <c r="L64" i="23" s="1"/>
  <c r="L65" i="23" s="1"/>
  <c r="L66" i="23" s="1"/>
  <c r="L67" i="23" s="1"/>
  <c r="L68" i="23" s="1"/>
  <c r="L69" i="23" s="1"/>
  <c r="L70" i="23" s="1"/>
  <c r="L71" i="23" s="1"/>
  <c r="L72" i="23" s="1"/>
  <c r="L73" i="23" s="1"/>
  <c r="L74" i="23" s="1"/>
  <c r="L75" i="23" s="1"/>
  <c r="L76" i="23" s="1"/>
  <c r="L77" i="23" s="1"/>
  <c r="L78" i="23" s="1"/>
  <c r="L79" i="23" s="1"/>
  <c r="L80" i="23" s="1"/>
  <c r="L81" i="23" s="1"/>
  <c r="L82" i="23" s="1"/>
  <c r="L83" i="23" s="1"/>
  <c r="L84" i="23" s="1"/>
  <c r="L85" i="23" s="1"/>
  <c r="L86" i="23" s="1"/>
  <c r="L87" i="23" s="1"/>
  <c r="L88" i="23" s="1"/>
  <c r="L89" i="23" s="1"/>
  <c r="L90" i="23" s="1"/>
  <c r="L91" i="23" s="1"/>
  <c r="L92" i="23" s="1"/>
  <c r="L93" i="23" s="1"/>
  <c r="L94" i="23" s="1"/>
  <c r="L95" i="23" s="1"/>
  <c r="L96" i="23" s="1"/>
  <c r="L97" i="23" s="1"/>
  <c r="M4" i="23" s="1" a="1"/>
  <c r="M4" i="23" s="1"/>
  <c r="A4" i="23" s="1" a="1"/>
  <c r="A4" i="23" s="1"/>
  <c r="M27" i="15" l="1"/>
  <c r="M36" i="15"/>
  <c r="M28" i="15"/>
  <c r="L29" i="15"/>
  <c r="M29" i="15" l="1"/>
  <c r="L30" i="15"/>
  <c r="L31" i="15" s="1"/>
  <c r="L32" i="15" s="1"/>
  <c r="L33" i="15" s="1"/>
  <c r="L34" i="15" s="1"/>
  <c r="L35" i="15" s="1"/>
  <c r="M35" i="15" l="1"/>
  <c r="L36" i="15"/>
  <c r="L37" i="15" s="1"/>
  <c r="M37" i="15" l="1"/>
  <c r="L38" i="15"/>
  <c r="L39" i="15" s="1"/>
  <c r="L40" i="15" s="1"/>
  <c r="L41" i="15" s="1"/>
  <c r="L42" i="15" s="1"/>
  <c r="L43" i="15" s="1"/>
  <c r="L44" i="15" s="1"/>
  <c r="L45" i="15" s="1"/>
  <c r="L46" i="15" s="1"/>
  <c r="L47" i="15" s="1"/>
  <c r="L48" i="15" s="1"/>
  <c r="L49" i="15" s="1"/>
  <c r="L50" i="15" s="1"/>
  <c r="L51" i="15" s="1"/>
  <c r="L52" i="15" s="1"/>
  <c r="L53" i="15" s="1"/>
  <c r="L54" i="15" s="1"/>
  <c r="L55" i="15" s="1"/>
  <c r="L56" i="15" s="1"/>
  <c r="L57" i="15" s="1"/>
  <c r="L58" i="15" s="1"/>
  <c r="L59" i="15" s="1"/>
  <c r="L60" i="15" s="1"/>
  <c r="L61" i="15" s="1"/>
  <c r="L62" i="15" s="1"/>
  <c r="L63" i="15" s="1"/>
  <c r="L64" i="15" s="1"/>
  <c r="L65" i="15" s="1"/>
  <c r="L66" i="15" s="1"/>
  <c r="L67" i="15" s="1"/>
  <c r="L68" i="15" s="1"/>
  <c r="L69" i="15" s="1"/>
  <c r="L70" i="15" s="1"/>
  <c r="L71" i="15" s="1"/>
  <c r="L72" i="15" s="1"/>
  <c r="L73" i="15" s="1"/>
  <c r="L74" i="15" s="1"/>
  <c r="L75" i="15" s="1"/>
  <c r="L76" i="15" s="1"/>
  <c r="L77" i="15" s="1"/>
  <c r="L78" i="15" s="1"/>
  <c r="L79" i="15" s="1"/>
  <c r="L80" i="15" s="1"/>
  <c r="L81" i="15" s="1"/>
  <c r="L82" i="15" s="1"/>
  <c r="L83" i="15" s="1"/>
  <c r="L84" i="15" s="1"/>
  <c r="L85" i="15" s="1"/>
  <c r="L86" i="15" s="1"/>
  <c r="L87" i="15" s="1"/>
  <c r="L88" i="15" s="1"/>
  <c r="L89" i="15" s="1"/>
  <c r="L90" i="15" s="1"/>
  <c r="L91" i="15" s="1"/>
  <c r="L92" i="15" s="1"/>
  <c r="L93" i="15" s="1"/>
  <c r="L94" i="15" s="1"/>
  <c r="L95" i="15" s="1"/>
  <c r="L96" i="15" s="1"/>
  <c r="L97" i="15" s="1"/>
  <c r="L98" i="15" s="1"/>
  <c r="L99" i="15" s="1"/>
  <c r="L100" i="15" s="1"/>
  <c r="L101" i="15" s="1"/>
  <c r="L102" i="15" s="1"/>
  <c r="L103" i="15" s="1"/>
  <c r="M103" i="15" l="1"/>
  <c r="A4" i="15" s="1" a="1"/>
  <c r="A4" i="15" s="1"/>
  <c r="L104" i="15"/>
  <c r="L105" i="15" s="1"/>
  <c r="L106" i="15" s="1"/>
  <c r="L107" i="15" s="1"/>
  <c r="L108" i="15" s="1"/>
  <c r="L109" i="15" s="1"/>
  <c r="L110" i="15" s="1"/>
  <c r="L111" i="15" s="1"/>
  <c r="L112" i="15" s="1"/>
  <c r="L113" i="15" s="1"/>
  <c r="L114" i="15" s="1"/>
  <c r="L115" i="15" s="1"/>
  <c r="L116" i="15" s="1"/>
  <c r="L117" i="15" s="1"/>
  <c r="L118" i="15" s="1"/>
  <c r="L119" i="15" s="1"/>
  <c r="L120" i="15" s="1"/>
  <c r="L121" i="15" s="1"/>
  <c r="L122" i="15" s="1"/>
  <c r="L123" i="15" s="1"/>
  <c r="L124" i="15" s="1"/>
  <c r="L125" i="15" s="1"/>
  <c r="L126" i="15" s="1"/>
  <c r="L127" i="15" s="1"/>
  <c r="L128" i="15" s="1"/>
  <c r="L129" i="15" s="1"/>
  <c r="L130" i="15" s="1"/>
  <c r="L131" i="15" s="1"/>
  <c r="L132" i="15" s="1"/>
  <c r="L133" i="15" s="1"/>
  <c r="L134" i="15" s="1"/>
  <c r="L135" i="15" s="1"/>
  <c r="L136" i="15" s="1"/>
  <c r="L137" i="15" s="1"/>
  <c r="L138" i="15" s="1"/>
  <c r="L139" i="15" s="1"/>
  <c r="L140" i="15" s="1"/>
  <c r="L141" i="15" s="1"/>
  <c r="L142" i="15" s="1"/>
  <c r="L143" i="15" s="1"/>
  <c r="L144" i="15" s="1"/>
  <c r="L145" i="15" s="1"/>
  <c r="L146" i="15" s="1"/>
  <c r="L147" i="15" s="1"/>
  <c r="L148" i="15" s="1"/>
  <c r="L149" i="15" s="1"/>
  <c r="L150" i="15" s="1"/>
  <c r="L151" i="15" s="1"/>
  <c r="L152" i="15" s="1"/>
  <c r="L153" i="15" s="1"/>
  <c r="L154" i="15" s="1"/>
  <c r="L155" i="15" s="1"/>
  <c r="L156" i="15" s="1"/>
  <c r="L157" i="15" s="1"/>
  <c r="L158" i="15" s="1"/>
  <c r="L159" i="15" s="1"/>
  <c r="L160" i="15" s="1"/>
  <c r="L161" i="15" s="1"/>
  <c r="L162" i="15" s="1"/>
  <c r="L163" i="15" s="1"/>
  <c r="L164" i="15" s="1"/>
  <c r="L165" i="15" s="1"/>
  <c r="L166" i="15" s="1"/>
  <c r="L167" i="15" s="1"/>
  <c r="L168" i="15" s="1"/>
  <c r="L169" i="15" s="1"/>
  <c r="L170" i="15" s="1"/>
  <c r="L171" i="15" s="1"/>
  <c r="L172" i="15" s="1"/>
  <c r="L173" i="15" s="1"/>
  <c r="L174" i="15" s="1"/>
  <c r="L175" i="15" s="1"/>
  <c r="L176" i="15" s="1"/>
  <c r="L177" i="15" s="1"/>
  <c r="L178" i="15" s="1"/>
  <c r="L179" i="15" s="1"/>
  <c r="L180" i="15" s="1"/>
  <c r="L181" i="15" s="1"/>
  <c r="L182" i="15" s="1"/>
  <c r="L183" i="15" s="1"/>
  <c r="L184" i="15" s="1"/>
  <c r="L185" i="15" s="1"/>
  <c r="L186" i="15" s="1"/>
  <c r="L187" i="15" s="1"/>
  <c r="L188" i="15" s="1"/>
  <c r="L189" i="15" s="1"/>
  <c r="L190" i="15" s="1"/>
  <c r="L191" i="15" s="1"/>
  <c r="L192" i="15" s="1"/>
  <c r="L193" i="15" s="1"/>
  <c r="L194" i="15" s="1"/>
  <c r="L195" i="15" s="1"/>
  <c r="L196" i="15" s="1"/>
  <c r="L197" i="15" s="1"/>
  <c r="L198" i="15" s="1"/>
  <c r="L199" i="15" s="1"/>
  <c r="L200" i="15" s="1"/>
  <c r="L201" i="15" s="1"/>
  <c r="L202" i="15" s="1"/>
  <c r="L203" i="15" s="1"/>
  <c r="L204" i="15" s="1"/>
  <c r="L205" i="15" s="1"/>
  <c r="L206" i="15" s="1"/>
  <c r="L207" i="15" s="1"/>
  <c r="L208" i="15" s="1"/>
  <c r="L209" i="15" s="1"/>
  <c r="L210" i="15" s="1"/>
  <c r="L211" i="15" s="1"/>
  <c r="L212" i="15" s="1"/>
  <c r="L213" i="15" s="1"/>
  <c r="L214" i="15" s="1"/>
  <c r="L215" i="15" s="1"/>
  <c r="L216" i="15" s="1"/>
  <c r="L217" i="15" s="1"/>
  <c r="L218" i="15" s="1"/>
  <c r="L219" i="15" s="1"/>
  <c r="L220" i="15" s="1"/>
  <c r="L221" i="15" s="1"/>
  <c r="L222" i="15" s="1"/>
  <c r="L223" i="15" s="1"/>
  <c r="L224" i="15" s="1"/>
  <c r="L225" i="15" s="1"/>
  <c r="L226" i="15" s="1"/>
  <c r="L227" i="15" s="1"/>
  <c r="L228" i="15" s="1"/>
  <c r="L229" i="15" s="1"/>
  <c r="L230" i="15" s="1"/>
  <c r="L231" i="15" s="1"/>
  <c r="L232" i="15" s="1"/>
  <c r="L233" i="15" s="1"/>
  <c r="L234" i="15" s="1"/>
  <c r="L235" i="15" s="1"/>
  <c r="L236" i="15" s="1"/>
  <c r="L237" i="15" s="1"/>
  <c r="L238" i="15" s="1"/>
  <c r="L239" i="15" s="1"/>
  <c r="L240" i="15" s="1"/>
  <c r="L241" i="15" s="1"/>
  <c r="L242" i="15" s="1"/>
  <c r="L243" i="15" s="1"/>
  <c r="L244" i="15" s="1"/>
  <c r="L245" i="15" s="1"/>
  <c r="L246" i="15" s="1"/>
  <c r="L247" i="15" s="1"/>
  <c r="L248" i="15" s="1"/>
  <c r="L249" i="15" s="1"/>
  <c r="L250" i="15" s="1"/>
  <c r="L251" i="15" s="1"/>
  <c r="L252" i="15" s="1"/>
  <c r="L253" i="15" s="1"/>
  <c r="L254" i="15" s="1"/>
  <c r="L255" i="15" s="1"/>
  <c r="L256" i="15" s="1"/>
  <c r="L257" i="15" s="1"/>
  <c r="L258" i="15" s="1"/>
  <c r="L259" i="15" s="1"/>
  <c r="L260" i="15" s="1"/>
  <c r="L261" i="15" s="1"/>
  <c r="L262" i="15" s="1"/>
  <c r="L263" i="15" s="1"/>
  <c r="L264" i="15" s="1"/>
  <c r="L265" i="15" s="1"/>
  <c r="L266" i="15" s="1"/>
  <c r="L267" i="15" s="1"/>
  <c r="L268" i="15" s="1"/>
  <c r="L269" i="15" s="1"/>
  <c r="L270" i="15" s="1"/>
  <c r="L271" i="15" s="1"/>
  <c r="L272" i="15" s="1"/>
  <c r="L273" i="15" s="1"/>
  <c r="L274" i="15" s="1"/>
  <c r="L275" i="15" s="1"/>
  <c r="L276" i="15" s="1"/>
  <c r="L277" i="15" s="1"/>
  <c r="L278" i="15" s="1"/>
  <c r="L279" i="15" s="1"/>
  <c r="L280" i="15" s="1"/>
  <c r="L281" i="15" s="1"/>
  <c r="L282" i="15" s="1"/>
  <c r="L283" i="15" s="1"/>
  <c r="L284" i="15" s="1"/>
  <c r="L285" i="15" s="1"/>
  <c r="L286" i="15" s="1"/>
  <c r="L287" i="15" s="1"/>
  <c r="L288" i="15" s="1"/>
  <c r="L289" i="15" s="1"/>
  <c r="L290" i="15" s="1"/>
  <c r="L291" i="15" s="1"/>
  <c r="L292" i="15" s="1"/>
  <c r="L293" i="15" s="1"/>
  <c r="L294" i="15" s="1"/>
  <c r="L295" i="15" s="1"/>
  <c r="L296" i="15" s="1"/>
  <c r="L297" i="15" s="1"/>
  <c r="L298" i="15" s="1"/>
  <c r="L299" i="15" s="1"/>
  <c r="L300" i="15" s="1"/>
  <c r="L301" i="15" s="1"/>
  <c r="L302" i="15" s="1"/>
  <c r="L303" i="1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<sst xmlns="http://schemas.openxmlformats.org/spreadsheetml/2006/main" count="1694" uniqueCount="1196">
  <si>
    <t>WHO Planning and Budgeting Tool for Vaccine Preventable Disease (VPD) Surveillance</t>
  </si>
  <si>
    <t>Structure and navigation</t>
  </si>
  <si>
    <t>è</t>
  </si>
  <si>
    <t>Instructions</t>
  </si>
  <si>
    <t>Coping and pasting content can cause irreparable damage to the tool!</t>
  </si>
  <si>
    <t xml:space="preserve">Don't paste content into cells: </t>
  </si>
  <si>
    <t xml:space="preserve">a) either type them, or </t>
  </si>
  <si>
    <t>b) enter values by selecting items from drop-down lists (wherever required).</t>
  </si>
  <si>
    <t>Navigation</t>
  </si>
  <si>
    <t>Click on any item in the structure to navigate to respective page</t>
  </si>
  <si>
    <t xml:space="preserve">     Click this icon to return to the Intro page</t>
  </si>
  <si>
    <t>Legend for "IntegrationINT" tab:</t>
  </si>
  <si>
    <t>Inputs are not integrated and counted in the VPD surveillance budget</t>
  </si>
  <si>
    <t>24.0</t>
  </si>
  <si>
    <t>Diphtheria &gt; Investigation</t>
  </si>
  <si>
    <t>Normal font, numbered (xx.0), with dotted upper and lower horizontal borders</t>
  </si>
  <si>
    <t>Inputs are not integrated (as above), but "host" other inputs (share resources with them)</t>
  </si>
  <si>
    <t>Bold italic font, numbered (xx.0), dark brown, with upper continuous and lower dotted horizontal borders</t>
  </si>
  <si>
    <t>Inputs integrated into surveillance budget line items (other inputs)</t>
  </si>
  <si>
    <t>Italic font, numbered (xx.x), grey, without borders</t>
  </si>
  <si>
    <t>Inputs integrated into health system (financed from other budgets of health system)</t>
  </si>
  <si>
    <t>Italic font, NOT numbered (_), green, without borders</t>
  </si>
  <si>
    <t>About</t>
  </si>
  <si>
    <t>Key parameters</t>
  </si>
  <si>
    <t>General</t>
  </si>
  <si>
    <t>Budget for the year:</t>
  </si>
  <si>
    <t>Country:</t>
  </si>
  <si>
    <t>NCU:</t>
  </si>
  <si>
    <t>Exchange rate</t>
  </si>
  <si>
    <t xml:space="preserve">Foreign currency 1: </t>
  </si>
  <si>
    <t xml:space="preserve">Foreign currency 2: </t>
  </si>
  <si>
    <t xml:space="preserve">Foreign currency 3: </t>
  </si>
  <si>
    <t xml:space="preserve">Foreign currency 4: </t>
  </si>
  <si>
    <t>Output table formatting</t>
  </si>
  <si>
    <t>Outline layout:</t>
  </si>
  <si>
    <t>Yes</t>
  </si>
  <si>
    <t>No</t>
  </si>
  <si>
    <t>Show inputs with zero values</t>
  </si>
  <si>
    <t>Miscellaneous</t>
  </si>
  <si>
    <t>Mark used items in the catalogues</t>
  </si>
  <si>
    <t>Use prevoius year projections by default</t>
  </si>
  <si>
    <t>Version</t>
  </si>
  <si>
    <t>Subversion</t>
  </si>
  <si>
    <t>Full</t>
  </si>
  <si>
    <t>Date</t>
  </si>
  <si>
    <t>Changes</t>
  </si>
  <si>
    <t>2a</t>
  </si>
  <si>
    <r>
      <t>Fixed Budget02 #NA error. Changes "Disease</t>
    </r>
    <r>
      <rPr>
        <u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name" to "Disease Name"</t>
    </r>
  </si>
  <si>
    <t>Fixed Resources tab by referring to T1 and K1 cells to control data existence in Planning and Projects tabs</t>
  </si>
  <si>
    <t>Fixed conditional formatting in Planning &gt; Intergrated column</t>
  </si>
  <si>
    <t>Fixed Planning&gt;ActRange column formula (True to 1)</t>
  </si>
  <si>
    <t xml:space="preserve">Fixed Resources tab to reflect external funding correctly. Moved external dataset vertically down </t>
  </si>
  <si>
    <t>Surveillance system components</t>
  </si>
  <si>
    <t>Surveillance functions</t>
  </si>
  <si>
    <t>Surveillance activities</t>
  </si>
  <si>
    <t>Surveillance system functions</t>
  </si>
  <si>
    <t>Function name</t>
  </si>
  <si>
    <t>Type of function</t>
  </si>
  <si>
    <t>#</t>
  </si>
  <si>
    <t>List of functions (sorted alphabetically)</t>
  </si>
  <si>
    <t>IsDoubl</t>
  </si>
  <si>
    <t>IsUsed</t>
  </si>
  <si>
    <t>IsCore</t>
  </si>
  <si>
    <t>IsUsedBelow</t>
  </si>
  <si>
    <t>Case detection</t>
  </si>
  <si>
    <t>Core</t>
  </si>
  <si>
    <t>Capacity building</t>
  </si>
  <si>
    <t>Reporting</t>
  </si>
  <si>
    <t>Investigation and confirmation</t>
  </si>
  <si>
    <t>Analysis and feedback</t>
  </si>
  <si>
    <t>Public Health response</t>
  </si>
  <si>
    <t>Supportive</t>
  </si>
  <si>
    <t>Administration</t>
  </si>
  <si>
    <t>Surveillance system sub-functions (activities)</t>
  </si>
  <si>
    <t>Activity name</t>
  </si>
  <si>
    <t>List of activities (grouped by function and sorted alphabetically)</t>
  </si>
  <si>
    <t>IsOrph</t>
  </si>
  <si>
    <t>Facility visit</t>
  </si>
  <si>
    <t>Medical examination</t>
  </si>
  <si>
    <t>Patient examination</t>
  </si>
  <si>
    <t>Publishing report</t>
  </si>
  <si>
    <t>Taking sample</t>
  </si>
  <si>
    <t>Lab confirmation</t>
  </si>
  <si>
    <t>Lab diagnostics</t>
  </si>
  <si>
    <t>Data processing</t>
  </si>
  <si>
    <t>History collection</t>
  </si>
  <si>
    <t>Observation</t>
  </si>
  <si>
    <t>Sending notification</t>
  </si>
  <si>
    <t>Active case finding</t>
  </si>
  <si>
    <t>Introductory training</t>
  </si>
  <si>
    <t>Refreshing training</t>
  </si>
  <si>
    <t>Study</t>
  </si>
  <si>
    <t>Supportive supervision</t>
  </si>
  <si>
    <t>Sample shipment</t>
  </si>
  <si>
    <t>Case follow-up</t>
  </si>
  <si>
    <t>Surveillance review meetings</t>
  </si>
  <si>
    <t>Surveillance review</t>
  </si>
  <si>
    <t>Community intervention</t>
  </si>
  <si>
    <t>Monitoring &amp; Evaluation</t>
  </si>
  <si>
    <t>Diseases</t>
  </si>
  <si>
    <t>Disease name</t>
  </si>
  <si>
    <t>Type of disease</t>
  </si>
  <si>
    <t>Surveillance types</t>
  </si>
  <si>
    <t>List of diseases (sorted alphabetically)</t>
  </si>
  <si>
    <t>IsRec</t>
  </si>
  <si>
    <t>IsPriority</t>
  </si>
  <si>
    <t>Polio</t>
  </si>
  <si>
    <t>Priority</t>
  </si>
  <si>
    <t>Case-based lab confirm</t>
  </si>
  <si>
    <t>Measles</t>
  </si>
  <si>
    <t>Pertussis</t>
  </si>
  <si>
    <t>Diphtheria</t>
  </si>
  <si>
    <t>Case-based without lab</t>
  </si>
  <si>
    <t>CRS</t>
  </si>
  <si>
    <t>Non-priority</t>
  </si>
  <si>
    <t>Sentinel</t>
  </si>
  <si>
    <t>Hepatitis B</t>
  </si>
  <si>
    <t>Others</t>
  </si>
  <si>
    <t>Neonatal tetanus</t>
  </si>
  <si>
    <t>Meningococcus</t>
  </si>
  <si>
    <t>Rubella</t>
  </si>
  <si>
    <t>Yellow fever</t>
  </si>
  <si>
    <t>Hepatitis A</t>
  </si>
  <si>
    <t>Mumps</t>
  </si>
  <si>
    <t>Haemophilus influenzae</t>
  </si>
  <si>
    <t>Influenza</t>
  </si>
  <si>
    <t>Japanese encephalitis</t>
  </si>
  <si>
    <t>Pneumococcus</t>
  </si>
  <si>
    <t>Rotavirus</t>
  </si>
  <si>
    <t>Typhoid</t>
  </si>
  <si>
    <t>Cholera</t>
  </si>
  <si>
    <t>Human papillomavirus</t>
  </si>
  <si>
    <t>Non-neonatal Tetanus</t>
  </si>
  <si>
    <t>Varicella</t>
  </si>
  <si>
    <t>Inputs and cost units</t>
  </si>
  <si>
    <t>Inputs</t>
  </si>
  <si>
    <t>Input standards</t>
  </si>
  <si>
    <t>Cost units</t>
  </si>
  <si>
    <t>IsCurrent</t>
  </si>
  <si>
    <t>Input name</t>
  </si>
  <si>
    <t>Input standard name</t>
  </si>
  <si>
    <t>List of Inputs (sorted alphabetically)</t>
  </si>
  <si>
    <t>Salary</t>
  </si>
  <si>
    <t>Labour</t>
  </si>
  <si>
    <t>Incentives</t>
  </si>
  <si>
    <t>Bonus</t>
  </si>
  <si>
    <t>Compensation</t>
  </si>
  <si>
    <t>Space rent</t>
  </si>
  <si>
    <t>Services</t>
  </si>
  <si>
    <t>Utilities</t>
  </si>
  <si>
    <t>Assets</t>
  </si>
  <si>
    <t>Office maintenance</t>
  </si>
  <si>
    <t>Office supplies</t>
  </si>
  <si>
    <t>Goods</t>
  </si>
  <si>
    <t>Vehicle maintenance</t>
  </si>
  <si>
    <t>Fuel</t>
  </si>
  <si>
    <t>Lab supplies</t>
  </si>
  <si>
    <t>Lab test (service)</t>
  </si>
  <si>
    <t>Equipment maintenance</t>
  </si>
  <si>
    <t>Professional service</t>
  </si>
  <si>
    <t>Technical assistance</t>
  </si>
  <si>
    <t>Travel</t>
  </si>
  <si>
    <t>Per diem</t>
  </si>
  <si>
    <t>Transportation (service)</t>
  </si>
  <si>
    <t>Sample container</t>
  </si>
  <si>
    <t>Training</t>
  </si>
  <si>
    <t>Event</t>
  </si>
  <si>
    <t>Conference</t>
  </si>
  <si>
    <t>Vehicle</t>
  </si>
  <si>
    <t>Equipment (lab)</t>
  </si>
  <si>
    <t>Equipment (office)</t>
  </si>
  <si>
    <t>Equipment (PE)</t>
  </si>
  <si>
    <t>Building</t>
  </si>
  <si>
    <t>Publication</t>
  </si>
  <si>
    <t>Undefined</t>
  </si>
  <si>
    <t>Other</t>
  </si>
  <si>
    <t>Rent (equipment)</t>
  </si>
  <si>
    <t>Rent (vehicle)</t>
  </si>
  <si>
    <t>Furniture</t>
  </si>
  <si>
    <t>Land</t>
  </si>
  <si>
    <t>Penalties (fines)</t>
  </si>
  <si>
    <t>Communication</t>
  </si>
  <si>
    <t>Oil and lubricants</t>
  </si>
  <si>
    <t>Inventories</t>
  </si>
  <si>
    <t>Software</t>
  </si>
  <si>
    <t>Water</t>
  </si>
  <si>
    <t>Electricity</t>
  </si>
  <si>
    <t>Input type</t>
  </si>
  <si>
    <t>Current</t>
  </si>
  <si>
    <t>Capital</t>
  </si>
  <si>
    <t>Cost unit name</t>
  </si>
  <si>
    <t>FTE-month</t>
  </si>
  <si>
    <t>Run</t>
  </si>
  <si>
    <t>Case</t>
  </si>
  <si>
    <t>Lump sum</t>
  </si>
  <si>
    <t>Piece</t>
  </si>
  <si>
    <t>Test-kit</t>
  </si>
  <si>
    <t>Participant</t>
  </si>
  <si>
    <t>Person-month</t>
  </si>
  <si>
    <t>Person (once or per annum)</t>
  </si>
  <si>
    <t>Cons-day</t>
  </si>
  <si>
    <t>Square meter</t>
  </si>
  <si>
    <t>Test</t>
  </si>
  <si>
    <t>Piece per annum</t>
  </si>
  <si>
    <t>Construction</t>
  </si>
  <si>
    <t>Staffing positions</t>
  </si>
  <si>
    <t>Office</t>
  </si>
  <si>
    <t>Run in km</t>
  </si>
  <si>
    <t>Litre</t>
  </si>
  <si>
    <t>Mission (trip)</t>
  </si>
  <si>
    <t>Person-day</t>
  </si>
  <si>
    <t>Pages</t>
  </si>
  <si>
    <t>kwt</t>
  </si>
  <si>
    <t>Kilo Gram</t>
  </si>
  <si>
    <t>Sample kit</t>
  </si>
  <si>
    <t>Organizational setup</t>
  </si>
  <si>
    <t>Organizations</t>
  </si>
  <si>
    <t>Organization types</t>
  </si>
  <si>
    <t>IsRecd</t>
  </si>
  <si>
    <t>Organization name</t>
  </si>
  <si>
    <t>Organization type</t>
  </si>
  <si>
    <t>Admin level</t>
  </si>
  <si>
    <t>PHC clinic</t>
  </si>
  <si>
    <t>Clinic</t>
  </si>
  <si>
    <t>District</t>
  </si>
  <si>
    <t>Central Lab</t>
  </si>
  <si>
    <t>Laboratory</t>
  </si>
  <si>
    <t>National</t>
  </si>
  <si>
    <t>District Lab</t>
  </si>
  <si>
    <t>Hospital District</t>
  </si>
  <si>
    <t>Hospital Regional</t>
  </si>
  <si>
    <t>Region</t>
  </si>
  <si>
    <t>Health Dept District</t>
  </si>
  <si>
    <t>Admin</t>
  </si>
  <si>
    <t>Health Dept State</t>
  </si>
  <si>
    <t xml:space="preserve">State </t>
  </si>
  <si>
    <t>Ministry</t>
  </si>
  <si>
    <t>State Lab</t>
  </si>
  <si>
    <t>Organization type name</t>
  </si>
  <si>
    <t>Medical facility</t>
  </si>
  <si>
    <t>Surveillance team</t>
  </si>
  <si>
    <t>IT centre</t>
  </si>
  <si>
    <t>Admin levels</t>
  </si>
  <si>
    <t>Admin level name</t>
  </si>
  <si>
    <t>Community</t>
  </si>
  <si>
    <t>Block</t>
  </si>
  <si>
    <t>Primary Health Centre</t>
  </si>
  <si>
    <t>Donor organizations</t>
  </si>
  <si>
    <t>Donors</t>
  </si>
  <si>
    <t>Donor name</t>
  </si>
  <si>
    <t>Donor type</t>
  </si>
  <si>
    <t>List of donors (sorted alphabetically)</t>
  </si>
  <si>
    <t>WHO</t>
  </si>
  <si>
    <t>Multilateral</t>
  </si>
  <si>
    <t>UNICEF</t>
  </si>
  <si>
    <t>CDC</t>
  </si>
  <si>
    <t>Bilateral</t>
  </si>
  <si>
    <t>GPEI</t>
  </si>
  <si>
    <t>JICA</t>
  </si>
  <si>
    <t>SDC</t>
  </si>
  <si>
    <t>Gavi</t>
  </si>
  <si>
    <t>GFATM</t>
  </si>
  <si>
    <t>BMGF</t>
  </si>
  <si>
    <t>Private</t>
  </si>
  <si>
    <t>VRF</t>
  </si>
  <si>
    <t>USAID</t>
  </si>
  <si>
    <t>WB</t>
  </si>
  <si>
    <t>Donor types</t>
  </si>
  <si>
    <t>Donor type name</t>
  </si>
  <si>
    <t>Planning</t>
  </si>
  <si>
    <t>Alarms &amp; Control</t>
  </si>
  <si>
    <t>Orphane from Catalogue</t>
  </si>
  <si>
    <t>00</t>
  </si>
  <si>
    <t>.</t>
  </si>
  <si>
    <t>R</t>
  </si>
  <si>
    <t>-</t>
  </si>
  <si>
    <t>&gt;</t>
  </si>
  <si>
    <t xml:space="preserve"> &gt; </t>
  </si>
  <si>
    <t>Surveillance function</t>
  </si>
  <si>
    <t>Surveillance activity</t>
  </si>
  <si>
    <t>Organization</t>
  </si>
  <si>
    <t>Integrated</t>
  </si>
  <si>
    <t>Unit</t>
  </si>
  <si>
    <t>Unit cost</t>
  </si>
  <si>
    <t>Quantity</t>
  </si>
  <si>
    <t>Input cost</t>
  </si>
  <si>
    <t>Budget funding</t>
  </si>
  <si>
    <t>Integrating (into) activity</t>
  </si>
  <si>
    <t>Unique Code</t>
  </si>
  <si>
    <t>IsAct</t>
  </si>
  <si>
    <t>ActRange</t>
  </si>
  <si>
    <t>Funct#</t>
  </si>
  <si>
    <t>IsInp</t>
  </si>
  <si>
    <t>Integr Status</t>
  </si>
  <si>
    <t>IntegrRowN</t>
  </si>
  <si>
    <t>InteUnCod</t>
  </si>
  <si>
    <t>Not Integrated</t>
  </si>
  <si>
    <t>Is0105</t>
  </si>
  <si>
    <t>Is0709</t>
  </si>
  <si>
    <t>Is_0405</t>
  </si>
  <si>
    <t>Is_0405_0709</t>
  </si>
  <si>
    <t>Integr in Surv</t>
  </si>
  <si>
    <t>Integ In HS</t>
  </si>
  <si>
    <t>New Dis</t>
  </si>
  <si>
    <t>Integ but costed</t>
  </si>
  <si>
    <t>Transitioning</t>
  </si>
  <si>
    <t>Org Is missing</t>
  </si>
  <si>
    <t>Function is oprhane</t>
  </si>
  <si>
    <t>Activity is orphane</t>
  </si>
  <si>
    <t>Integr is orphane</t>
  </si>
  <si>
    <t>Integr Rec correct</t>
  </si>
  <si>
    <t>Disease</t>
  </si>
  <si>
    <t>Function</t>
  </si>
  <si>
    <t>Activity</t>
  </si>
  <si>
    <t>InptuName</t>
  </si>
  <si>
    <t>IntegAct</t>
  </si>
  <si>
    <t>dis #</t>
  </si>
  <si>
    <t>Function #</t>
  </si>
  <si>
    <t>Act #</t>
  </si>
  <si>
    <t>Activity #</t>
  </si>
  <si>
    <t>Input #</t>
  </si>
  <si>
    <t>Org#</t>
  </si>
  <si>
    <t>RowN</t>
  </si>
  <si>
    <t>Codes</t>
  </si>
  <si>
    <t>Integrating inputs</t>
  </si>
  <si>
    <t>Heading for Budget</t>
  </si>
  <si>
    <t>organization</t>
  </si>
  <si>
    <t>IsArray</t>
  </si>
  <si>
    <t>Combined</t>
  </si>
  <si>
    <t>Int Into</t>
  </si>
  <si>
    <t>inv vs external</t>
  </si>
  <si>
    <t>InInternal</t>
  </si>
  <si>
    <t>Internal dataset</t>
  </si>
  <si>
    <t>IsInternTable</t>
  </si>
  <si>
    <t>Is Intregrated</t>
  </si>
  <si>
    <t>Index</t>
  </si>
  <si>
    <t>Internal Dataset</t>
  </si>
  <si>
    <t>Int vs Ext</t>
  </si>
  <si>
    <t>Integrer</t>
  </si>
  <si>
    <t>#4: Table to present transitioning budget line items</t>
  </si>
  <si>
    <t>#1: Table to present results for budget or financial officers</t>
  </si>
  <si>
    <t>#2: Table to present results for budget or financial officers</t>
  </si>
  <si>
    <t>#3: Table to present results for budget or financial officers</t>
  </si>
  <si>
    <t xml:space="preserve"> Grand Total</t>
  </si>
  <si>
    <t xml:space="preserve"> </t>
  </si>
  <si>
    <t>Budg</t>
  </si>
  <si>
    <t>Budget output table 01</t>
  </si>
  <si>
    <t>IsGranTotal</t>
  </si>
  <si>
    <t>Budget output table 02</t>
  </si>
  <si>
    <t>Budget output table 03</t>
  </si>
  <si>
    <t>Extra-budget support (programmes or projects)</t>
  </si>
  <si>
    <t>Orphane in catalogues</t>
  </si>
  <si>
    <t>@</t>
  </si>
  <si>
    <t>#4</t>
  </si>
  <si>
    <t>Table to present external funding for development partners</t>
  </si>
  <si>
    <t>Funding</t>
  </si>
  <si>
    <t>Currency</t>
  </si>
  <si>
    <t>Note / Project Description</t>
  </si>
  <si>
    <t>Unique code</t>
  </si>
  <si>
    <t>IsDonr</t>
  </si>
  <si>
    <t>ExR</t>
  </si>
  <si>
    <t>Is0104</t>
  </si>
  <si>
    <t>IsProj</t>
  </si>
  <si>
    <t>Functions</t>
  </si>
  <si>
    <t>Activities</t>
  </si>
  <si>
    <t>External funding</t>
  </si>
  <si>
    <t>Donor #</t>
  </si>
  <si>
    <t>Combined-Unique</t>
  </si>
  <si>
    <t>currency</t>
  </si>
  <si>
    <t>Combined External</t>
  </si>
  <si>
    <t>Final Filter</t>
  </si>
  <si>
    <t>AllProjects</t>
  </si>
  <si>
    <t>Intergated into</t>
  </si>
  <si>
    <t>Projects and integrated inputs</t>
  </si>
  <si>
    <t>Grand Total</t>
  </si>
  <si>
    <t>Resources</t>
  </si>
  <si>
    <t>LET(RowN,MAX(ROWS(BF4#),ROWS(BG4#)),ColN,2,rng,INDEX(CHOOSE({1,2},BF4#,BG4#),MOD(SEQUENCE(RowN*ColN,,0),RowN)+1,SEQUENCE(RowN*ColN,,0,1/RowN)+1),SORT(FILTER(rng,NOT(ISERROR(rng)))))</t>
  </si>
  <si>
    <t>Total resources</t>
  </si>
  <si>
    <t>Filter</t>
  </si>
  <si>
    <t>Budget</t>
  </si>
  <si>
    <t>Extternal</t>
  </si>
  <si>
    <t>Total</t>
  </si>
  <si>
    <t>IsGrandTotal</t>
  </si>
  <si>
    <t>Integration of surveillance interventions (INternal)</t>
  </si>
  <si>
    <t>Budget lines with integrated immunization interventions</t>
  </si>
  <si>
    <t>Type of integration</t>
  </si>
  <si>
    <t>IsIntegrer</t>
  </si>
  <si>
    <t>Integration of surveillance interventions (EXternal)</t>
  </si>
  <si>
    <t>Multi</t>
  </si>
  <si>
    <t>Final #</t>
  </si>
  <si>
    <t>IsLine-item</t>
  </si>
  <si>
    <t>Inputs expected to transition from external to domestic funding</t>
  </si>
  <si>
    <t>Wide Table1 : Budget funding</t>
  </si>
  <si>
    <t>Wide Table2 : External funding</t>
  </si>
  <si>
    <t>Scenarios of project financing</t>
  </si>
  <si>
    <t>Baseline scenario</t>
  </si>
  <si>
    <t>Most government funded scenario</t>
  </si>
  <si>
    <t>Least government funded scenario</t>
  </si>
  <si>
    <t>IsFun</t>
  </si>
  <si>
    <t>IsDon</t>
  </si>
  <si>
    <t>IsDis</t>
  </si>
  <si>
    <t>Grand total</t>
  </si>
  <si>
    <t>   Country or area name</t>
  </si>
  <si>
    <t>ALPHA</t>
  </si>
  <si>
    <t>Numerical</t>
  </si>
  <si>
    <t>Currency ISO</t>
  </si>
  <si>
    <t>Afghanistan</t>
  </si>
  <si>
    <t>AFG</t>
  </si>
  <si>
    <t>AFN</t>
  </si>
  <si>
    <t>Afghani</t>
  </si>
  <si>
    <t>Åland Islands</t>
  </si>
  <si>
    <t>ALA</t>
  </si>
  <si>
    <t>EUR</t>
  </si>
  <si>
    <t>Euro</t>
  </si>
  <si>
    <t>Albania</t>
  </si>
  <si>
    <t>ALB</t>
  </si>
  <si>
    <t>ALL</t>
  </si>
  <si>
    <t>Lek</t>
  </si>
  <si>
    <t>Algeria</t>
  </si>
  <si>
    <t>DZA</t>
  </si>
  <si>
    <t>DZD</t>
  </si>
  <si>
    <t>Algerian Dinar</t>
  </si>
  <si>
    <t>American Samoa</t>
  </si>
  <si>
    <t>ASM</t>
  </si>
  <si>
    <t>USD</t>
  </si>
  <si>
    <t>US Dollar</t>
  </si>
  <si>
    <t>Andorra</t>
  </si>
  <si>
    <t>AND</t>
  </si>
  <si>
    <t>Angola</t>
  </si>
  <si>
    <t>AGO</t>
  </si>
  <si>
    <t>AOA</t>
  </si>
  <si>
    <t>Kwanza</t>
  </si>
  <si>
    <t>Anguilla</t>
  </si>
  <si>
    <t>AIA</t>
  </si>
  <si>
    <t>XCD</t>
  </si>
  <si>
    <t>East Caribbean Dollar</t>
  </si>
  <si>
    <t>Antigua and Barbuda</t>
  </si>
  <si>
    <t>ATG</t>
  </si>
  <si>
    <t>Argentina</t>
  </si>
  <si>
    <t>ARG</t>
  </si>
  <si>
    <t>ARS</t>
  </si>
  <si>
    <t>Argentine Peso</t>
  </si>
  <si>
    <t>Armenia</t>
  </si>
  <si>
    <t>ARM</t>
  </si>
  <si>
    <t>AMD</t>
  </si>
  <si>
    <t>Armenian Dram</t>
  </si>
  <si>
    <t>Aruba</t>
  </si>
  <si>
    <t>ABW</t>
  </si>
  <si>
    <t>AWG</t>
  </si>
  <si>
    <t>Aruban Florin</t>
  </si>
  <si>
    <t>Australia</t>
  </si>
  <si>
    <t>AUS</t>
  </si>
  <si>
    <t>AUD</t>
  </si>
  <si>
    <t>Australian Dollar</t>
  </si>
  <si>
    <t>Austria</t>
  </si>
  <si>
    <t>AUT</t>
  </si>
  <si>
    <t>Azerbaijan</t>
  </si>
  <si>
    <t>AZE</t>
  </si>
  <si>
    <t>AZN</t>
  </si>
  <si>
    <t>Azerbaijan Manat</t>
  </si>
  <si>
    <t>Bahamas</t>
  </si>
  <si>
    <t>BHS</t>
  </si>
  <si>
    <t>BSD</t>
  </si>
  <si>
    <t>Bahamian Dollar</t>
  </si>
  <si>
    <t>Bahrain</t>
  </si>
  <si>
    <t>BHR</t>
  </si>
  <si>
    <t>BHD</t>
  </si>
  <si>
    <t>Bahraini Dinar</t>
  </si>
  <si>
    <t>Bangladesh</t>
  </si>
  <si>
    <t>BGD</t>
  </si>
  <si>
    <t>BDT</t>
  </si>
  <si>
    <t>Taka</t>
  </si>
  <si>
    <t>Barbados</t>
  </si>
  <si>
    <t>BRB</t>
  </si>
  <si>
    <t>BBD</t>
  </si>
  <si>
    <t>Barbados Dollar</t>
  </si>
  <si>
    <t>Belarus</t>
  </si>
  <si>
    <t>BLR</t>
  </si>
  <si>
    <t>BYN</t>
  </si>
  <si>
    <t>Belarusian Ruble</t>
  </si>
  <si>
    <t>Belgium</t>
  </si>
  <si>
    <t>BEL</t>
  </si>
  <si>
    <t>Belize</t>
  </si>
  <si>
    <t>BLZ</t>
  </si>
  <si>
    <t>BZD</t>
  </si>
  <si>
    <t>Belize Dollar</t>
  </si>
  <si>
    <t>Benin</t>
  </si>
  <si>
    <t>BEN</t>
  </si>
  <si>
    <t>XOF</t>
  </si>
  <si>
    <t>CFA Franc BCEAO</t>
  </si>
  <si>
    <t>Bermuda</t>
  </si>
  <si>
    <t>BMU</t>
  </si>
  <si>
    <t>BMD</t>
  </si>
  <si>
    <t>Bermudian Dollar</t>
  </si>
  <si>
    <t>Bhutan</t>
  </si>
  <si>
    <t>BTN</t>
  </si>
  <si>
    <t>INR</t>
  </si>
  <si>
    <t>Indian Rupee</t>
  </si>
  <si>
    <t>Bolivia (Plurinational State of)</t>
  </si>
  <si>
    <t>BOL</t>
  </si>
  <si>
    <t>BOB</t>
  </si>
  <si>
    <t>Boliviano</t>
  </si>
  <si>
    <t>Bonaire, Saint Eustatius and Saba</t>
  </si>
  <si>
    <t>BES</t>
  </si>
  <si>
    <t/>
  </si>
  <si>
    <t>Bosnia and Herzegovina</t>
  </si>
  <si>
    <t>BIH</t>
  </si>
  <si>
    <t>BAM</t>
  </si>
  <si>
    <t>Convertible Mark</t>
  </si>
  <si>
    <t>Botswana</t>
  </si>
  <si>
    <t>BWA</t>
  </si>
  <si>
    <t>BWP</t>
  </si>
  <si>
    <t>Pula</t>
  </si>
  <si>
    <t>Brazil</t>
  </si>
  <si>
    <t>BRA</t>
  </si>
  <si>
    <t>BRL</t>
  </si>
  <si>
    <t>Brazilian Real</t>
  </si>
  <si>
    <t>British Virgin Islands</t>
  </si>
  <si>
    <t>VGB</t>
  </si>
  <si>
    <t>Brunei Darussalam</t>
  </si>
  <si>
    <t>BRN</t>
  </si>
  <si>
    <t>BND</t>
  </si>
  <si>
    <t>Brunei Dollar</t>
  </si>
  <si>
    <t>Bulgaria</t>
  </si>
  <si>
    <t>BGR</t>
  </si>
  <si>
    <t>BGN</t>
  </si>
  <si>
    <t>Bulgarian Lev</t>
  </si>
  <si>
    <t>Burkina Faso</t>
  </si>
  <si>
    <t>BFA</t>
  </si>
  <si>
    <t>Burundi</t>
  </si>
  <si>
    <t>BDI</t>
  </si>
  <si>
    <t>BIF</t>
  </si>
  <si>
    <t>Burundi Franc</t>
  </si>
  <si>
    <t>Cabo Verde</t>
  </si>
  <si>
    <t>CPV</t>
  </si>
  <si>
    <t>CVE</t>
  </si>
  <si>
    <t>Cabo Verde Escudo</t>
  </si>
  <si>
    <t>Cambodia</t>
  </si>
  <si>
    <t>KHM</t>
  </si>
  <si>
    <t>KHR</t>
  </si>
  <si>
    <t>Riel</t>
  </si>
  <si>
    <t>Cameroon</t>
  </si>
  <si>
    <t>CMR</t>
  </si>
  <si>
    <t>XAF</t>
  </si>
  <si>
    <t>CFA Franc BEAC</t>
  </si>
  <si>
    <t>Canada</t>
  </si>
  <si>
    <t>CAN</t>
  </si>
  <si>
    <t>CAD</t>
  </si>
  <si>
    <t>Canadian Dollar</t>
  </si>
  <si>
    <t>Cayman Islands</t>
  </si>
  <si>
    <t>CYM</t>
  </si>
  <si>
    <t>KYD</t>
  </si>
  <si>
    <t>Cayman Islands Dollar</t>
  </si>
  <si>
    <t>Central African Republic</t>
  </si>
  <si>
    <t>CAF</t>
  </si>
  <si>
    <t>Chad</t>
  </si>
  <si>
    <t>TCD</t>
  </si>
  <si>
    <t>Chile</t>
  </si>
  <si>
    <t>CHL</t>
  </si>
  <si>
    <t>CLP</t>
  </si>
  <si>
    <t>Chilean Peso</t>
  </si>
  <si>
    <t>China</t>
  </si>
  <si>
    <t>CHN</t>
  </si>
  <si>
    <t>CNY</t>
  </si>
  <si>
    <t>Yuan Renminbi</t>
  </si>
  <si>
    <t>China, Hong Kong Special Administrative Region</t>
  </si>
  <si>
    <t>HKG</t>
  </si>
  <si>
    <t>HKD</t>
  </si>
  <si>
    <t>Hong Kong Dollar</t>
  </si>
  <si>
    <t>China, Macao Special Administrative Region</t>
  </si>
  <si>
    <t>MAC</t>
  </si>
  <si>
    <t>MOP</t>
  </si>
  <si>
    <t>Pataca</t>
  </si>
  <si>
    <t>Colombia</t>
  </si>
  <si>
    <t>COL</t>
  </si>
  <si>
    <t>COP</t>
  </si>
  <si>
    <t>Colombian Peso</t>
  </si>
  <si>
    <t>Comoros</t>
  </si>
  <si>
    <t>COM</t>
  </si>
  <si>
    <t>KMF</t>
  </si>
  <si>
    <t xml:space="preserve">Comorian Franc </t>
  </si>
  <si>
    <t>Congo</t>
  </si>
  <si>
    <t>COG</t>
  </si>
  <si>
    <t>Cook Islands</t>
  </si>
  <si>
    <t>COK</t>
  </si>
  <si>
    <t>NZD</t>
  </si>
  <si>
    <t>New Zealand Dollar</t>
  </si>
  <si>
    <t>Costa Rica</t>
  </si>
  <si>
    <t>CRI</t>
  </si>
  <si>
    <t>CRC</t>
  </si>
  <si>
    <t>Costa Rican Colon</t>
  </si>
  <si>
    <t>Côte d'Ivoire</t>
  </si>
  <si>
    <t>CIV</t>
  </si>
  <si>
    <t>Croatia</t>
  </si>
  <si>
    <t>HRV</t>
  </si>
  <si>
    <t>HRK</t>
  </si>
  <si>
    <t>Kuna</t>
  </si>
  <si>
    <t>Cuba</t>
  </si>
  <si>
    <t>CUB</t>
  </si>
  <si>
    <t>CUP</t>
  </si>
  <si>
    <t>Cuban Peso</t>
  </si>
  <si>
    <t>Curaçao</t>
  </si>
  <si>
    <t>CUW</t>
  </si>
  <si>
    <t>ANG</t>
  </si>
  <si>
    <t>Netherlands Antillean Guilder</t>
  </si>
  <si>
    <t>Cyprus</t>
  </si>
  <si>
    <t>CYP</t>
  </si>
  <si>
    <t>Czech Republic</t>
  </si>
  <si>
    <t>CZE</t>
  </si>
  <si>
    <t>CZK</t>
  </si>
  <si>
    <t>Czech Koruna</t>
  </si>
  <si>
    <t>Democratic People's Republic of Korea</t>
  </si>
  <si>
    <t>PRK</t>
  </si>
  <si>
    <t>KPW</t>
  </si>
  <si>
    <t>North Korean Won</t>
  </si>
  <si>
    <t>Democratic Republic of the Congo</t>
  </si>
  <si>
    <t>COD</t>
  </si>
  <si>
    <t>CDF</t>
  </si>
  <si>
    <t>Congolese Franc</t>
  </si>
  <si>
    <t>Denmark</t>
  </si>
  <si>
    <t>DNK</t>
  </si>
  <si>
    <t>DKK</t>
  </si>
  <si>
    <t>Danish Krone</t>
  </si>
  <si>
    <t>Djibouti</t>
  </si>
  <si>
    <t>DJI</t>
  </si>
  <si>
    <t>DJF</t>
  </si>
  <si>
    <t>Djibouti Franc</t>
  </si>
  <si>
    <t>Dominica</t>
  </si>
  <si>
    <t>DMA</t>
  </si>
  <si>
    <t>Dominican Republic</t>
  </si>
  <si>
    <t>DOM</t>
  </si>
  <si>
    <t>DOP</t>
  </si>
  <si>
    <t>Dominican Peso</t>
  </si>
  <si>
    <t>Ecuador</t>
  </si>
  <si>
    <t>ECU</t>
  </si>
  <si>
    <t>Egypt</t>
  </si>
  <si>
    <t>EGY</t>
  </si>
  <si>
    <t>EGP</t>
  </si>
  <si>
    <t>Egyptian Pound</t>
  </si>
  <si>
    <t>El Salvador</t>
  </si>
  <si>
    <t>SLV</t>
  </si>
  <si>
    <t>SVC</t>
  </si>
  <si>
    <t>El Salvador Colon</t>
  </si>
  <si>
    <t>Equatorial Guinea</t>
  </si>
  <si>
    <t>GNQ</t>
  </si>
  <si>
    <t>Eritrea</t>
  </si>
  <si>
    <t>ERI</t>
  </si>
  <si>
    <t>ERN</t>
  </si>
  <si>
    <t>Nakfa</t>
  </si>
  <si>
    <t>Estonia</t>
  </si>
  <si>
    <t>EST</t>
  </si>
  <si>
    <t>Ethiopia</t>
  </si>
  <si>
    <t>ETH</t>
  </si>
  <si>
    <t>ETB</t>
  </si>
  <si>
    <t>Ethiopian Birr</t>
  </si>
  <si>
    <t>Faeroe Islands</t>
  </si>
  <si>
    <t>FRO</t>
  </si>
  <si>
    <t>Falkland Islands (Malvinas)</t>
  </si>
  <si>
    <t>FLK</t>
  </si>
  <si>
    <t>FKP</t>
  </si>
  <si>
    <t>Falkland Islands Pound</t>
  </si>
  <si>
    <t>Fiji</t>
  </si>
  <si>
    <t>FJI</t>
  </si>
  <si>
    <t>FJD</t>
  </si>
  <si>
    <t>Fiji Dollar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</si>
  <si>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</si>
  <si>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</si>
  <si>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</si>
  <si>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</si>
  <si>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</si>
  <si>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</si>
  <si>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</si>
  <si>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</si>
  <si>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XPF</t>
  </si>
  <si>
    <t>CFP Franc</t>
  </si>
  <si>
    <t>Gabon</t>
  </si>
  <si>
    <t>GAB</t>
  </si>
  <si>
    <t>Gambia</t>
  </si>
  <si>
    <t>GMB</t>
  </si>
  <si>
    <t>GMD</t>
  </si>
  <si>
    <t>Dalasi</t>
  </si>
  <si>
    <t>Georgia</t>
  </si>
  <si>
    <t>GEO</t>
  </si>
  <si>
    <t>GEL</t>
  </si>
  <si>
    <t>Lari</t>
  </si>
  <si>
    <t>Germany</t>
  </si>
  <si>
    <t>DEU</t>
  </si>
  <si>
    <t>Ghana</t>
  </si>
  <si>
    <t>GHA</t>
  </si>
  <si>
    <t>GHS</t>
  </si>
  <si>
    <t>Ghana Cedi</t>
  </si>
  <si>
    <t>Gibraltar</t>
  </si>
  <si>
    <t>GIB</t>
  </si>
  <si>
    <t>GIP</t>
  </si>
  <si>
    <t>Gibraltar Pound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</si>
  <si>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</si>
  <si>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</si>
  <si>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</si>
  <si>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</si>
  <si>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</si>
  <si>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</si>
  <si>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</si>
  <si>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</si>
  <si>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Guam</t>
  </si>
  <si>
    <t>GUM</t>
  </si>
  <si>
    <t>Guatemala</t>
  </si>
  <si>
    <t>GTM</t>
  </si>
  <si>
    <t>GTQ</t>
  </si>
  <si>
    <t>Quetzal</t>
  </si>
  <si>
    <t>Guernsey</t>
  </si>
  <si>
    <t>GGY</t>
  </si>
  <si>
    <t>GBP</t>
  </si>
  <si>
    <t>Pound Sterling</t>
  </si>
  <si>
    <t>Guinea</t>
  </si>
  <si>
    <t>GIN</t>
  </si>
  <si>
    <t>GNF</t>
  </si>
  <si>
    <t>Guinean Franc</t>
  </si>
  <si>
    <t>Guinea-Bissau</t>
  </si>
  <si>
    <t>GNB</t>
  </si>
  <si>
    <t>Guyana</t>
  </si>
  <si>
    <t>GUY</t>
  </si>
  <si>
    <t>GYD</t>
  </si>
  <si>
    <t>Guyana Dollar</t>
  </si>
  <si>
    <t>Haiti</t>
  </si>
  <si>
    <t>HTI</t>
  </si>
  <si>
    <t>HTG</t>
  </si>
  <si>
    <t>Gourde</t>
  </si>
  <si>
    <t>Holy See</t>
  </si>
  <si>
    <t>VAT</t>
  </si>
  <si>
    <t>Honduras</t>
  </si>
  <si>
    <t>HND</t>
  </si>
  <si>
    <t>HNL</t>
  </si>
  <si>
    <t>Lempira</t>
  </si>
  <si>
    <t>Hungary</t>
  </si>
  <si>
    <t>HUN</t>
  </si>
  <si>
    <t>HUF</t>
  </si>
  <si>
    <t>Forint</t>
  </si>
  <si>
    <t>Iceland</t>
  </si>
  <si>
    <t>ISL</t>
  </si>
  <si>
    <t>ISK</t>
  </si>
  <si>
    <t>Iceland Krona</t>
  </si>
  <si>
    <t>India</t>
  </si>
  <si>
    <t>IND</t>
  </si>
  <si>
    <t>Indonesia</t>
  </si>
  <si>
    <t>IDN</t>
  </si>
  <si>
    <t>IDR</t>
  </si>
  <si>
    <t>Rupiah</t>
  </si>
  <si>
    <t>Iran (Islamic Republic of)</t>
  </si>
  <si>
    <t>IRN</t>
  </si>
  <si>
    <t>IRR</t>
  </si>
  <si>
    <t>Iranian Rial</t>
  </si>
  <si>
    <t>Iraq</t>
  </si>
  <si>
    <t>IRQ</t>
  </si>
  <si>
    <t>IQD</t>
  </si>
  <si>
    <t>Iraqi Dinar</t>
  </si>
  <si>
    <t>Ireland</t>
  </si>
  <si>
    <t>IRL</t>
  </si>
  <si>
    <t>Isle of Man</t>
  </si>
  <si>
    <t>IMN</t>
  </si>
  <si>
    <t>Israel</t>
  </si>
  <si>
    <t>ISR</t>
  </si>
  <si>
    <t>ILS</t>
  </si>
  <si>
    <t>New Israeli Sheqel</t>
  </si>
  <si>
    <t>Italy</t>
  </si>
  <si>
    <t>ITA</t>
  </si>
  <si>
    <t>Jamaica</t>
  </si>
  <si>
    <t>JAM</t>
  </si>
  <si>
    <t>JMD</t>
  </si>
  <si>
    <t>Jamaican Dollar</t>
  </si>
  <si>
    <t>Japan</t>
  </si>
  <si>
    <t>JPN</t>
  </si>
  <si>
    <t>JPY</t>
  </si>
  <si>
    <t>Yen</t>
  </si>
  <si>
    <t>Jersey</t>
  </si>
  <si>
    <t>JEY</t>
  </si>
  <si>
    <t>Jordan</t>
  </si>
  <si>
    <t>JOR</t>
  </si>
  <si>
    <t>JOD</t>
  </si>
  <si>
    <t>Jordanian Dinar</t>
  </si>
  <si>
    <t>Kazakhstan</t>
  </si>
  <si>
    <t>KAZ</t>
  </si>
  <si>
    <t>KZT</t>
  </si>
  <si>
    <t>Tenge</t>
  </si>
  <si>
    <t>Kenya</t>
  </si>
  <si>
    <t>KEN</t>
  </si>
  <si>
    <t>KES</t>
  </si>
  <si>
    <t>Kenyan Shilling</t>
  </si>
  <si>
    <t>Kiribati</t>
  </si>
  <si>
    <t>KIR</t>
  </si>
  <si>
    <t>Kuwait</t>
  </si>
  <si>
    <t>KWT</t>
  </si>
  <si>
    <t>KWD</t>
  </si>
  <si>
    <t>Kuwaiti Dinar</t>
  </si>
  <si>
    <t>Kyrgyzstan</t>
  </si>
  <si>
    <t>KGZ</t>
  </si>
  <si>
    <t>KGS</t>
  </si>
  <si>
    <t>Som</t>
  </si>
  <si>
    <t>Lao People's Democratic Republic</t>
  </si>
  <si>
    <t>LAO</t>
  </si>
  <si>
    <t>LAK</t>
  </si>
  <si>
    <t>Lao Kip</t>
  </si>
  <si>
    <t>Latvia</t>
  </si>
  <si>
    <t>LVA</t>
  </si>
  <si>
    <t>Lebanon</t>
  </si>
  <si>
    <t>LBN</t>
  </si>
  <si>
    <t>LBP</t>
  </si>
  <si>
    <t>Lebanese Pound</t>
  </si>
  <si>
    <t>Lesotho</t>
  </si>
  <si>
    <t>LSO</t>
  </si>
  <si>
    <t>LSL</t>
  </si>
  <si>
    <t>Loti</t>
  </si>
  <si>
    <t>Liberia</t>
  </si>
  <si>
    <t>LBR</t>
  </si>
  <si>
    <t>LRD</t>
  </si>
  <si>
    <t>Liberian Dollar</t>
  </si>
  <si>
    <t>Libya</t>
  </si>
  <si>
    <t>LBY</t>
  </si>
  <si>
    <t>LYD</t>
  </si>
  <si>
    <t>Libyan Dinar</t>
  </si>
  <si>
    <t>Liechtenstein</t>
  </si>
  <si>
    <t>LIE</t>
  </si>
  <si>
    <t>CHF</t>
  </si>
  <si>
    <t>Swiss Franc</t>
  </si>
  <si>
    <t>Lithuania</t>
  </si>
  <si>
    <t>LTU</t>
  </si>
  <si>
    <t>Luxembourg</t>
  </si>
  <si>
    <t>LUX</t>
  </si>
  <si>
    <t>Madagascar</t>
  </si>
  <si>
    <t>MDG</t>
  </si>
  <si>
    <t>MGA</t>
  </si>
  <si>
    <t>Malagasy Ariary</t>
  </si>
  <si>
    <t>Malawi</t>
  </si>
  <si>
    <t>MWI</t>
  </si>
  <si>
    <t>MWK</t>
  </si>
  <si>
    <t>Malawi Kwacha</t>
  </si>
  <si>
    <t>Malaysia</t>
  </si>
  <si>
    <t>MYS</t>
  </si>
  <si>
    <t>MYR</t>
  </si>
  <si>
    <t>Malaysian Ringgit</t>
  </si>
  <si>
    <t>Maldives</t>
  </si>
  <si>
    <t>MDV</t>
  </si>
  <si>
    <t>MVR</t>
  </si>
  <si>
    <t>Rufiyaa</t>
  </si>
  <si>
    <t>Mali</t>
  </si>
  <si>
    <t>MLI</t>
  </si>
  <si>
    <t>Malta</t>
  </si>
  <si>
    <t>MLT</t>
  </si>
  <si>
    <t>Marshall Islands</t>
  </si>
  <si>
    <t>MHL</t>
  </si>
  <si>
    <t>Martinique</t>
  </si>
  <si>
    <t>MTQ</t>
  </si>
  <si>
    <t>Mauritania</t>
  </si>
  <si>
    <t>MRT</t>
  </si>
  <si>
    <t>MRU</t>
  </si>
  <si>
    <t>Ouguiya</t>
  </si>
  <si>
    <t>Mauritius</t>
  </si>
  <si>
    <t>MUS</t>
  </si>
  <si>
    <t>MUR</t>
  </si>
  <si>
    <t>Mauritius Rupee</t>
  </si>
  <si>
    <t>Mayotte</t>
  </si>
  <si>
    <t>MYT</t>
  </si>
  <si>
    <t>Mexico</t>
  </si>
  <si>
    <t>MEX</t>
  </si>
  <si>
    <t>MXN</t>
  </si>
  <si>
    <t>Mexican Peso</t>
  </si>
  <si>
    <t>Micronesia (Federated States of)</t>
  </si>
  <si>
    <t>FSM</t>
  </si>
  <si>
    <t>Monaco</t>
  </si>
  <si>
    <t>MCO</t>
  </si>
  <si>
    <t>Mongolia</t>
  </si>
  <si>
    <t>MNG</t>
  </si>
  <si>
    <t>MNT</t>
  </si>
  <si>
    <t>Tugrik</t>
  </si>
  <si>
    <t>Montenegro</t>
  </si>
  <si>
    <t>MNE</t>
  </si>
  <si>
    <t>Montserrat</t>
  </si>
  <si>
    <t>MSR</t>
  </si>
  <si>
    <t>Morocco</t>
  </si>
  <si>
    <t>MAR</t>
  </si>
  <si>
    <t>MAD</t>
  </si>
  <si>
    <t>Moroccan Dirham</t>
  </si>
  <si>
    <t>Mozambique</t>
  </si>
  <si>
    <t>MOZ</t>
  </si>
  <si>
    <t>MZN</t>
  </si>
  <si>
    <t>Mozambique Metical</t>
  </si>
  <si>
    <t>Myanmar</t>
  </si>
  <si>
    <t>MMR</t>
  </si>
  <si>
    <t>MMK</t>
  </si>
  <si>
    <t>Kyat</t>
  </si>
  <si>
    <t>Namibia</t>
  </si>
  <si>
    <t>NAM</t>
  </si>
  <si>
    <t>NAD</t>
  </si>
  <si>
    <t>Namibia Dollar</t>
  </si>
  <si>
    <t>Nauru</t>
  </si>
  <si>
    <t>NRU</t>
  </si>
  <si>
    <t>Nepal</t>
  </si>
  <si>
    <t>NPL</t>
  </si>
  <si>
    <t>NPR</t>
  </si>
  <si>
    <t>Nepalese Rupee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</si>
  <si>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</si>
  <si>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</si>
  <si>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</si>
  <si>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</si>
  <si>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</si>
  <si>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</si>
  <si>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</si>
  <si>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</si>
  <si>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NIO</t>
  </si>
  <si>
    <t>Cordoba Oro</t>
  </si>
  <si>
    <t>Niger</t>
  </si>
  <si>
    <t>NER</t>
  </si>
  <si>
    <t>Nigeria</t>
  </si>
  <si>
    <t>NGA</t>
  </si>
  <si>
    <t>NGN</t>
  </si>
  <si>
    <t>Naira</t>
  </si>
  <si>
    <t>Niue</t>
  </si>
  <si>
    <t>NIU</t>
  </si>
  <si>
    <t>Norfolk Island</t>
  </si>
  <si>
    <t>NFK</t>
  </si>
  <si>
    <t>Northern Mariana Islands</t>
  </si>
  <si>
    <t>MNP</t>
  </si>
  <si>
    <t>Norway</t>
  </si>
  <si>
    <t>NOR</t>
  </si>
  <si>
    <t>NOK</t>
  </si>
  <si>
    <t>Norwegian Krone</t>
  </si>
  <si>
    <t>Oman</t>
  </si>
  <si>
    <t>OMN</t>
  </si>
  <si>
    <t>OMR</t>
  </si>
  <si>
    <t>Rial Omani</t>
  </si>
  <si>
    <t>Pakistan</t>
  </si>
  <si>
    <t>PAK</t>
  </si>
  <si>
    <t>PKR</t>
  </si>
  <si>
    <t>Pakistan Rupee</t>
  </si>
  <si>
    <t>Palau</t>
  </si>
  <si>
    <t>PLW</t>
  </si>
  <si>
    <t>Panama</t>
  </si>
  <si>
    <t>PAN</t>
  </si>
  <si>
    <t>PAB</t>
  </si>
  <si>
    <t>Balboa</t>
  </si>
  <si>
    <t>Papua New Guinea</t>
  </si>
  <si>
    <t>PNG</t>
  </si>
  <si>
    <t>PGK</t>
  </si>
  <si>
    <t>Kina</t>
  </si>
  <si>
    <t>Paraguay</t>
  </si>
  <si>
    <t>PRY</t>
  </si>
  <si>
    <t>PYG</t>
  </si>
  <si>
    <t>Guarani</t>
  </si>
  <si>
    <t>Peru</t>
  </si>
  <si>
    <t>PER</t>
  </si>
  <si>
    <t>PEN</t>
  </si>
  <si>
    <t>Sol</t>
  </si>
  <si>
    <t>Philippines</t>
  </si>
  <si>
    <t>PHL</t>
  </si>
  <si>
    <t>PHP</t>
  </si>
  <si>
    <t>Philippine Peso</t>
  </si>
  <si>
    <t>Pitcairn</t>
  </si>
  <si>
    <t>PCN</t>
  </si>
  <si>
    <t>Poland</t>
  </si>
  <si>
    <t>POL</t>
  </si>
  <si>
    <t>PLN</t>
  </si>
  <si>
    <t>Zloty</t>
  </si>
  <si>
    <t>Portugal</t>
  </si>
  <si>
    <t>PRT</t>
  </si>
  <si>
    <t>Puerto Rico</t>
  </si>
  <si>
    <t>PRI</t>
  </si>
  <si>
    <t>Qatar</t>
  </si>
  <si>
    <t>QAT</t>
  </si>
  <si>
    <t>QAR</t>
  </si>
  <si>
    <t>Qatari Rial</t>
  </si>
  <si>
    <t>Republic of Korea</t>
  </si>
  <si>
    <t>KOR</t>
  </si>
  <si>
    <t>KRW</t>
  </si>
  <si>
    <t>Won</t>
  </si>
  <si>
    <t>Republic of Moldova</t>
  </si>
  <si>
    <t>MDA</t>
  </si>
  <si>
    <t>MDL</t>
  </si>
  <si>
    <t>Moldovan Leu</t>
  </si>
  <si>
    <t>Réunion</t>
  </si>
  <si>
    <t>REU</t>
  </si>
  <si>
    <t>Romania</t>
  </si>
  <si>
    <t>ROU</t>
  </si>
  <si>
    <t>RON</t>
  </si>
  <si>
    <t>Romanian Leu</t>
  </si>
  <si>
    <t>Russian Federation</t>
  </si>
  <si>
    <t>RUS</t>
  </si>
  <si>
    <t>RUB</t>
  </si>
  <si>
    <t>Russian Ruble</t>
  </si>
  <si>
    <t>Rwanda</t>
  </si>
  <si>
    <t>RWA</t>
  </si>
  <si>
    <t>RWF</t>
  </si>
  <si>
    <t>Rwanda Franc</t>
  </si>
  <si>
    <t>Saint-Barthélemy</t>
  </si>
  <si>
    <t>BLM</t>
  </si>
  <si>
    <t>Saint Helena</t>
  </si>
  <si>
    <t>SHN</t>
  </si>
  <si>
    <t>Saint Kitts and Nevis</t>
  </si>
  <si>
    <t>KNA</t>
  </si>
  <si>
    <t>Saint Lucia</t>
  </si>
  <si>
    <t>LCA</t>
  </si>
  <si>
    <t>Saint-Martin (French part)</t>
  </si>
  <si>
    <t>MAF</t>
  </si>
  <si>
    <t>Saint Pierre and Miquelon</t>
  </si>
  <si>
    <t>SPM</t>
  </si>
  <si>
    <t>Saint Vincent and the Grenadines</t>
  </si>
  <si>
    <t>VCT</t>
  </si>
  <si>
    <t>Samoa</t>
  </si>
  <si>
    <t>WSM</t>
  </si>
  <si>
    <t>WST</t>
  </si>
  <si>
    <t>Tala</t>
  </si>
  <si>
    <t>San Marino</t>
  </si>
  <si>
    <t>SMR</t>
  </si>
  <si>
    <t>Sao Tome and Principe</t>
  </si>
  <si>
    <t>STP</t>
  </si>
  <si>
    <t>STN</t>
  </si>
  <si>
    <t>Dobra</t>
  </si>
  <si>
    <t>Saudi Arabia</t>
  </si>
  <si>
    <t>SAU</t>
  </si>
  <si>
    <t>SAR</t>
  </si>
  <si>
    <t>Saudi Riyal</t>
  </si>
  <si>
    <t>Senegal</t>
  </si>
  <si>
    <t>SEN</t>
  </si>
  <si>
    <t>Serbia</t>
  </si>
  <si>
    <t>SRB</t>
  </si>
  <si>
    <t>RSD</t>
  </si>
  <si>
    <t>Serbian Dinar</t>
  </si>
  <si>
    <t>Seychelles</t>
  </si>
  <si>
    <t>SYC</t>
  </si>
  <si>
    <t>SCR</t>
  </si>
  <si>
    <t>Seychelles Rupee</t>
  </si>
  <si>
    <t>Sierra Leone</t>
  </si>
  <si>
    <t>SLE</t>
  </si>
  <si>
    <t>SLL</t>
  </si>
  <si>
    <t>Leone</t>
  </si>
  <si>
    <t>Singapore</t>
  </si>
  <si>
    <t>SGP</t>
  </si>
  <si>
    <t>SGD</t>
  </si>
  <si>
    <t>Singapore Dollar</t>
  </si>
  <si>
    <t>Sint Maarten (Dutch part)</t>
  </si>
  <si>
    <t>SXM</t>
  </si>
  <si>
    <t>Slovakia</t>
  </si>
  <si>
    <t>SVK</t>
  </si>
  <si>
    <t>Slovenia</t>
  </si>
  <si>
    <t>SVN</t>
  </si>
  <si>
    <t>Solomon Islands</t>
  </si>
  <si>
    <t>SLB</t>
  </si>
  <si>
    <t>SBD</t>
  </si>
  <si>
    <t>Solomon Islands Dollar</t>
  </si>
  <si>
    <t>Somalia</t>
  </si>
  <si>
    <t>SOM</t>
  </si>
  <si>
    <t>SOS</t>
  </si>
  <si>
    <t>Somali Shilling</t>
  </si>
  <si>
    <t>South Africa</t>
  </si>
  <si>
    <t>ZAF</t>
  </si>
  <si>
    <t>ZAR</t>
  </si>
  <si>
    <t>Rand</t>
  </si>
  <si>
    <t>South Sudan</t>
  </si>
  <si>
    <t>SSD</t>
  </si>
  <si>
    <t>SSP</t>
  </si>
  <si>
    <t>South Sudanese Pound</t>
  </si>
  <si>
    <t>Spain</t>
  </si>
  <si>
    <t>ESP</t>
  </si>
  <si>
    <t>Sri Lanka</t>
  </si>
  <si>
    <t>LKA</t>
  </si>
  <si>
    <t>LKR</t>
  </si>
  <si>
    <t>Sri Lanka Rupee</t>
  </si>
  <si>
    <t>State of Palestine</t>
  </si>
  <si>
    <t>PSE</t>
  </si>
  <si>
    <t>No universal currency</t>
  </si>
  <si>
    <t>Sudan</t>
  </si>
  <si>
    <t>SDN</t>
  </si>
  <si>
    <t>SDG</t>
  </si>
  <si>
    <t>Sudanese Pound</t>
  </si>
  <si>
    <t>Suriname</t>
  </si>
  <si>
    <t>SUR</t>
  </si>
  <si>
    <t>SRD</t>
  </si>
  <si>
    <t>Surinam Dollar</t>
  </si>
  <si>
    <t>Svalbard and Jan Mayen Islands</t>
  </si>
  <si>
    <t>SJM</t>
  </si>
  <si>
    <t>Swaziland</t>
  </si>
  <si>
    <t>SWZ</t>
  </si>
  <si>
    <t>Sweden</t>
  </si>
  <si>
    <t>SWE</t>
  </si>
  <si>
    <t>SEK</t>
  </si>
  <si>
    <t>Swedish Krona</t>
  </si>
  <si>
    <t>Switzerland</t>
  </si>
  <si>
    <t>CHE</t>
  </si>
  <si>
    <t>Syrian Arab Republic</t>
  </si>
  <si>
    <t>SYR</t>
  </si>
  <si>
    <t>SYP</t>
  </si>
  <si>
    <t>Syrian Pound</t>
  </si>
  <si>
    <t>Tajikistan</t>
  </si>
  <si>
    <t>TJK</t>
  </si>
  <si>
    <t>TJS</t>
  </si>
  <si>
    <t>Somoni</t>
  </si>
  <si>
    <t>Thailand</t>
  </si>
  <si>
    <t>THA</t>
  </si>
  <si>
    <t>THB</t>
  </si>
  <si>
    <t>Baht</t>
  </si>
  <si>
    <t>The former Yugoslav Republic of Macedonia</t>
  </si>
  <si>
    <t>MKD</t>
  </si>
  <si>
    <t>Denar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</si>
  <si>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</si>
  <si>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</si>
  <si>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</si>
  <si>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</si>
  <si>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</si>
  <si>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</si>
  <si>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</si>
  <si>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</si>
  <si>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TOP</t>
  </si>
  <si>
    <t>Pa’anga</t>
  </si>
  <si>
    <t>Trinidad and Tobago</t>
  </si>
  <si>
    <t>TTO</t>
  </si>
  <si>
    <t>TTD</t>
  </si>
  <si>
    <t>Trinidad and Tobago Dollar</t>
  </si>
  <si>
    <t>Tunisia</t>
  </si>
  <si>
    <t>TUN</t>
  </si>
  <si>
    <t>TND</t>
  </si>
  <si>
    <t>Tunisian Dinar</t>
  </si>
  <si>
    <t>Turkey</t>
  </si>
  <si>
    <t>TUR</t>
  </si>
  <si>
    <t>TRY</t>
  </si>
  <si>
    <t>Turkish Lira</t>
  </si>
  <si>
    <t>Turkmenistan</t>
  </si>
  <si>
    <t>TKM</t>
  </si>
  <si>
    <t>TMT</t>
  </si>
  <si>
    <t>Turkmenistan New Manat</t>
  </si>
  <si>
    <t>Turks and Caicos Islands</t>
  </si>
  <si>
    <t>TCA</t>
  </si>
  <si>
    <t>Tuvalu</t>
  </si>
  <si>
    <t>TUV</t>
  </si>
  <si>
    <t>Uganda</t>
  </si>
  <si>
    <t>UGA</t>
  </si>
  <si>
    <t>UGX</t>
  </si>
  <si>
    <t>Uganda Shilling</t>
  </si>
  <si>
    <t>Ukraine</t>
  </si>
  <si>
    <t>UKR</t>
  </si>
  <si>
    <t>UAH</t>
  </si>
  <si>
    <t>Hryvnia</t>
  </si>
  <si>
    <t>United Arab Emirates</t>
  </si>
  <si>
    <t>ARE</t>
  </si>
  <si>
    <t>AED</t>
  </si>
  <si>
    <t>UAE Dirham</t>
  </si>
  <si>
    <t>United Kingdom of Great Britain and Northern Ireland</t>
  </si>
  <si>
    <t>GBR</t>
  </si>
  <si>
    <t>United Republic of Tanzania</t>
  </si>
  <si>
    <t>TZA</t>
  </si>
  <si>
    <t>TZS</t>
  </si>
  <si>
    <t>Tanzanian Shilling</t>
  </si>
  <si>
    <t>United States of America</t>
  </si>
  <si>
    <t>USA</t>
  </si>
  <si>
    <t>United States Virgin Islands</t>
  </si>
  <si>
    <t>VIR</t>
  </si>
  <si>
    <t>Uruguay</t>
  </si>
  <si>
    <t>URY</t>
  </si>
  <si>
    <t>UYU</t>
  </si>
  <si>
    <t>Peso Uruguayo</t>
  </si>
  <si>
    <t>Uzbekistan</t>
  </si>
  <si>
    <t>UZB</t>
  </si>
  <si>
    <t>UZS</t>
  </si>
  <si>
    <t>Uzbekistan Sum</t>
  </si>
  <si>
    <t>Vanuatu</t>
  </si>
  <si>
    <t>VUT</t>
  </si>
  <si>
    <t>VUV</t>
  </si>
  <si>
    <t>Vatu</t>
  </si>
  <si>
    <t>Venezuela (Bolivarian Republic of)</t>
  </si>
  <si>
    <t>VEN</t>
  </si>
  <si>
    <t>VES</t>
  </si>
  <si>
    <t>Bolívar Soberano</t>
  </si>
  <si>
    <t>Viet Nam</t>
  </si>
  <si>
    <t>VNM</t>
  </si>
  <si>
    <t>VND</t>
  </si>
  <si>
    <t>Dong</t>
  </si>
  <si>
    <t>Wallis and Futuna Islands</t>
  </si>
  <si>
    <t>WLF</t>
  </si>
  <si>
    <t>Western Sahara</t>
  </si>
  <si>
    <t>ESH</t>
  </si>
  <si>
    <t>Yemen</t>
  </si>
  <si>
    <t>YEM</t>
  </si>
  <si>
    <t>YER</t>
  </si>
  <si>
    <t>Yemeni Rial</t>
  </si>
  <si>
    <t>Zambia</t>
  </si>
  <si>
    <t>ZMB</t>
  </si>
  <si>
    <t>ZMW</t>
  </si>
  <si>
    <t>Zambian Kwacha</t>
  </si>
  <si>
    <t>Zimbabwe</t>
  </si>
  <si>
    <t>ZWE</t>
  </si>
  <si>
    <t>ZWL</t>
  </si>
  <si>
    <t>Zimbabwe Dollar</t>
  </si>
  <si>
    <t>NO - to be calculated</t>
  </si>
  <si>
    <t>YES - In INTernal activity</t>
  </si>
  <si>
    <t>YES - in EXTernal project</t>
  </si>
  <si>
    <t>YES - in Health System</t>
  </si>
  <si>
    <t>Dir - Var</t>
  </si>
  <si>
    <t>Dir - Fix</t>
  </si>
  <si>
    <t>InDir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</si>
</sst>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00"/>
    <numFmt numFmtId="165" formatCode="&quot;1&quot;\ @\ &quot;=&quot;"/>
    <numFmt numFmtId="166" formatCode="#,#00.00;;"/>
    <numFmt numFmtId="167" formatCode="#,##0;;"/>
    <numFmt numFmtId="168" formatCode="#,##0_);;"/>
    <numFmt numFmtId="169" formatCode="#,##0.00000"/>
    <numFmt numFmtId="170" formatCode="#,##0.00_);;"/>
    <numFmt numFmtId="171" formatCode="@_)"/>
    <numFmt numFmtId="172" formatCode="0;;;@_)"/>
    <numFmt numFmtId="173" formatCode="#,#00_);;;_)@"/>
    <numFmt numFmtId="174" formatCode="_)@_)"/>
    <numFmt numFmtId="175" formatCode="_);;;_)@_)"/>
    <numFmt numFmtId="176" formatCode="_)@_("/>
    <numFmt numFmtId="177" formatCode="#,##0_);;;"/>
    <numFmt numFmtId="178" formatCode="#,##0.00_)"/>
    <numFmt numFmtId="179" formatCode="#,##0_)"/>
    <numFmt numFmtId="180" formatCode="#,##0_);;;_)@"/>
    <numFmt numFmtId="181" formatCode=";;;@"/>
    <numFmt numFmtId="182" formatCode=";;;@_)"/>
    <numFmt numFmtId="183" formatCode="#,##0;;;"/>
    <numFmt numFmtId="184" formatCode="0;;;&quot;Version &quot;\ @"/>
  </numFmts>
  <fonts count="43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8"/>
      <name val="Wingdings"/>
      <charset val="2"/>
    </font>
    <font>
      <sz val="10"/>
      <color theme="8"/>
      <name val="Wingdings"/>
      <charset val="2"/>
    </font>
    <font>
      <b/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69809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4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/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hair">
        <color theme="3" tint="0.39994506668294322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medium">
        <color theme="0"/>
      </right>
      <top style="thin">
        <color theme="3" tint="0.39994506668294322"/>
      </top>
      <bottom style="hair">
        <color theme="3" tint="0.39994506668294322"/>
      </bottom>
      <diagonal/>
    </border>
    <border>
      <left style="medium">
        <color theme="0"/>
      </left>
      <right style="medium">
        <color theme="0"/>
      </right>
      <top style="thin">
        <color theme="3" tint="0.39994506668294322"/>
      </top>
      <bottom style="hair">
        <color theme="3" tint="0.39994506668294322"/>
      </bottom>
      <diagonal/>
    </border>
    <border>
      <left style="medium">
        <color theme="0"/>
      </left>
      <right/>
      <top style="thin">
        <color theme="3" tint="0.39994506668294322"/>
      </top>
      <bottom style="hair">
        <color theme="3" tint="0.39994506668294322"/>
      </bottom>
      <diagonal/>
    </border>
    <border>
      <left style="thick">
        <color theme="0"/>
      </left>
      <right style="medium">
        <color theme="0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0"/>
      </left>
      <right style="medium">
        <color theme="0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0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ck">
        <color theme="0"/>
      </left>
      <right style="medium">
        <color theme="0"/>
      </right>
      <top style="hair">
        <color theme="3" tint="0.39994506668294322"/>
      </top>
      <bottom style="thin">
        <color theme="3" tint="0.39994506668294322"/>
      </bottom>
      <diagonal/>
    </border>
    <border>
      <left style="medium">
        <color theme="0"/>
      </left>
      <right style="medium">
        <color theme="0"/>
      </right>
      <top style="hair">
        <color theme="3" tint="0.39994506668294322"/>
      </top>
      <bottom style="thin">
        <color theme="3" tint="0.39994506668294322"/>
      </bottom>
      <diagonal/>
    </border>
    <border>
      <left style="medium">
        <color theme="0"/>
      </left>
      <right/>
      <top style="hair">
        <color theme="3" tint="0.39994506668294322"/>
      </top>
      <bottom style="thin">
        <color theme="3" tint="0.39994506668294322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0"/>
      </right>
      <top/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medium">
        <color theme="0"/>
      </right>
      <top style="thin">
        <color theme="3" tint="0.39994506668294322"/>
      </top>
      <bottom style="hair">
        <color theme="3" tint="0.39994506668294322"/>
      </bottom>
      <diagonal/>
    </border>
    <border>
      <left/>
      <right style="medium">
        <color theme="0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theme="0"/>
      </right>
      <top style="hair">
        <color theme="3" tint="0.39994506668294322"/>
      </top>
      <bottom style="thin">
        <color theme="3" tint="0.39994506668294322"/>
      </bottom>
      <diagonal/>
    </border>
    <border>
      <left style="medium">
        <color theme="3" tint="0.39991454817346722"/>
      </left>
      <right style="medium">
        <color theme="0"/>
      </right>
      <top style="medium">
        <color theme="3" tint="0.39991454817346722"/>
      </top>
      <bottom style="hair">
        <color theme="3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3" tint="0.39991454817346722"/>
      </top>
      <bottom style="hair">
        <color theme="3" tint="0.39994506668294322"/>
      </bottom>
      <diagonal/>
    </border>
    <border>
      <left style="medium">
        <color theme="0"/>
      </left>
      <right style="medium">
        <color theme="3" tint="0.39991454817346722"/>
      </right>
      <top style="medium">
        <color theme="3" tint="0.39991454817346722"/>
      </top>
      <bottom style="hair">
        <color theme="3" tint="0.39994506668294322"/>
      </bottom>
      <diagonal/>
    </border>
    <border>
      <left style="medium">
        <color theme="3" tint="0.39991454817346722"/>
      </left>
      <right style="medium">
        <color theme="0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0"/>
      </left>
      <right style="medium">
        <color theme="3" tint="0.39991454817346722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3" tint="0.39991454817346722"/>
      </left>
      <right style="medium">
        <color theme="0"/>
      </right>
      <top style="hair">
        <color theme="3" tint="0.39994506668294322"/>
      </top>
      <bottom style="medium">
        <color theme="3" tint="0.39991454817346722"/>
      </bottom>
      <diagonal/>
    </border>
    <border>
      <left style="medium">
        <color theme="0"/>
      </left>
      <right style="medium">
        <color theme="0"/>
      </right>
      <top style="hair">
        <color theme="3" tint="0.39994506668294322"/>
      </top>
      <bottom style="medium">
        <color theme="3" tint="0.39991454817346722"/>
      </bottom>
      <diagonal/>
    </border>
    <border>
      <left style="medium">
        <color theme="0"/>
      </left>
      <right style="medium">
        <color theme="3" tint="0.39991454817346722"/>
      </right>
      <top style="hair">
        <color theme="3" tint="0.39994506668294322"/>
      </top>
      <bottom style="medium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theme="0"/>
      </right>
      <top/>
      <bottom style="double">
        <color rgb="FF0070C0"/>
      </bottom>
      <diagonal/>
    </border>
    <border>
      <left style="thin">
        <color theme="0"/>
      </left>
      <right style="thin">
        <color theme="0"/>
      </right>
      <top/>
      <bottom style="double">
        <color rgb="FF0070C0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hair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91454817346722"/>
      </bottom>
      <diagonal/>
    </border>
    <border>
      <left style="thick">
        <color theme="0"/>
      </left>
      <right style="thick">
        <color theme="7" tint="0.39994506668294322"/>
      </right>
      <top/>
      <bottom style="thin">
        <color theme="7" tint="0.39994506668294322"/>
      </bottom>
      <diagonal/>
    </border>
    <border>
      <left style="thick">
        <color theme="0"/>
      </left>
      <right style="thick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ck">
        <color theme="0"/>
      </left>
      <right style="thick">
        <color theme="7" tint="0.39994506668294322"/>
      </right>
      <top style="thin">
        <color theme="7" tint="0.39994506668294322"/>
      </top>
      <bottom style="thick">
        <color theme="7" tint="0.39994506668294322"/>
      </bottom>
      <diagonal/>
    </border>
    <border>
      <left style="thin">
        <color theme="3" tint="0.39991454817346722"/>
      </left>
      <right style="thin">
        <color theme="3" tint="0.39988402966399123"/>
      </right>
      <top style="thin">
        <color theme="3" tint="0.39991454817346722"/>
      </top>
      <bottom style="hair">
        <color theme="3" tint="0.39991454817346722"/>
      </bottom>
      <diagonal/>
    </border>
    <border>
      <left/>
      <right style="medium">
        <color theme="7" tint="0.399914548173467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 style="medium">
        <color theme="7" tint="0.39991454817346722"/>
      </right>
      <top style="thin">
        <color theme="7" tint="0.39994506668294322"/>
      </top>
      <bottom/>
      <diagonal/>
    </border>
    <border>
      <left/>
      <right/>
      <top/>
      <bottom style="hair">
        <color theme="3" tint="0.39994506668294322"/>
      </bottom>
      <diagonal/>
    </border>
    <border>
      <left/>
      <right/>
      <top style="hair">
        <color theme="3" tint="0.39994506668294322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theme="0"/>
      </right>
      <top style="thin">
        <color theme="3" tint="0.39994506668294322"/>
      </top>
      <bottom style="hair">
        <color theme="3" tint="0.39991454817346722"/>
      </bottom>
      <diagonal/>
    </border>
    <border>
      <left style="medium">
        <color theme="0"/>
      </left>
      <right style="medium">
        <color theme="0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medium">
        <color theme="0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theme="0"/>
      </left>
      <right style="medium">
        <color theme="0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thin">
        <color theme="3" tint="0.39991454817346722"/>
      </bottom>
      <diagonal/>
    </border>
    <border>
      <left style="thick">
        <color theme="0"/>
      </left>
      <right style="medium">
        <color theme="0"/>
      </right>
      <top style="thin">
        <color theme="3" tint="0.39994506668294322"/>
      </top>
      <bottom style="dotted">
        <color theme="3" tint="0.39994506668294322"/>
      </bottom>
      <diagonal/>
    </border>
    <border>
      <left style="medium">
        <color theme="0"/>
      </left>
      <right style="medium">
        <color theme="0"/>
      </right>
      <top style="thin">
        <color theme="3" tint="0.39994506668294322"/>
      </top>
      <bottom style="dotted">
        <color theme="3" tint="0.39994506668294322"/>
      </bottom>
      <diagonal/>
    </border>
    <border>
      <left style="medium">
        <color theme="0"/>
      </left>
      <right/>
      <top style="thin">
        <color theme="3" tint="0.39994506668294322"/>
      </top>
      <bottom style="dotted">
        <color theme="3" tint="0.39994506668294322"/>
      </bottom>
      <diagonal/>
    </border>
    <border>
      <left/>
      <right/>
      <top/>
      <bottom style="dotted">
        <color theme="3" tint="0.39994506668294322"/>
      </bottom>
      <diagonal/>
    </border>
    <border>
      <left style="thick">
        <color theme="0"/>
      </left>
      <right style="medium">
        <color theme="0"/>
      </right>
      <top style="dotted">
        <color theme="3" tint="0.39994506668294322"/>
      </top>
      <bottom style="dotted">
        <color theme="3" tint="0.39994506668294322"/>
      </bottom>
      <diagonal/>
    </border>
    <border>
      <left style="medium">
        <color theme="0"/>
      </left>
      <right style="medium">
        <color theme="0"/>
      </right>
      <top style="dotted">
        <color theme="3" tint="0.39994506668294322"/>
      </top>
      <bottom style="dotted">
        <color theme="3" tint="0.39994506668294322"/>
      </bottom>
      <diagonal/>
    </border>
    <border>
      <left style="medium">
        <color theme="0"/>
      </left>
      <right/>
      <top style="dotted">
        <color theme="3" tint="0.39994506668294322"/>
      </top>
      <bottom style="dotted">
        <color theme="3" tint="0.39994506668294322"/>
      </bottom>
      <diagonal/>
    </border>
    <border>
      <left/>
      <right/>
      <top style="dotted">
        <color theme="3" tint="0.39994506668294322"/>
      </top>
      <bottom style="dotted">
        <color theme="3" tint="0.39994506668294322"/>
      </bottom>
      <diagonal/>
    </border>
    <border>
      <left/>
      <right/>
      <top style="dotted">
        <color theme="3" tint="0.39994506668294322"/>
      </top>
      <bottom/>
      <diagonal/>
    </border>
  </borders>
  <cellStyleXfs count="16">
    <xf numFmtId="0" fontId="0" fillId="0" borderId="0"/>
    <xf numFmtId="0" fontId="1" fillId="2" borderId="1" applyNumberFormat="0" applyAlignment="0" applyProtection="0"/>
    <xf numFmtId="0" fontId="4" fillId="4" borderId="0"/>
    <xf numFmtId="0" fontId="4" fillId="5" borderId="0">
      <alignment wrapText="1"/>
    </xf>
    <xf numFmtId="170" fontId="2" fillId="0" borderId="5">
      <protection locked="0"/>
    </xf>
    <xf numFmtId="0" fontId="3" fillId="3" borderId="8">
      <protection locked="0"/>
    </xf>
    <xf numFmtId="164" fontId="7" fillId="0" borderId="0"/>
    <xf numFmtId="0" fontId="8" fillId="7" borderId="0"/>
    <xf numFmtId="0" fontId="9" fillId="0" borderId="0" applyNumberFormat="0" applyFill="0" applyBorder="0" applyAlignment="0" applyProtection="0"/>
    <xf numFmtId="0" fontId="13" fillId="0" borderId="0">
      <alignment horizontal="right"/>
    </xf>
    <xf numFmtId="0" fontId="10" fillId="0" borderId="0"/>
    <xf numFmtId="4" fontId="2" fillId="0" borderId="26">
      <protection locked="0"/>
    </xf>
    <xf numFmtId="4" fontId="5" fillId="9" borderId="8"/>
    <xf numFmtId="164" fontId="19" fillId="0" borderId="0"/>
    <xf numFmtId="164" fontId="26" fillId="21" borderId="27"/>
    <xf numFmtId="4" fontId="2" fillId="22" borderId="29">
      <protection locked="0"/>
    </xf>
  </cellStyleXfs>
  <cellXfs count="316">
    <xf numFmtId="0" fontId="0" fillId="0" borderId="0" xfId="0"/>
    <xf numFmtId="0" fontId="1" fillId="2" borderId="1" xfId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4" fillId="4" borderId="0" xfId="0" applyFont="1" applyFill="1"/>
    <xf numFmtId="0" fontId="6" fillId="4" borderId="0" xfId="0" applyFont="1" applyFill="1"/>
    <xf numFmtId="0" fontId="4" fillId="5" borderId="0" xfId="0" applyFont="1" applyFill="1"/>
    <xf numFmtId="170" fontId="2" fillId="0" borderId="5" xfId="4">
      <protection locked="0"/>
    </xf>
    <xf numFmtId="0" fontId="3" fillId="3" borderId="8" xfId="5">
      <protection locked="0"/>
    </xf>
    <xf numFmtId="0" fontId="0" fillId="6" borderId="0" xfId="0" applyFill="1"/>
    <xf numFmtId="164" fontId="7" fillId="0" borderId="0" xfId="0" applyNumberFormat="1" applyFont="1"/>
    <xf numFmtId="0" fontId="5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1" applyBorder="1"/>
    <xf numFmtId="0" fontId="5" fillId="0" borderId="0" xfId="0" applyFont="1"/>
    <xf numFmtId="0" fontId="9" fillId="0" borderId="0" xfId="8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right"/>
    </xf>
    <xf numFmtId="0" fontId="16" fillId="0" borderId="0" xfId="0" applyFont="1"/>
    <xf numFmtId="164" fontId="4" fillId="4" borderId="0" xfId="2" applyNumberFormat="1" applyAlignment="1">
      <alignment horizontal="left"/>
    </xf>
    <xf numFmtId="0" fontId="0" fillId="8" borderId="0" xfId="0" applyFill="1"/>
    <xf numFmtId="0" fontId="4" fillId="5" borderId="0" xfId="0" applyFont="1" applyFill="1" applyAlignment="1">
      <alignment horizontal="right"/>
    </xf>
    <xf numFmtId="0" fontId="5" fillId="3" borderId="8" xfId="5" applyFont="1">
      <protection locked="0"/>
    </xf>
    <xf numFmtId="0" fontId="17" fillId="0" borderId="0" xfId="0" applyFont="1"/>
    <xf numFmtId="0" fontId="18" fillId="0" borderId="0" xfId="0" applyFont="1"/>
    <xf numFmtId="49" fontId="0" fillId="0" borderId="0" xfId="0" applyNumberFormat="1"/>
    <xf numFmtId="164" fontId="19" fillId="0" borderId="0" xfId="0" applyNumberFormat="1" applyFont="1"/>
    <xf numFmtId="0" fontId="4" fillId="5" borderId="0" xfId="3" applyAlignment="1">
      <alignment horizontal="left"/>
    </xf>
    <xf numFmtId="0" fontId="18" fillId="8" borderId="0" xfId="0" applyFont="1" applyFill="1"/>
    <xf numFmtId="0" fontId="18" fillId="11" borderId="0" xfId="0" applyFont="1" applyFill="1"/>
    <xf numFmtId="0" fontId="0" fillId="11" borderId="0" xfId="0" applyFill="1"/>
    <xf numFmtId="0" fontId="8" fillId="7" borderId="0" xfId="7"/>
    <xf numFmtId="0" fontId="4" fillId="5" borderId="11" xfId="3" applyBorder="1" applyProtection="1">
      <alignment wrapText="1"/>
      <protection locked="0"/>
    </xf>
    <xf numFmtId="0" fontId="4" fillId="5" borderId="12" xfId="3" applyBorder="1" applyProtection="1">
      <alignment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7" xfId="0" applyNumberFormat="1" applyBorder="1" applyAlignment="1">
      <alignment horizontal="right"/>
    </xf>
    <xf numFmtId="4" fontId="0" fillId="0" borderId="17" xfId="0" applyNumberFormat="1" applyBorder="1"/>
    <xf numFmtId="0" fontId="0" fillId="0" borderId="19" xfId="0" applyBorder="1"/>
    <xf numFmtId="0" fontId="0" fillId="0" borderId="20" xfId="0" applyBorder="1"/>
    <xf numFmtId="4" fontId="0" fillId="0" borderId="20" xfId="0" applyNumberFormat="1" applyBorder="1"/>
    <xf numFmtId="0" fontId="0" fillId="0" borderId="21" xfId="0" applyBorder="1"/>
    <xf numFmtId="0" fontId="4" fillId="13" borderId="0" xfId="0" applyFont="1" applyFill="1" applyAlignment="1">
      <alignment horizontal="left"/>
    </xf>
    <xf numFmtId="0" fontId="2" fillId="8" borderId="6" xfId="0" applyFont="1" applyFill="1" applyBorder="1" applyProtection="1">
      <protection locked="0"/>
    </xf>
    <xf numFmtId="0" fontId="2" fillId="8" borderId="7" xfId="0" applyFont="1" applyFill="1" applyBorder="1" applyProtection="1">
      <protection locked="0"/>
    </xf>
    <xf numFmtId="0" fontId="20" fillId="0" borderId="0" xfId="0" applyFont="1"/>
    <xf numFmtId="0" fontId="0" fillId="15" borderId="22" xfId="0" applyFill="1" applyBorder="1"/>
    <xf numFmtId="0" fontId="0" fillId="15" borderId="23" xfId="0" applyFill="1" applyBorder="1"/>
    <xf numFmtId="0" fontId="21" fillId="8" borderId="0" xfId="0" applyFont="1" applyFill="1"/>
    <xf numFmtId="0" fontId="0" fillId="16" borderId="0" xfId="0" applyFill="1"/>
    <xf numFmtId="0" fontId="22" fillId="0" borderId="0" xfId="0" applyFont="1"/>
    <xf numFmtId="15" fontId="0" fillId="0" borderId="0" xfId="0" applyNumberFormat="1"/>
    <xf numFmtId="0" fontId="0" fillId="17" borderId="0" xfId="0" applyFill="1"/>
    <xf numFmtId="0" fontId="0" fillId="18" borderId="0" xfId="0" applyFill="1"/>
    <xf numFmtId="0" fontId="0" fillId="19" borderId="0" xfId="0" applyFill="1"/>
    <xf numFmtId="164" fontId="7" fillId="0" borderId="0" xfId="6"/>
    <xf numFmtId="0" fontId="0" fillId="0" borderId="0" xfId="0" applyAlignment="1">
      <alignment horizontal="right"/>
    </xf>
    <xf numFmtId="164" fontId="7" fillId="0" borderId="0" xfId="6" applyAlignment="1">
      <alignment horizontal="right"/>
    </xf>
    <xf numFmtId="0" fontId="23" fillId="0" borderId="26" xfId="11" applyNumberFormat="1" applyFont="1">
      <protection locked="0"/>
    </xf>
    <xf numFmtId="0" fontId="4" fillId="5" borderId="11" xfId="3" applyBorder="1" applyAlignment="1" applyProtection="1">
      <alignment horizontal="right" wrapText="1"/>
      <protection locked="0"/>
    </xf>
    <xf numFmtId="0" fontId="4" fillId="5" borderId="10" xfId="3" applyBorder="1">
      <alignment wrapText="1"/>
    </xf>
    <xf numFmtId="165" fontId="7" fillId="0" borderId="0" xfId="0" applyNumberFormat="1" applyFont="1"/>
    <xf numFmtId="3" fontId="0" fillId="6" borderId="0" xfId="0" applyNumberFormat="1" applyFill="1"/>
    <xf numFmtId="0" fontId="0" fillId="20" borderId="0" xfId="0" applyFill="1"/>
    <xf numFmtId="0" fontId="5" fillId="6" borderId="0" xfId="0" applyFont="1" applyFill="1"/>
    <xf numFmtId="166" fontId="0" fillId="0" borderId="0" xfId="0" applyNumberFormat="1"/>
    <xf numFmtId="0" fontId="0" fillId="20" borderId="25" xfId="0" applyFill="1" applyBorder="1"/>
    <xf numFmtId="0" fontId="0" fillId="20" borderId="11" xfId="0" applyFill="1" applyBorder="1"/>
    <xf numFmtId="0" fontId="0" fillId="15" borderId="0" xfId="0" applyFill="1"/>
    <xf numFmtId="167" fontId="0" fillId="0" borderId="0" xfId="0" applyNumberFormat="1"/>
    <xf numFmtId="0" fontId="24" fillId="0" borderId="0" xfId="0" applyFont="1"/>
    <xf numFmtId="0" fontId="25" fillId="0" borderId="0" xfId="0" applyFont="1" applyAlignment="1">
      <alignment horizontal="right"/>
    </xf>
    <xf numFmtId="0" fontId="4" fillId="4" borderId="0" xfId="2"/>
    <xf numFmtId="0" fontId="15" fillId="0" borderId="0" xfId="8" applyFont="1"/>
    <xf numFmtId="0" fontId="4" fillId="5" borderId="0" xfId="3">
      <alignment wrapText="1"/>
    </xf>
    <xf numFmtId="4" fontId="2" fillId="0" borderId="26" xfId="11">
      <protection locked="0"/>
    </xf>
    <xf numFmtId="0" fontId="0" fillId="6" borderId="0" xfId="0" applyFill="1" applyAlignment="1">
      <alignment horizontal="right"/>
    </xf>
    <xf numFmtId="0" fontId="7" fillId="0" borderId="0" xfId="0" applyFont="1" applyAlignment="1">
      <alignment horizontal="right"/>
    </xf>
    <xf numFmtId="164" fontId="26" fillId="21" borderId="27" xfId="14"/>
    <xf numFmtId="0" fontId="3" fillId="3" borderId="28" xfId="5" applyBorder="1">
      <protection locked="0"/>
    </xf>
    <xf numFmtId="0" fontId="5" fillId="15" borderId="0" xfId="0" applyFont="1" applyFill="1"/>
    <xf numFmtId="0" fontId="6" fillId="23" borderId="0" xfId="0" applyFont="1" applyFill="1"/>
    <xf numFmtId="0" fontId="4" fillId="24" borderId="0" xfId="0" applyFont="1" applyFill="1"/>
    <xf numFmtId="0" fontId="5" fillId="25" borderId="12" xfId="0" applyFont="1" applyFill="1" applyBorder="1"/>
    <xf numFmtId="0" fontId="5" fillId="25" borderId="11" xfId="0" applyFont="1" applyFill="1" applyBorder="1"/>
    <xf numFmtId="0" fontId="0" fillId="25" borderId="0" xfId="0" applyFill="1"/>
    <xf numFmtId="0" fontId="5" fillId="14" borderId="0" xfId="0" applyFont="1" applyFill="1"/>
    <xf numFmtId="0" fontId="5" fillId="26" borderId="12" xfId="0" applyFont="1" applyFill="1" applyBorder="1"/>
    <xf numFmtId="0" fontId="4" fillId="27" borderId="0" xfId="0" applyFont="1" applyFill="1" applyAlignment="1">
      <alignment horizontal="left"/>
    </xf>
    <xf numFmtId="167" fontId="0" fillId="0" borderId="13" xfId="0" applyNumberFormat="1" applyBorder="1"/>
    <xf numFmtId="167" fontId="0" fillId="0" borderId="14" xfId="0" applyNumberFormat="1" applyBorder="1"/>
    <xf numFmtId="167" fontId="0" fillId="0" borderId="16" xfId="0" applyNumberFormat="1" applyBorder="1"/>
    <xf numFmtId="167" fontId="0" fillId="0" borderId="17" xfId="0" applyNumberFormat="1" applyBorder="1"/>
    <xf numFmtId="0" fontId="0" fillId="28" borderId="0" xfId="0" applyFill="1"/>
    <xf numFmtId="0" fontId="0" fillId="28" borderId="11" xfId="0" applyFill="1" applyBorder="1"/>
    <xf numFmtId="0" fontId="5" fillId="28" borderId="11" xfId="0" applyFont="1" applyFill="1" applyBorder="1"/>
    <xf numFmtId="0" fontId="0" fillId="0" borderId="11" xfId="0" applyBorder="1"/>
    <xf numFmtId="169" fontId="0" fillId="0" borderId="14" xfId="0" applyNumberFormat="1" applyBorder="1"/>
    <xf numFmtId="169" fontId="0" fillId="0" borderId="17" xfId="0" applyNumberFormat="1" applyBorder="1"/>
    <xf numFmtId="169" fontId="0" fillId="0" borderId="20" xfId="0" applyNumberFormat="1" applyBorder="1"/>
    <xf numFmtId="3" fontId="5" fillId="15" borderId="24" xfId="0" applyNumberFormat="1" applyFont="1" applyFill="1" applyBorder="1"/>
    <xf numFmtId="3" fontId="0" fillId="0" borderId="0" xfId="0" applyNumberFormat="1"/>
    <xf numFmtId="0" fontId="4" fillId="5" borderId="0" xfId="3" applyAlignment="1"/>
    <xf numFmtId="4" fontId="0" fillId="0" borderId="14" xfId="0" applyNumberFormat="1" applyBorder="1" applyAlignment="1">
      <alignment horizontal="left"/>
    </xf>
    <xf numFmtId="4" fontId="0" fillId="0" borderId="17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49" fontId="0" fillId="6" borderId="0" xfId="0" applyNumberFormat="1" applyFill="1"/>
    <xf numFmtId="0" fontId="5" fillId="18" borderId="0" xfId="0" applyFont="1" applyFill="1"/>
    <xf numFmtId="0" fontId="4" fillId="5" borderId="25" xfId="3" applyBorder="1">
      <alignment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3" fontId="4" fillId="29" borderId="0" xfId="0" applyNumberFormat="1" applyFont="1" applyFill="1"/>
    <xf numFmtId="0" fontId="4" fillId="29" borderId="0" xfId="0" applyFont="1" applyFill="1"/>
    <xf numFmtId="0" fontId="4" fillId="27" borderId="0" xfId="0" applyFont="1" applyFill="1"/>
    <xf numFmtId="3" fontId="0" fillId="0" borderId="14" xfId="0" applyNumberFormat="1" applyBorder="1" applyAlignment="1">
      <alignment horizontal="left"/>
    </xf>
    <xf numFmtId="3" fontId="0" fillId="0" borderId="17" xfId="0" applyNumberFormat="1" applyBorder="1" applyAlignment="1">
      <alignment horizontal="left"/>
    </xf>
    <xf numFmtId="0" fontId="0" fillId="0" borderId="20" xfId="0" applyBorder="1" applyAlignment="1">
      <alignment horizontal="left"/>
    </xf>
    <xf numFmtId="4" fontId="5" fillId="0" borderId="14" xfId="0" applyNumberFormat="1" applyFont="1" applyBorder="1"/>
    <xf numFmtId="4" fontId="5" fillId="0" borderId="17" xfId="0" applyNumberFormat="1" applyFont="1" applyBorder="1"/>
    <xf numFmtId="4" fontId="5" fillId="0" borderId="20" xfId="0" applyNumberFormat="1" applyFont="1" applyBorder="1"/>
    <xf numFmtId="0" fontId="5" fillId="26" borderId="0" xfId="0" applyFont="1" applyFill="1"/>
    <xf numFmtId="3" fontId="0" fillId="0" borderId="14" xfId="0" applyNumberFormat="1" applyBorder="1"/>
    <xf numFmtId="3" fontId="0" fillId="0" borderId="17" xfId="0" applyNumberFormat="1" applyBorder="1"/>
    <xf numFmtId="0" fontId="27" fillId="0" borderId="0" xfId="0" applyFont="1"/>
    <xf numFmtId="0" fontId="9" fillId="0" borderId="0" xfId="8" applyAlignment="1">
      <alignment horizontal="left" indent="1"/>
    </xf>
    <xf numFmtId="0" fontId="4" fillId="5" borderId="11" xfId="3" applyBorder="1">
      <alignment wrapText="1"/>
    </xf>
    <xf numFmtId="0" fontId="4" fillId="5" borderId="12" xfId="3" applyBorder="1">
      <alignment wrapText="1"/>
    </xf>
    <xf numFmtId="171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5" fillId="20" borderId="0" xfId="0" applyFont="1" applyFill="1"/>
    <xf numFmtId="0" fontId="5" fillId="28" borderId="0" xfId="0" applyFont="1" applyFill="1"/>
    <xf numFmtId="0" fontId="28" fillId="30" borderId="0" xfId="0" applyFont="1" applyFill="1"/>
    <xf numFmtId="0" fontId="29" fillId="30" borderId="0" xfId="0" applyFont="1" applyFill="1"/>
    <xf numFmtId="49" fontId="5" fillId="6" borderId="0" xfId="0" applyNumberFormat="1" applyFont="1" applyFill="1"/>
    <xf numFmtId="3" fontId="5" fillId="0" borderId="0" xfId="0" applyNumberFormat="1" applyFont="1"/>
    <xf numFmtId="3" fontId="2" fillId="0" borderId="26" xfId="11" applyNumberFormat="1">
      <protection locked="0"/>
    </xf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0" xfId="0" applyFont="1" applyBorder="1" applyProtection="1">
      <protection locked="0"/>
    </xf>
    <xf numFmtId="4" fontId="0" fillId="0" borderId="0" xfId="0" applyNumberFormat="1"/>
    <xf numFmtId="0" fontId="0" fillId="0" borderId="41" xfId="0" applyBorder="1"/>
    <xf numFmtId="0" fontId="0" fillId="0" borderId="9" xfId="0" applyBorder="1"/>
    <xf numFmtId="0" fontId="0" fillId="0" borderId="42" xfId="0" applyBorder="1"/>
    <xf numFmtId="0" fontId="0" fillId="0" borderId="43" xfId="0" applyBorder="1"/>
    <xf numFmtId="0" fontId="30" fillId="0" borderId="0" xfId="0" applyFont="1" applyAlignment="1">
      <alignment horizontal="right"/>
    </xf>
    <xf numFmtId="3" fontId="30" fillId="0" borderId="0" xfId="6" applyNumberFormat="1" applyFont="1" applyAlignment="1">
      <alignment horizontal="right"/>
    </xf>
    <xf numFmtId="0" fontId="31" fillId="0" borderId="0" xfId="0" applyFont="1" applyAlignment="1">
      <alignment horizontal="right"/>
    </xf>
    <xf numFmtId="0" fontId="8" fillId="7" borderId="0" xfId="7" applyAlignment="1">
      <alignment horizontal="right"/>
    </xf>
    <xf numFmtId="0" fontId="22" fillId="11" borderId="0" xfId="0" applyFont="1" applyFill="1"/>
    <xf numFmtId="170" fontId="2" fillId="0" borderId="46" xfId="4" applyBorder="1">
      <protection locked="0"/>
    </xf>
    <xf numFmtId="0" fontId="3" fillId="3" borderId="46" xfId="5" applyBorder="1">
      <protection locked="0"/>
    </xf>
    <xf numFmtId="170" fontId="2" fillId="0" borderId="47" xfId="4" applyBorder="1">
      <protection locked="0"/>
    </xf>
    <xf numFmtId="0" fontId="3" fillId="3" borderId="47" xfId="5" applyBorder="1">
      <protection locked="0"/>
    </xf>
    <xf numFmtId="170" fontId="2" fillId="0" borderId="48" xfId="4" applyBorder="1">
      <protection locked="0"/>
    </xf>
    <xf numFmtId="0" fontId="3" fillId="3" borderId="49" xfId="5" applyBorder="1">
      <protection locked="0"/>
    </xf>
    <xf numFmtId="0" fontId="5" fillId="0" borderId="0" xfId="0" applyFont="1" applyAlignment="1">
      <alignment horizontal="right"/>
    </xf>
    <xf numFmtId="0" fontId="17" fillId="6" borderId="0" xfId="0" applyFont="1" applyFill="1"/>
    <xf numFmtId="0" fontId="16" fillId="0" borderId="0" xfId="0" applyFont="1" applyAlignment="1">
      <alignment horizontal="right"/>
    </xf>
    <xf numFmtId="4" fontId="2" fillId="22" borderId="0" xfId="4" applyNumberFormat="1" applyFill="1" applyBorder="1">
      <protection locked="0"/>
    </xf>
    <xf numFmtId="0" fontId="3" fillId="12" borderId="28" xfId="5" applyFill="1" applyBorder="1">
      <protection locked="0"/>
    </xf>
    <xf numFmtId="2" fontId="33" fillId="0" borderId="50" xfId="0" applyNumberFormat="1" applyFont="1" applyBorder="1"/>
    <xf numFmtId="2" fontId="33" fillId="0" borderId="51" xfId="0" applyNumberFormat="1" applyFont="1" applyBorder="1"/>
    <xf numFmtId="2" fontId="33" fillId="0" borderId="52" xfId="0" applyNumberFormat="1" applyFont="1" applyBorder="1"/>
    <xf numFmtId="0" fontId="33" fillId="0" borderId="54" xfId="0" applyFont="1" applyBorder="1"/>
    <xf numFmtId="0" fontId="33" fillId="0" borderId="55" xfId="0" applyFont="1" applyBorder="1"/>
    <xf numFmtId="170" fontId="32" fillId="22" borderId="53" xfId="4" applyFont="1" applyFill="1" applyBorder="1">
      <protection locked="0"/>
    </xf>
    <xf numFmtId="164" fontId="0" fillId="0" borderId="0" xfId="0" applyNumberFormat="1"/>
    <xf numFmtId="0" fontId="0" fillId="31" borderId="0" xfId="0" applyFill="1"/>
    <xf numFmtId="0" fontId="4" fillId="5" borderId="11" xfId="3" applyBorder="1" applyAlignment="1">
      <alignment horizontal="right" wrapText="1"/>
    </xf>
    <xf numFmtId="0" fontId="34" fillId="5" borderId="0" xfId="0" applyFont="1" applyFill="1"/>
    <xf numFmtId="0" fontId="35" fillId="3" borderId="8" xfId="5" applyFont="1">
      <protection locked="0"/>
    </xf>
    <xf numFmtId="171" fontId="8" fillId="7" borderId="0" xfId="7" applyNumberFormat="1" applyAlignment="1">
      <alignment horizontal="right"/>
    </xf>
    <xf numFmtId="172" fontId="8" fillId="7" borderId="0" xfId="7" applyNumberFormat="1" applyAlignment="1">
      <alignment horizontal="right"/>
    </xf>
    <xf numFmtId="0" fontId="36" fillId="3" borderId="8" xfId="5" applyFont="1">
      <protection locked="0"/>
    </xf>
    <xf numFmtId="0" fontId="4" fillId="5" borderId="10" xfId="3" applyBorder="1" applyAlignment="1">
      <alignment vertical="center" wrapText="1"/>
    </xf>
    <xf numFmtId="0" fontId="4" fillId="5" borderId="11" xfId="3" applyBorder="1" applyAlignment="1" applyProtection="1">
      <alignment vertical="center" wrapText="1"/>
      <protection locked="0"/>
    </xf>
    <xf numFmtId="0" fontId="4" fillId="5" borderId="11" xfId="3" applyBorder="1" applyAlignment="1" applyProtection="1">
      <alignment horizontal="left" vertical="center" wrapText="1"/>
      <protection locked="0"/>
    </xf>
    <xf numFmtId="0" fontId="4" fillId="5" borderId="12" xfId="3" applyBorder="1" applyAlignment="1" applyProtection="1">
      <alignment vertical="center" wrapText="1"/>
      <protection locked="0"/>
    </xf>
    <xf numFmtId="0" fontId="4" fillId="5" borderId="12" xfId="3" applyBorder="1" applyAlignment="1" applyProtection="1">
      <alignment vertical="center"/>
      <protection locked="0"/>
    </xf>
    <xf numFmtId="0" fontId="5" fillId="11" borderId="0" xfId="0" applyFont="1" applyFill="1"/>
    <xf numFmtId="173" fontId="0" fillId="0" borderId="30" xfId="0" applyNumberFormat="1" applyBorder="1"/>
    <xf numFmtId="173" fontId="0" fillId="0" borderId="14" xfId="0" applyNumberFormat="1" applyBorder="1"/>
    <xf numFmtId="173" fontId="0" fillId="0" borderId="31" xfId="0" applyNumberFormat="1" applyBorder="1"/>
    <xf numFmtId="173" fontId="0" fillId="0" borderId="17" xfId="0" applyNumberFormat="1" applyBorder="1"/>
    <xf numFmtId="173" fontId="0" fillId="0" borderId="32" xfId="0" applyNumberFormat="1" applyBorder="1"/>
    <xf numFmtId="173" fontId="0" fillId="0" borderId="20" xfId="0" applyNumberFormat="1" applyBorder="1"/>
    <xf numFmtId="174" fontId="4" fillId="5" borderId="25" xfId="3" applyNumberFormat="1" applyBorder="1">
      <alignment wrapText="1"/>
    </xf>
    <xf numFmtId="174" fontId="4" fillId="5" borderId="11" xfId="3" applyNumberFormat="1" applyBorder="1">
      <alignment wrapText="1"/>
    </xf>
    <xf numFmtId="174" fontId="4" fillId="5" borderId="11" xfId="3" applyNumberFormat="1" applyBorder="1" applyProtection="1">
      <alignment wrapText="1"/>
      <protection locked="0"/>
    </xf>
    <xf numFmtId="174" fontId="4" fillId="5" borderId="11" xfId="3" applyNumberFormat="1" applyBorder="1" applyAlignment="1" applyProtection="1">
      <alignment horizontal="right" wrapText="1"/>
      <protection locked="0"/>
    </xf>
    <xf numFmtId="174" fontId="4" fillId="5" borderId="12" xfId="3" applyNumberFormat="1" applyBorder="1" applyProtection="1">
      <alignment wrapText="1"/>
      <protection locked="0"/>
    </xf>
    <xf numFmtId="175" fontId="4" fillId="5" borderId="11" xfId="3" applyNumberFormat="1" applyBorder="1" applyAlignment="1" applyProtection="1">
      <alignment horizontal="right" wrapText="1"/>
      <protection locked="0"/>
    </xf>
    <xf numFmtId="0" fontId="5" fillId="32" borderId="0" xfId="0" applyFont="1" applyFill="1"/>
    <xf numFmtId="0" fontId="0" fillId="32" borderId="0" xfId="0" applyFill="1"/>
    <xf numFmtId="174" fontId="4" fillId="5" borderId="11" xfId="3" applyNumberFormat="1" applyBorder="1" applyAlignment="1">
      <alignment horizontal="left" wrapText="1"/>
    </xf>
    <xf numFmtId="173" fontId="0" fillId="0" borderId="14" xfId="0" applyNumberFormat="1" applyBorder="1" applyAlignment="1">
      <alignment horizontal="left"/>
    </xf>
    <xf numFmtId="173" fontId="0" fillId="0" borderId="17" xfId="0" applyNumberFormat="1" applyBorder="1" applyAlignment="1">
      <alignment horizontal="left"/>
    </xf>
    <xf numFmtId="173" fontId="0" fillId="0" borderId="20" xfId="0" applyNumberFormat="1" applyBorder="1" applyAlignment="1">
      <alignment horizontal="left"/>
    </xf>
    <xf numFmtId="176" fontId="4" fillId="5" borderId="25" xfId="3" applyNumberFormat="1" applyBorder="1" applyAlignment="1">
      <alignment vertical="center" wrapText="1"/>
    </xf>
    <xf numFmtId="176" fontId="4" fillId="5" borderId="11" xfId="3" applyNumberFormat="1" applyBorder="1" applyAlignment="1">
      <alignment vertical="center" wrapText="1"/>
    </xf>
    <xf numFmtId="176" fontId="4" fillId="5" borderId="11" xfId="3" applyNumberFormat="1" applyBorder="1" applyAlignment="1">
      <alignment horizontal="right" vertical="center" wrapText="1"/>
    </xf>
    <xf numFmtId="176" fontId="4" fillId="5" borderId="11" xfId="3" applyNumberFormat="1" applyBorder="1" applyAlignment="1">
      <alignment horizontal="left" vertical="center"/>
    </xf>
    <xf numFmtId="174" fontId="4" fillId="5" borderId="25" xfId="3" applyNumberFormat="1" applyBorder="1" applyAlignment="1">
      <alignment vertical="center" wrapText="1"/>
    </xf>
    <xf numFmtId="174" fontId="4" fillId="5" borderId="11" xfId="3" applyNumberFormat="1" applyBorder="1" applyAlignment="1">
      <alignment vertical="center" wrapText="1"/>
    </xf>
    <xf numFmtId="174" fontId="4" fillId="5" borderId="11" xfId="3" applyNumberFormat="1" applyBorder="1" applyAlignment="1">
      <alignment horizontal="right" vertical="center" wrapText="1"/>
    </xf>
    <xf numFmtId="0" fontId="0" fillId="0" borderId="56" xfId="0" applyBorder="1"/>
    <xf numFmtId="168" fontId="5" fillId="0" borderId="56" xfId="0" applyNumberFormat="1" applyFont="1" applyBorder="1"/>
    <xf numFmtId="168" fontId="5" fillId="0" borderId="43" xfId="0" applyNumberFormat="1" applyFont="1" applyBorder="1"/>
    <xf numFmtId="0" fontId="0" fillId="0" borderId="57" xfId="0" applyBorder="1"/>
    <xf numFmtId="168" fontId="5" fillId="0" borderId="57" xfId="0" applyNumberFormat="1" applyFont="1" applyBorder="1"/>
    <xf numFmtId="167" fontId="0" fillId="0" borderId="56" xfId="0" applyNumberFormat="1" applyBorder="1"/>
    <xf numFmtId="167" fontId="0" fillId="0" borderId="43" xfId="0" applyNumberFormat="1" applyBorder="1"/>
    <xf numFmtId="164" fontId="19" fillId="0" borderId="0" xfId="13"/>
    <xf numFmtId="0" fontId="37" fillId="0" borderId="0" xfId="0" applyFont="1" applyAlignment="1">
      <alignment vertical="center" wrapText="1"/>
    </xf>
    <xf numFmtId="167" fontId="0" fillId="0" borderId="57" xfId="0" applyNumberFormat="1" applyBorder="1"/>
    <xf numFmtId="0" fontId="38" fillId="24" borderId="0" xfId="0" applyFont="1" applyFill="1"/>
    <xf numFmtId="0" fontId="22" fillId="0" borderId="0" xfId="0" applyFont="1" applyAlignment="1">
      <alignment horizontal="left" indent="1"/>
    </xf>
    <xf numFmtId="0" fontId="40" fillId="0" borderId="58" xfId="0" applyFont="1" applyBorder="1"/>
    <xf numFmtId="0" fontId="0" fillId="0" borderId="58" xfId="0" applyBorder="1"/>
    <xf numFmtId="0" fontId="41" fillId="0" borderId="0" xfId="0" applyFont="1" applyAlignment="1">
      <alignment horizontal="right"/>
    </xf>
    <xf numFmtId="0" fontId="41" fillId="0" borderId="0" xfId="0" applyFont="1"/>
    <xf numFmtId="0" fontId="42" fillId="0" borderId="0" xfId="0" applyFont="1"/>
    <xf numFmtId="0" fontId="40" fillId="0" borderId="0" xfId="0" applyFont="1" applyAlignment="1">
      <alignment horizontal="right"/>
    </xf>
    <xf numFmtId="177" fontId="5" fillId="9" borderId="8" xfId="0" applyNumberFormat="1" applyFont="1" applyFill="1" applyBorder="1"/>
    <xf numFmtId="177" fontId="5" fillId="10" borderId="8" xfId="12" applyNumberFormat="1" applyFill="1"/>
    <xf numFmtId="178" fontId="2" fillId="22" borderId="29" xfId="15" applyNumberFormat="1">
      <protection locked="0"/>
    </xf>
    <xf numFmtId="168" fontId="5" fillId="0" borderId="14" xfId="0" applyNumberFormat="1" applyFont="1" applyBorder="1" applyAlignment="1">
      <alignment horizontal="right"/>
    </xf>
    <xf numFmtId="168" fontId="5" fillId="0" borderId="17" xfId="0" applyNumberFormat="1" applyFont="1" applyBorder="1" applyAlignment="1">
      <alignment horizontal="right"/>
    </xf>
    <xf numFmtId="168" fontId="5" fillId="0" borderId="17" xfId="0" applyNumberFormat="1" applyFont="1" applyBorder="1"/>
    <xf numFmtId="168" fontId="5" fillId="0" borderId="20" xfId="0" applyNumberFormat="1" applyFont="1" applyBorder="1"/>
    <xf numFmtId="168" fontId="5" fillId="0" borderId="20" xfId="0" applyNumberFormat="1" applyFont="1" applyBorder="1" applyAlignment="1">
      <alignment horizontal="right"/>
    </xf>
    <xf numFmtId="168" fontId="0" fillId="0" borderId="0" xfId="0" applyNumberFormat="1"/>
    <xf numFmtId="0" fontId="0" fillId="0" borderId="59" xfId="0" applyBorder="1"/>
    <xf numFmtId="0" fontId="0" fillId="0" borderId="60" xfId="0" applyBorder="1"/>
    <xf numFmtId="3" fontId="0" fillId="0" borderId="60" xfId="0" applyNumberFormat="1" applyBorder="1" applyAlignment="1">
      <alignment horizontal="left"/>
    </xf>
    <xf numFmtId="4" fontId="0" fillId="0" borderId="60" xfId="0" applyNumberFormat="1" applyBorder="1" applyAlignment="1">
      <alignment horizontal="left"/>
    </xf>
    <xf numFmtId="0" fontId="0" fillId="0" borderId="61" xfId="0" applyBorder="1"/>
    <xf numFmtId="0" fontId="0" fillId="0" borderId="62" xfId="0" applyBorder="1"/>
    <xf numFmtId="3" fontId="0" fillId="0" borderId="62" xfId="0" applyNumberFormat="1" applyBorder="1" applyAlignment="1">
      <alignment horizontal="left"/>
    </xf>
    <xf numFmtId="4" fontId="0" fillId="0" borderId="62" xfId="0" applyNumberFormat="1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3" xfId="0" applyBorder="1"/>
    <xf numFmtId="0" fontId="0" fillId="0" borderId="64" xfId="0" applyBorder="1"/>
    <xf numFmtId="168" fontId="5" fillId="0" borderId="60" xfId="0" applyNumberFormat="1" applyFont="1" applyBorder="1"/>
    <xf numFmtId="168" fontId="5" fillId="0" borderId="62" xfId="0" applyNumberFormat="1" applyFont="1" applyBorder="1"/>
    <xf numFmtId="168" fontId="5" fillId="0" borderId="63" xfId="0" applyNumberFormat="1" applyFont="1" applyBorder="1"/>
    <xf numFmtId="168" fontId="5" fillId="0" borderId="64" xfId="0" applyNumberFormat="1" applyFont="1" applyBorder="1"/>
    <xf numFmtId="168" fontId="2" fillId="22" borderId="5" xfId="4" applyNumberFormat="1" applyFill="1">
      <protection locked="0"/>
    </xf>
    <xf numFmtId="179" fontId="5" fillId="0" borderId="14" xfId="0" applyNumberFormat="1" applyFont="1" applyBorder="1"/>
    <xf numFmtId="179" fontId="5" fillId="0" borderId="17" xfId="0" applyNumberFormat="1" applyFont="1" applyBorder="1"/>
    <xf numFmtId="179" fontId="5" fillId="0" borderId="20" xfId="0" applyNumberFormat="1" applyFont="1" applyBorder="1"/>
    <xf numFmtId="179" fontId="5" fillId="0" borderId="2" xfId="0" applyNumberFormat="1" applyFont="1" applyBorder="1"/>
    <xf numFmtId="179" fontId="5" fillId="0" borderId="3" xfId="0" applyNumberFormat="1" applyFont="1" applyBorder="1"/>
    <xf numFmtId="180" fontId="5" fillId="0" borderId="14" xfId="0" applyNumberFormat="1" applyFont="1" applyBorder="1"/>
    <xf numFmtId="180" fontId="5" fillId="0" borderId="17" xfId="0" applyNumberFormat="1" applyFont="1" applyBorder="1"/>
    <xf numFmtId="180" fontId="5" fillId="0" borderId="20" xfId="0" applyNumberFormat="1" applyFont="1" applyBorder="1"/>
    <xf numFmtId="167" fontId="0" fillId="0" borderId="65" xfId="0" applyNumberFormat="1" applyBorder="1"/>
    <xf numFmtId="167" fontId="0" fillId="0" borderId="66" xfId="0" applyNumberFormat="1" applyBorder="1"/>
    <xf numFmtId="167" fontId="0" fillId="0" borderId="66" xfId="0" applyNumberFormat="1" applyBorder="1" applyAlignment="1">
      <alignment horizontal="left"/>
    </xf>
    <xf numFmtId="167" fontId="0" fillId="0" borderId="67" xfId="0" applyNumberFormat="1" applyBorder="1"/>
    <xf numFmtId="167" fontId="0" fillId="0" borderId="68" xfId="0" applyNumberFormat="1" applyBorder="1"/>
    <xf numFmtId="168" fontId="0" fillId="0" borderId="68" xfId="0" applyNumberFormat="1" applyBorder="1"/>
    <xf numFmtId="167" fontId="0" fillId="0" borderId="69" xfId="0" applyNumberFormat="1" applyBorder="1"/>
    <xf numFmtId="167" fontId="0" fillId="0" borderId="70" xfId="0" applyNumberFormat="1" applyBorder="1"/>
    <xf numFmtId="167" fontId="0" fillId="0" borderId="70" xfId="0" applyNumberFormat="1" applyBorder="1" applyAlignment="1">
      <alignment horizontal="left"/>
    </xf>
    <xf numFmtId="167" fontId="0" fillId="0" borderId="71" xfId="0" applyNumberFormat="1" applyBorder="1"/>
    <xf numFmtId="167" fontId="0" fillId="0" borderId="72" xfId="0" applyNumberFormat="1" applyBorder="1"/>
    <xf numFmtId="168" fontId="0" fillId="0" borderId="72" xfId="0" applyNumberFormat="1" applyBorder="1"/>
    <xf numFmtId="0" fontId="0" fillId="0" borderId="69" xfId="0" applyBorder="1"/>
    <xf numFmtId="0" fontId="0" fillId="0" borderId="70" xfId="0" applyBorder="1"/>
    <xf numFmtId="4" fontId="0" fillId="0" borderId="70" xfId="0" applyNumberFormat="1" applyBorder="1" applyAlignment="1">
      <alignment horizontal="left"/>
    </xf>
    <xf numFmtId="0" fontId="0" fillId="0" borderId="71" xfId="0" applyBorder="1"/>
    <xf numFmtId="0" fontId="0" fillId="0" borderId="72" xfId="0" applyBorder="1"/>
    <xf numFmtId="0" fontId="0" fillId="0" borderId="73" xfId="0" applyBorder="1"/>
    <xf numFmtId="168" fontId="0" fillId="0" borderId="73" xfId="0" applyNumberFormat="1" applyBorder="1"/>
    <xf numFmtId="0" fontId="4" fillId="5" borderId="11" xfId="3" applyBorder="1" applyAlignment="1">
      <alignment vertical="center" wrapText="1"/>
    </xf>
    <xf numFmtId="0" fontId="4" fillId="5" borderId="11" xfId="3" applyBorder="1" applyAlignment="1">
      <alignment horizontal="left" vertical="center" wrapText="1"/>
    </xf>
    <xf numFmtId="181" fontId="0" fillId="0" borderId="13" xfId="0" applyNumberFormat="1" applyBorder="1"/>
    <xf numFmtId="171" fontId="4" fillId="5" borderId="11" xfId="3" applyNumberFormat="1" applyBorder="1" applyAlignment="1">
      <alignment horizontal="right" vertical="center" wrapText="1"/>
    </xf>
    <xf numFmtId="182" fontId="4" fillId="5" borderId="0" xfId="3" applyNumberFormat="1" applyAlignment="1">
      <alignment horizontal="right" wrapText="1"/>
    </xf>
    <xf numFmtId="183" fontId="30" fillId="0" borderId="44" xfId="6" applyNumberFormat="1" applyFont="1" applyBorder="1" applyAlignment="1">
      <alignment horizontal="right"/>
    </xf>
    <xf numFmtId="183" fontId="30" fillId="0" borderId="45" xfId="6" applyNumberFormat="1" applyFont="1" applyBorder="1" applyAlignment="1">
      <alignment horizontal="right"/>
    </xf>
    <xf numFmtId="0" fontId="15" fillId="0" borderId="0" xfId="8" applyFont="1" applyAlignment="1"/>
    <xf numFmtId="16" fontId="0" fillId="0" borderId="0" xfId="0" applyNumberFormat="1"/>
    <xf numFmtId="179" fontId="0" fillId="0" borderId="9" xfId="0" applyNumberFormat="1" applyBorder="1"/>
    <xf numFmtId="179" fontId="0" fillId="0" borderId="9" xfId="0" applyNumberFormat="1" applyBorder="1" applyAlignment="1">
      <alignment horizontal="right"/>
    </xf>
    <xf numFmtId="179" fontId="0" fillId="0" borderId="43" xfId="0" applyNumberFormat="1" applyBorder="1"/>
    <xf numFmtId="179" fontId="0" fillId="0" borderId="43" xfId="0" applyNumberFormat="1" applyBorder="1" applyAlignment="1">
      <alignment horizontal="right"/>
    </xf>
    <xf numFmtId="16" fontId="5" fillId="11" borderId="0" xfId="0" applyNumberFormat="1" applyFont="1" applyFill="1"/>
    <xf numFmtId="0" fontId="0" fillId="33" borderId="0" xfId="0" applyFill="1"/>
    <xf numFmtId="184" fontId="22" fillId="0" borderId="0" xfId="0" applyNumberFormat="1" applyFont="1"/>
    <xf numFmtId="179" fontId="0" fillId="6" borderId="0" xfId="0" applyNumberFormat="1" applyFill="1"/>
    <xf numFmtId="4" fontId="5" fillId="6" borderId="0" xfId="0" applyNumberFormat="1" applyFont="1" applyFill="1"/>
    <xf numFmtId="0" fontId="39" fillId="0" borderId="0" xfId="0" applyFont="1" applyAlignment="1">
      <alignment vertical="top" wrapText="1"/>
    </xf>
    <xf numFmtId="0" fontId="4" fillId="5" borderId="0" xfId="3" applyAlignment="1"/>
    <xf numFmtId="0" fontId="15" fillId="0" borderId="0" xfId="8" applyFont="1" applyAlignment="1"/>
    <xf numFmtId="0" fontId="8" fillId="7" borderId="0" xfId="7" applyAlignment="1"/>
    <xf numFmtId="0" fontId="4" fillId="4" borderId="0" xfId="2" applyAlignment="1"/>
    <xf numFmtId="0" fontId="3" fillId="3" borderId="8" xfId="5" applyAlignment="1">
      <protection locked="0"/>
    </xf>
    <xf numFmtId="0" fontId="4" fillId="5" borderId="0" xfId="3" applyAlignment="1">
      <alignment wrapText="1"/>
    </xf>
  </cellXfs>
  <cellStyles count="16">
    <cellStyle name="Hyperlink" xfId="8" builtinId="8"/>
    <cellStyle name="myCalc_1" xfId="12" xr:uid="{0A7D6783-782E-42CD-8D08-DDBACB27FED3}"/>
    <cellStyle name="myEN_2" xfId="15" xr:uid="{9813EE76-6F42-42C7-9F68-BB48DF619E67}"/>
    <cellStyle name="myEnC_1" xfId="5" xr:uid="{B61DF211-F878-405A-BFCF-5F4BE197CF56}"/>
    <cellStyle name="myEnN_1" xfId="11" xr:uid="{8084F8F4-F1E0-455E-8C9E-02236882276D}"/>
    <cellStyle name="myEnT_1" xfId="4" xr:uid="{F36DF6CB-2B38-4A00-BBFA-BF953746AE36}"/>
    <cellStyle name="myH1" xfId="2" xr:uid="{AD363503-105D-4A5D-965A-5869D428E872}"/>
    <cellStyle name="myH2" xfId="3" xr:uid="{BF87CCB0-C804-4244-9ABA-D1C030851B12}"/>
    <cellStyle name="myLN1" xfId="6" xr:uid="{581DD09B-6C99-44A0-8445-9933DD09E62E}"/>
    <cellStyle name="myLN2" xfId="13" xr:uid="{4BE695EB-A7D8-4A60-9E8C-7B4C60628334}"/>
    <cellStyle name="myNavS" xfId="9" xr:uid="{860B0FF5-4837-4108-AB35-1A1D9FE0DE03}"/>
    <cellStyle name="myNavTx" xfId="10" xr:uid="{883F3F64-3CB7-4A93-A357-EDAABBCB26D0}"/>
    <cellStyle name="myOutL1" xfId="14" xr:uid="{AA963E07-F871-4672-B953-8FFF51AA6E69}"/>
    <cellStyle name="myTitle" xfId="7" xr:uid="{352EA338-D92E-4265-BB92-E225BA501F5D}"/>
    <cellStyle name="Normal" xfId="0" builtinId="0"/>
    <cellStyle name="Output" xfId="1" builtinId="21"/>
  </cellStyles>
  <dxfs count="74">
    <dxf>
      <border>
        <left/>
        <right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top style="thin">
          <color theme="0"/>
        </top>
        <bottom style="thin">
          <color theme="0"/>
        </bottom>
        <vertical/>
        <horizontal/>
      </border>
    </dxf>
    <dxf>
      <border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bottom style="thin">
          <color theme="0"/>
        </bottom>
      </border>
    </dxf>
    <dxf>
      <font>
        <b/>
        <i val="0"/>
        <color theme="0"/>
      </font>
      <fill>
        <patternFill>
          <bgColor theme="3" tint="0.3999450666829432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5" tint="-0.499984740745262"/>
      </font>
      <border>
        <top style="thin">
          <color theme="3"/>
        </top>
        <bottom style="hair">
          <color theme="3" tint="0.39994506668294322"/>
        </bottom>
      </border>
    </dxf>
    <dxf>
      <font>
        <color theme="1" tint="0.34998626667073579"/>
      </font>
      <border>
        <bottom/>
      </border>
    </dxf>
    <dxf>
      <font>
        <b val="0"/>
        <i/>
      </font>
      <border>
        <vertical/>
        <horizontal/>
      </border>
    </dxf>
    <dxf>
      <border>
        <bottom/>
        <vertical/>
        <horizontal/>
      </border>
    </dxf>
    <dxf>
      <font>
        <b/>
        <i val="0"/>
        <color theme="5" tint="-0.499984740745262"/>
      </font>
      <border>
        <top style="thin">
          <color theme="3"/>
        </top>
        <bottom style="hair">
          <color theme="3" tint="0.39994506668294322"/>
        </bottom>
      </border>
    </dxf>
    <dxf>
      <font>
        <b val="0"/>
        <i/>
        <color theme="1" tint="0.34998626667073579"/>
      </font>
      <border>
        <bottom/>
      </border>
    </dxf>
    <dxf>
      <font>
        <b val="0"/>
        <i/>
        <color theme="9" tint="-0.24994659260841701"/>
      </font>
      <border>
        <bottom/>
      </border>
    </dxf>
    <dxf>
      <border>
        <bottom/>
        <vertical/>
        <horizontal/>
      </border>
    </dxf>
    <dxf>
      <border>
        <bottom/>
        <vertical/>
        <horizontal/>
      </border>
    </dxf>
    <dxf>
      <font>
        <b/>
        <i val="0"/>
        <color theme="0"/>
      </font>
      <fill>
        <patternFill>
          <bgColor rgb="FF8497B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b/>
        <i val="0"/>
        <color theme="0"/>
      </font>
      <fill>
        <patternFill>
          <bgColor theme="3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color theme="0"/>
      </font>
      <border>
        <bottom style="thin">
          <color theme="0"/>
        </bottom>
      </border>
    </dxf>
    <dxf>
      <font>
        <b/>
        <i val="0"/>
        <color theme="0"/>
      </font>
      <fill>
        <patternFill>
          <bgColor theme="3" tint="0.3999450666829432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bottom style="thin">
          <color theme="0"/>
        </bottom>
      </border>
    </dxf>
    <dxf>
      <font>
        <b/>
        <i val="0"/>
        <color theme="0"/>
      </font>
      <fill>
        <patternFill>
          <bgColor theme="3" tint="0.3999450666829432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border>
        <bottom style="thin">
          <color theme="0"/>
        </bottom>
      </border>
    </dxf>
    <dxf>
      <font>
        <b/>
        <i val="0"/>
        <color theme="0"/>
      </font>
      <fill>
        <patternFill>
          <bgColor theme="3" tint="0.3999450666829432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theme="9" tint="-0.24994659260841701"/>
      </font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b val="0"/>
        <i val="0"/>
        <strike val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E8EBF0"/>
        </patternFill>
      </fill>
    </dxf>
    <dxf>
      <fill>
        <patternFill>
          <bgColor rgb="FFC0C9D6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color theme="0"/>
      </font>
    </dxf>
  </dxfs>
  <tableStyles count="0" defaultTableStyle="TableStyleMedium2" defaultPivotStyle="PivotStyleLight16"/>
  <colors>
    <mruColors>
      <color rgb="FFDAA600"/>
      <color rgb="FFFF7C80"/>
      <color rgb="FFFF5050"/>
      <color rgb="FFDDEBF7"/>
      <color rgb="FF8497B0"/>
      <color rgb="FF43CEFF"/>
      <color rgb="FFE8EBF0"/>
      <color rgb="FFD6DCE4"/>
      <color rgb="FFC0C9D6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Relationship Id="rId30" Type="http://schemas.microsoft.com/office/2017/06/relationships/rdRichValueTypes" Target="richData/rdRichValueTyp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bkm_Home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bkm_00_Ho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200135</xdr:colOff>
      <xdr:row>45</xdr:row>
      <xdr:rowOff>15240</xdr:rowOff>
    </xdr:to>
    <xdr:pic>
      <xdr:nvPicPr>
        <xdr:cNvPr id="6" name="Graphic 5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3CDD3FF9-8BFC-4637-AC92-4993A515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0500" y="8343900"/>
          <a:ext cx="200960" cy="200025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320040</xdr:colOff>
      <xdr:row>66</xdr:row>
      <xdr:rowOff>106681</xdr:rowOff>
    </xdr:from>
    <xdr:to>
      <xdr:col>6</xdr:col>
      <xdr:colOff>76200</xdr:colOff>
      <xdr:row>72</xdr:row>
      <xdr:rowOff>174824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EC27A0-FE4D-426A-BB7A-5E4577CC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85060" y="12588241"/>
          <a:ext cx="990600" cy="11692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202319</xdr:colOff>
      <xdr:row>1</xdr:row>
      <xdr:rowOff>0</xdr:rowOff>
    </xdr:to>
    <xdr:pic>
      <xdr:nvPicPr>
        <xdr:cNvPr id="4" name="Graphic 3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79C13BD7-716D-4359-B89A-78A984F9D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7515</xdr:rowOff>
    </xdr:from>
    <xdr:to>
      <xdr:col>0</xdr:col>
      <xdr:colOff>200961</xdr:colOff>
      <xdr:row>1</xdr:row>
      <xdr:rowOff>7515</xdr:rowOff>
    </xdr:to>
    <xdr:pic>
      <xdr:nvPicPr>
        <xdr:cNvPr id="2" name="Graphic 1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70C78289-C5F9-40E2-ABDB-29501F1D3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2753"/>
          <a:ext cx="200961" cy="200961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198239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20DEB47B-1FEE-42B4-A47C-0650D529F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198239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A1C04B9C-84B6-4085-A8EF-456A5CE05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198239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EA10F9E9-4E18-4C0A-87DB-C8870B03B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198239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ED913ECF-C4D2-4592-81D7-6DD76A3B0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200944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01D6ECFF-2FC0-49B0-8C7F-78B6A04E9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199593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BB83A62F-AEB1-4015-9AF7-48551C8C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200957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707B97B1-89C3-4610-9E04-B5C32679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202321" cy="200025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198238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C1C5989F-970D-45AB-93D6-ED06668C6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200956</xdr:colOff>
      <xdr:row>1</xdr:row>
      <xdr:rowOff>0</xdr:rowOff>
    </xdr:to>
    <xdr:pic>
      <xdr:nvPicPr>
        <xdr:cNvPr id="4" name="Graphic 3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70416B7B-5FC8-42D9-A53B-19DB87E89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200957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5870A6D1-AE96-49E3-B9EB-2C119F4D2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200955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7568DC30-5077-48F4-B3EE-EBA1F8618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200960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BC3A2743-11F9-4A04-93D0-8BA96437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198238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369892C2-29D4-4AD1-8885-2FD25FBA8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202321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23A9B38D-343F-4948-A737-3BBBAB418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8239" cy="200025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200957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D9D0AEC0-E559-4838-A360-EAD4752D9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9599" cy="200025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202320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D85EC4FD-CEDE-4B23-AA33-A434D644B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9599" cy="200025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198237</xdr:colOff>
      <xdr:row>1</xdr:row>
      <xdr:rowOff>0</xdr:rowOff>
    </xdr:to>
    <xdr:pic>
      <xdr:nvPicPr>
        <xdr:cNvPr id="3" name="Graphic 2" descr="Home with solid fill">
          <a:hlinkClick xmlns:r="http://schemas.openxmlformats.org/officeDocument/2006/relationships" r:id="rId1" tooltip="Back to Intro"/>
          <a:extLst>
            <a:ext uri="{FF2B5EF4-FFF2-40B4-BE49-F238E27FC236}">
              <a16:creationId xmlns:a16="http://schemas.microsoft.com/office/drawing/2014/main" id="{8D53DDAB-BC05-4D3D-86F1-5E88ABBE7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199599" cy="200025"/>
        </a:xfrm>
        <a:prstGeom prst="rect">
          <a:avLst/>
        </a:prstGeom>
      </xdr:spPr>
    </xdr:pic>
    <xdr:clientData fPrintsWithSheet="0"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18D1-5932-4273-B55A-67F184F36835}">
  <sheetPr codeName="Sheet1">
    <pageSetUpPr fitToPage="1"/>
  </sheetPr>
  <dimension ref="A1:K67"/>
  <sheetViews>
    <sheetView showGridLines="0" showRowColHeaders="0" tabSelected="1" zoomScaleNormal="100" workbookViewId="0">
      <pane ySplit="3" topLeftCell="A4" activePane="bottomLeft" state="frozen"/>
      <selection pane="bottomLeft" activeCell="B6" sqref="B6:J6"/>
      <selection activeCell="D47" sqref="D47"/>
    </sheetView>
  </sheetViews>
  <sheetFormatPr defaultColWidth="0" defaultRowHeight="14.45"/>
  <cols>
    <col min="1" max="1" width="2.7109375" customWidth="1"/>
    <col min="2" max="2" width="9.42578125" bestFit="1" customWidth="1"/>
    <col min="3" max="10" width="9" customWidth="1"/>
    <col min="11" max="11" width="4.7109375" customWidth="1"/>
    <col min="12" max="16384" width="9" hidden="1"/>
  </cols>
  <sheetData>
    <row r="1" spans="2:10" ht="5.0999999999999996" customHeight="1"/>
    <row r="2" spans="2:10" ht="15.6">
      <c r="B2" s="312" t="s">
        <v>0</v>
      </c>
      <c r="C2" s="312"/>
      <c r="D2" s="312"/>
      <c r="E2" s="312"/>
      <c r="F2" s="312"/>
      <c r="G2" s="312"/>
      <c r="H2" s="312"/>
      <c r="I2" s="312"/>
      <c r="J2" s="312"/>
    </row>
    <row r="3" spans="2:10" ht="5.0999999999999996" customHeight="1"/>
    <row r="4" spans="2:10">
      <c r="B4" s="313" t="s">
        <v>1</v>
      </c>
      <c r="C4" s="313"/>
      <c r="D4" s="313"/>
      <c r="E4" s="313"/>
      <c r="F4" s="313"/>
      <c r="G4" s="313"/>
      <c r="H4" s="313"/>
      <c r="I4" s="313"/>
      <c r="J4" s="313"/>
    </row>
    <row r="6" spans="2:10">
      <c r="B6" s="311" t="str">
        <f>bkm_A_01_SurveillanceSystemComponents</f>
        <v>Surveillance system components</v>
      </c>
      <c r="C6" s="311"/>
      <c r="D6" s="311"/>
      <c r="E6" s="311"/>
      <c r="F6" s="311"/>
      <c r="G6" s="311"/>
      <c r="H6" s="311"/>
      <c r="I6" s="311"/>
      <c r="J6" s="311"/>
    </row>
    <row r="7" spans="2:10">
      <c r="B7" s="22" t="s">
        <v>2</v>
      </c>
      <c r="C7" s="19" t="str">
        <f>bkm_A_011_SurveilanceSystemFunctions</f>
        <v>Surveillance system functions</v>
      </c>
      <c r="D7" s="19"/>
      <c r="E7" s="19"/>
    </row>
    <row r="8" spans="2:10">
      <c r="B8" s="22" t="s">
        <v>2</v>
      </c>
      <c r="C8" s="19" t="str">
        <f>bkm_A_012_SurveillanceSystemActivties</f>
        <v>Surveillance system sub-functions (activities)</v>
      </c>
      <c r="D8" s="19"/>
      <c r="E8" s="19"/>
      <c r="F8" s="19"/>
      <c r="G8" s="19"/>
    </row>
    <row r="9" spans="2:10" ht="17.100000000000001" customHeight="1">
      <c r="B9" s="81" t="str">
        <f>bkm_A_02_Diseases</f>
        <v>Diseases</v>
      </c>
      <c r="C9" s="19"/>
      <c r="D9" s="19"/>
    </row>
    <row r="10" spans="2:10" ht="17.100000000000001" customHeight="1">
      <c r="B10" s="81" t="str">
        <f>bkm_A_03_Inputs_costUnits</f>
        <v>Inputs and cost units</v>
      </c>
    </row>
    <row r="11" spans="2:10">
      <c r="B11" s="22" t="s">
        <v>2</v>
      </c>
      <c r="C11" s="19" t="str">
        <f>bkm_A_031_Inputs</f>
        <v>Inputs</v>
      </c>
      <c r="D11" s="19"/>
    </row>
    <row r="12" spans="2:10">
      <c r="B12" s="22" t="s">
        <v>2</v>
      </c>
      <c r="C12" s="19" t="str">
        <f>bkm_A_032_InputStandards</f>
        <v>Input standards</v>
      </c>
      <c r="D12" s="19"/>
    </row>
    <row r="13" spans="2:10">
      <c r="B13" s="22" t="s">
        <v>2</v>
      </c>
      <c r="C13" s="19" t="str">
        <f>bkm_A_033_costUnits</f>
        <v>Cost units</v>
      </c>
      <c r="D13" s="19"/>
    </row>
    <row r="14" spans="2:10" ht="17.100000000000001" customHeight="1">
      <c r="B14" s="81" t="str">
        <f>bkm_A_04_OrganizationalSetup</f>
        <v>Organizational setup</v>
      </c>
    </row>
    <row r="15" spans="2:10">
      <c r="B15" s="22" t="s">
        <v>2</v>
      </c>
      <c r="C15" s="19" t="str" cm="1">
        <f t="array" ref="C15">bkm_A_041_Organizations</f>
        <v>Organizations</v>
      </c>
      <c r="D15" s="19"/>
    </row>
    <row r="16" spans="2:10">
      <c r="B16" s="22" t="s">
        <v>2</v>
      </c>
      <c r="C16" s="19" t="str" cm="1">
        <f t="array" ref="C16">bkm_A_042_OrganizationTypes</f>
        <v>Organization types</v>
      </c>
      <c r="D16" s="19"/>
    </row>
    <row r="17" spans="2:7">
      <c r="B17" s="22" t="s">
        <v>2</v>
      </c>
      <c r="C17" s="19" t="str">
        <f>bkm_A_043_AdminLevels</f>
        <v>Admin levels</v>
      </c>
      <c r="D17" s="19"/>
    </row>
    <row r="18" spans="2:7" ht="17.100000000000001" customHeight="1">
      <c r="B18" s="81" t="str" cm="1">
        <f t="array" ref="B18">bkm_A_05_Donor_Organizations</f>
        <v>Donor organizations</v>
      </c>
    </row>
    <row r="19" spans="2:7">
      <c r="B19" s="22" t="s">
        <v>2</v>
      </c>
      <c r="C19" s="19" t="str">
        <f>bkm_A_051_Donors</f>
        <v>Donors</v>
      </c>
    </row>
    <row r="20" spans="2:7">
      <c r="B20" s="22" t="s">
        <v>2</v>
      </c>
      <c r="C20" s="19" t="str">
        <f>bkm_A_052_DonorTypes</f>
        <v>Donor types</v>
      </c>
      <c r="D20" s="19"/>
    </row>
    <row r="21" spans="2:7" ht="17.100000000000001" customHeight="1">
      <c r="B21" s="81" t="str">
        <f>bkm_B_01_Planning</f>
        <v>Planning</v>
      </c>
      <c r="C21" s="81"/>
    </row>
    <row r="22" spans="2:7" ht="17.100000000000001" customHeight="1">
      <c r="B22" s="134" t="str">
        <f>bkm_B_Budget_outPtbl_01</f>
        <v>Budget output table 01</v>
      </c>
      <c r="C22" s="19"/>
      <c r="D22" s="19"/>
    </row>
    <row r="23" spans="2:7" ht="17.100000000000001" customHeight="1">
      <c r="B23" s="134" t="str">
        <f>bkm_B_Budget_outPtbl_02</f>
        <v>Budget output table 02</v>
      </c>
      <c r="C23" s="19"/>
      <c r="D23" s="19"/>
    </row>
    <row r="24" spans="2:7" ht="17.100000000000001" customHeight="1">
      <c r="B24" s="134" t="str">
        <f>bkm_B_Budget_outPtbl_03</f>
        <v>Budget output table 03</v>
      </c>
      <c r="C24" s="19"/>
      <c r="D24" s="19"/>
    </row>
    <row r="25" spans="2:7" ht="17.100000000000001" customHeight="1">
      <c r="B25" s="81" t="str">
        <f>bkm_C_01_ExtraBudgetSupport</f>
        <v>Extra-budget support (programmes or projects)</v>
      </c>
      <c r="C25" s="19"/>
      <c r="D25" s="19"/>
      <c r="E25" s="19"/>
      <c r="F25" s="19"/>
    </row>
    <row r="26" spans="2:7" ht="17.100000000000001" customHeight="1">
      <c r="B26" s="134" t="str">
        <f>bkm_C_02_Ext_Funding</f>
        <v>External funding</v>
      </c>
      <c r="C26" s="19"/>
      <c r="D26" s="19"/>
      <c r="E26" s="19"/>
    </row>
    <row r="27" spans="2:7" ht="17.100000000000001" customHeight="1">
      <c r="B27" s="81" t="str">
        <f>bkm_D_01_Resources</f>
        <v>Resources</v>
      </c>
      <c r="C27" s="19"/>
    </row>
    <row r="28" spans="2:7" ht="17.100000000000001" customHeight="1">
      <c r="B28" s="81" t="str">
        <f>bkm_D_02_Integration</f>
        <v>Integration of surveillance interventions (INternal)</v>
      </c>
      <c r="C28" s="81"/>
      <c r="D28" s="81"/>
      <c r="E28" s="19"/>
      <c r="F28" s="19"/>
    </row>
    <row r="29" spans="2:7" ht="17.100000000000001" customHeight="1">
      <c r="B29" s="81" t="str">
        <f>bkm_D_03_Integration_Ext</f>
        <v>Integration of surveillance interventions (EXternal)</v>
      </c>
      <c r="C29" s="81"/>
      <c r="D29" s="81"/>
      <c r="E29" s="19"/>
      <c r="F29" s="19"/>
    </row>
    <row r="30" spans="2:7" ht="17.100000000000001" hidden="1" customHeight="1">
      <c r="B30" s="81" t="str">
        <f>bkm_D_04_Transitioning</f>
        <v>Inputs expected to transition from external to domestic funding</v>
      </c>
      <c r="C30" s="81"/>
      <c r="D30" s="81"/>
      <c r="E30" s="19"/>
      <c r="F30" s="19"/>
      <c r="G30" s="19"/>
    </row>
    <row r="31" spans="2:7" ht="17.100000000000001" customHeight="1">
      <c r="B31" s="298" t="str">
        <f>bkm_E_01_wt_Budget_funding</f>
        <v>Wide Table1 : Budget funding</v>
      </c>
      <c r="C31" s="81"/>
      <c r="D31" s="81"/>
    </row>
    <row r="32" spans="2:7" ht="17.100000000000001" customHeight="1">
      <c r="B32" s="298" t="str">
        <f>bkm_E_02_wt_External_funding</f>
        <v>Wide Table2 : External funding</v>
      </c>
      <c r="C32" s="81"/>
      <c r="D32" s="81"/>
    </row>
    <row r="33" spans="2:10" ht="17.100000000000001" customHeight="1">
      <c r="B33" s="81" t="str">
        <f>bkm_F_01_ScenarioBuilding</f>
        <v>Scenarios of project financing</v>
      </c>
      <c r="C33" s="81"/>
      <c r="D33" s="81"/>
    </row>
    <row r="34" spans="2:10" ht="17.100000000000001" customHeight="1">
      <c r="B34" s="81" t="str">
        <f>bkm_00_Paramaters</f>
        <v>Key parameters</v>
      </c>
      <c r="C34" s="81"/>
      <c r="D34" s="81"/>
    </row>
    <row r="35" spans="2:10" ht="17.100000000000001" customHeight="1"/>
    <row r="36" spans="2:10">
      <c r="B36" s="313" t="s">
        <v>3</v>
      </c>
      <c r="C36" s="313"/>
      <c r="D36" s="313"/>
      <c r="E36" s="313"/>
      <c r="F36" s="313"/>
      <c r="G36" s="313"/>
      <c r="H36" s="313"/>
      <c r="I36" s="313"/>
      <c r="J36" s="313"/>
    </row>
    <row r="38" spans="2:10">
      <c r="B38" s="231" t="s">
        <v>4</v>
      </c>
      <c r="C38" s="231"/>
      <c r="D38" s="231"/>
      <c r="E38" s="231"/>
      <c r="F38" s="231"/>
      <c r="G38" s="231"/>
      <c r="H38" s="231"/>
      <c r="I38" s="231"/>
      <c r="J38" s="231"/>
    </row>
    <row r="39" spans="2:10">
      <c r="B39" s="58" t="s">
        <v>5</v>
      </c>
      <c r="C39" s="58"/>
    </row>
    <row r="40" spans="2:10">
      <c r="B40" s="58"/>
      <c r="C40" s="58" t="s">
        <v>6</v>
      </c>
    </row>
    <row r="41" spans="2:10">
      <c r="B41" s="58"/>
      <c r="C41" s="58" t="s">
        <v>7</v>
      </c>
    </row>
    <row r="42" spans="2:10" ht="3.95" customHeight="1">
      <c r="B42" s="58"/>
      <c r="C42" s="58"/>
    </row>
    <row r="43" spans="2:10">
      <c r="B43" s="110" t="s">
        <v>8</v>
      </c>
      <c r="C43" s="110"/>
      <c r="D43" s="110"/>
      <c r="E43" s="110"/>
      <c r="F43" s="110"/>
      <c r="G43" s="110"/>
      <c r="H43" s="110"/>
      <c r="I43" s="110"/>
      <c r="J43" s="110"/>
    </row>
    <row r="44" spans="2:10">
      <c r="B44" s="58" t="s">
        <v>9</v>
      </c>
    </row>
    <row r="45" spans="2:10">
      <c r="B45" s="232" t="s">
        <v>10</v>
      </c>
      <c r="C45" s="58"/>
    </row>
    <row r="46" spans="2:10" ht="3.95" customHeight="1">
      <c r="C46" s="228"/>
      <c r="D46" s="228"/>
    </row>
    <row r="47" spans="2:10">
      <c r="B47" s="310" t="s">
        <v>11</v>
      </c>
      <c r="C47" s="310"/>
      <c r="D47" s="310"/>
      <c r="E47" s="310"/>
      <c r="F47" s="310"/>
      <c r="G47" s="310"/>
      <c r="H47" s="310"/>
      <c r="I47" s="310"/>
      <c r="J47" s="310"/>
    </row>
    <row r="48" spans="2:10">
      <c r="B48" s="63" t="s">
        <v>12</v>
      </c>
      <c r="C48" s="228"/>
      <c r="D48" s="228"/>
    </row>
    <row r="49" spans="2:10">
      <c r="B49" s="64" t="s">
        <v>13</v>
      </c>
      <c r="C49" t="s">
        <v>14</v>
      </c>
      <c r="F49" s="309" t="s">
        <v>15</v>
      </c>
      <c r="G49" s="309"/>
      <c r="H49" s="309"/>
      <c r="I49" s="309"/>
      <c r="J49" s="309"/>
    </row>
    <row r="50" spans="2:10">
      <c r="F50" s="309"/>
      <c r="G50" s="309"/>
      <c r="H50" s="309"/>
      <c r="I50" s="309"/>
      <c r="J50" s="309"/>
    </row>
    <row r="51" spans="2:10">
      <c r="F51" s="229"/>
      <c r="G51" s="229"/>
      <c r="H51" s="229"/>
      <c r="I51" s="229"/>
      <c r="J51" s="229"/>
    </row>
    <row r="52" spans="2:10">
      <c r="B52" s="63" t="s">
        <v>16</v>
      </c>
    </row>
    <row r="53" spans="2:10">
      <c r="B53" s="238" t="s">
        <v>13</v>
      </c>
      <c r="C53" s="233" t="s">
        <v>14</v>
      </c>
      <c r="D53" s="233"/>
      <c r="E53" s="234"/>
      <c r="F53" s="309" t="s">
        <v>17</v>
      </c>
      <c r="G53" s="309"/>
      <c r="H53" s="309"/>
      <c r="I53" s="309"/>
      <c r="J53" s="309"/>
    </row>
    <row r="54" spans="2:10">
      <c r="F54" s="309"/>
      <c r="G54" s="309"/>
      <c r="H54" s="309"/>
      <c r="I54" s="309"/>
      <c r="J54" s="309"/>
    </row>
    <row r="56" spans="2:10">
      <c r="B56" s="63" t="s">
        <v>18</v>
      </c>
    </row>
    <row r="57" spans="2:10">
      <c r="B57" s="235">
        <v>24.1</v>
      </c>
      <c r="C57" s="236" t="s">
        <v>14</v>
      </c>
      <c r="D57" s="236"/>
      <c r="E57" s="236"/>
      <c r="F57" s="309" t="s">
        <v>19</v>
      </c>
      <c r="G57" s="309"/>
      <c r="H57" s="309"/>
      <c r="I57" s="309"/>
      <c r="J57" s="309"/>
    </row>
    <row r="58" spans="2:10">
      <c r="F58" s="309"/>
      <c r="G58" s="309"/>
      <c r="H58" s="309"/>
      <c r="I58" s="309"/>
      <c r="J58" s="309"/>
    </row>
    <row r="59" spans="2:10">
      <c r="F59" s="229"/>
      <c r="G59" s="229"/>
      <c r="H59" s="229"/>
      <c r="I59" s="229"/>
      <c r="J59" s="229"/>
    </row>
    <row r="60" spans="2:10">
      <c r="B60" s="63" t="s">
        <v>20</v>
      </c>
    </row>
    <row r="61" spans="2:10">
      <c r="B61" s="64"/>
      <c r="C61" s="237" t="s">
        <v>14</v>
      </c>
      <c r="F61" s="309" t="s">
        <v>21</v>
      </c>
      <c r="G61" s="309"/>
      <c r="H61" s="309"/>
      <c r="I61" s="309"/>
      <c r="J61" s="309"/>
    </row>
    <row r="62" spans="2:10">
      <c r="F62" s="309"/>
      <c r="G62" s="309"/>
      <c r="H62" s="309"/>
      <c r="I62" s="309"/>
      <c r="J62" s="309"/>
    </row>
    <row r="63" spans="2:10">
      <c r="F63" s="229"/>
      <c r="G63" s="229"/>
      <c r="H63" s="229"/>
      <c r="I63" s="229"/>
      <c r="J63" s="229"/>
    </row>
    <row r="64" spans="2:10">
      <c r="B64" s="82" t="s">
        <v>22</v>
      </c>
      <c r="C64" s="82"/>
      <c r="D64" s="82"/>
      <c r="E64" s="82"/>
      <c r="F64" s="82"/>
      <c r="G64" s="82"/>
      <c r="H64" s="82"/>
      <c r="I64" s="82"/>
      <c r="J64" s="82"/>
    </row>
    <row r="65" spans="2:2">
      <c r="B65" t="s">
        <v>0</v>
      </c>
    </row>
    <row r="66" spans="2:2">
      <c r="B66" s="306" t="str">
        <f>Logbook!G1</f>
        <v>1.2a</v>
      </c>
    </row>
    <row r="67" spans="2:2">
      <c r="B67" s="59">
        <f>Logbook!H1</f>
        <v>44751</v>
      </c>
    </row>
  </sheetData>
  <sheetProtection algorithmName="SHA-512" hashValue="R2ewzga5UpuoCwDJ3LcAycthmnwdgQlJGlYEQDnrDkIhdWeZiHQrSgKE+VmQagwtnTeqn6odbbC2ey7fiqc4EA==" saltValue="l/mvLZcZCMDM11aEv99YLw==" spinCount="100000" sheet="1" objects="1" formatColumns="0" autoFilter="0" pivotTables="0"/>
  <mergeCells count="9">
    <mergeCell ref="F53:J54"/>
    <mergeCell ref="F57:J58"/>
    <mergeCell ref="F61:J62"/>
    <mergeCell ref="B47:J47"/>
    <mergeCell ref="B2:J2"/>
    <mergeCell ref="B4:J4"/>
    <mergeCell ref="B6:J6"/>
    <mergeCell ref="B36:J36"/>
    <mergeCell ref="F49:J50"/>
  </mergeCells>
  <hyperlinks>
    <hyperlink ref="C7" location="bkm_surveilanceSystemFunctions" display="bkm_surveilanceSystemFunctions" xr:uid="{2E91122D-EA3D-42DC-B6B6-E4FE555B24CB}"/>
    <hyperlink ref="C8" location="bkm_surveillanceSystemActivties" display="bkm_surveillanceSystemActivties" xr:uid="{05B675FE-0D9F-4055-A7A0-2683FCCF3DAB}"/>
    <hyperlink ref="B6:J6" location="bkm_A_01_SurveillanceSystemComponents" display="bkm_A_01_SurveillanceSystemComponents" xr:uid="{8CCBC3F4-38A4-4635-AB75-FC4436307993}"/>
    <hyperlink ref="B9" location="bkm_Diseases" display="bkm_Diseases" xr:uid="{88FF7C50-9816-47C2-8CCE-BAF403781CDF}"/>
    <hyperlink ref="B10" location="bkm_A_03_Inputs_costUnits" display="bkm_A_03_Inputs_costUnits" xr:uid="{63E26DDB-992B-4DBE-A24A-D87F3C198768}"/>
    <hyperlink ref="C11" location="bkm_Inputs" display="bkm_Inputs" xr:uid="{276DEDD7-2D6F-4B15-9D0B-4F8D8E813F4E}"/>
    <hyperlink ref="C12" location="bkm_inputStandards" display="bkm_inputStandards" xr:uid="{D51F51F1-00C7-4859-A6BD-2DE5B94FACEF}"/>
    <hyperlink ref="C13" location="bkm_costUnits" display="bkm_costUnits" xr:uid="{83CFBF36-2912-4D17-95AE-8EE4068D5DC1}"/>
    <hyperlink ref="C15" location="bkm_Organisations" display="Organisations" xr:uid="{40CA0D73-1030-49DD-BC89-5F124AC10013}"/>
    <hyperlink ref="C16" location="bkm_organisationTypes" display="Organisation types" xr:uid="{0A8AC319-065E-46A8-BB8D-A68ACA76A578}"/>
    <hyperlink ref="C17" location="bkm_adminLevels" display="Admin levels" xr:uid="{D0B5E70D-A513-4931-8078-2DF180EE8555}"/>
    <hyperlink ref="B14" location="bkm_A_04_OrganizationalSetup" display="bkm_A_04_OrganizationalSetup" xr:uid="{A7FC7BAA-03C3-4790-A0C3-4CA8EBC4BB97}"/>
    <hyperlink ref="C19" location="bkm_A_051_Donors" display="bkm_A_051_Donors" xr:uid="{358F2C76-BB51-4789-BA8C-9C9F62203DA7}"/>
    <hyperlink ref="B18" location="bkm_A_05_Donor_Organizations" display="bkm_A_05_Donor_Organizations" xr:uid="{4A1A8403-7137-4317-8FCE-95507ECFFA9F}"/>
    <hyperlink ref="C20" location="bkm_donorTypes" display="bkm_donorTypes" xr:uid="{261A1879-151F-45F7-B4B3-4A6B9EAD7FDC}"/>
    <hyperlink ref="B21" location="bkm_Planning" display="bkm_Planning" xr:uid="{F4779B88-609C-4622-91D3-8585B93B7A9B}"/>
    <hyperlink ref="B25" location="bkm_ExtraBudgetSupport" display="bkm_ExtraBudgetSupport" xr:uid="{38205379-CCD6-45B9-91A1-792CA5780C45}"/>
    <hyperlink ref="B22" location="bkm_Budget_outPtbl_01" display="bkm_Budget_outPtbl_01" xr:uid="{C2650516-58B3-4328-8D5D-76598A2AAEDC}"/>
    <hyperlink ref="B26" location="bkm_Ext_Funding" display="bkm_Ext_Funding" xr:uid="{888CC1F2-B72E-44AB-A5D5-C0C4341B72D4}"/>
    <hyperlink ref="B27" location="bkm_D_01_Resources" display="bkm_D_01_Resources" xr:uid="{CCE78154-B5C1-4C22-AE5E-878D8FDB4F2A}"/>
    <hyperlink ref="B34" location="bkm_key_Paramaters" display="bkm_key_Paramaters" xr:uid="{D61052D1-FECA-4F6F-9C31-26199A23D405}"/>
    <hyperlink ref="B31" location="bkm_wt_Budget_funding" display="bkm_wt_Budget_funding" xr:uid="{FF3F2C8C-F777-48C3-BF72-1DA326CC6662}"/>
    <hyperlink ref="B32" location="bkm_wt_External_funding" display="bkm_wt_External_funding" xr:uid="{FCF6B984-5841-49B4-815E-153370E41FF9}"/>
    <hyperlink ref="B23:B24" location="bkm_Budget" display="bkm_Budget" xr:uid="{3E2E4FDD-AA62-460B-9CA0-BF007AE384B3}"/>
    <hyperlink ref="B24" location="bkm_Budget_outPtbl_03" display="bkm_Budget_outPtbl_03" xr:uid="{15111959-8486-4E66-AA85-9B333B918171}"/>
    <hyperlink ref="B23" location="bkm_Budget_outPtbl_02" display="bkm_Budget_outPtbl_02" xr:uid="{2763877C-7EE2-4343-9556-270E86B0DE3C}"/>
    <hyperlink ref="B28" location="bkm_Integration" display="bkm_Integration" xr:uid="{BC7C9A4E-20F4-483A-A5A1-EEA07A4242EC}"/>
    <hyperlink ref="B29" location="bkm_Integration_Ext" display="bkm_Integration_Ext" xr:uid="{366AD58B-886C-43E9-9B6D-A00A5384CB08}"/>
    <hyperlink ref="B33" location="bkm_ScenarioBuilding" display="bkm_ScenarioBuilding" xr:uid="{F59B6985-7751-4A0A-BDAA-8B4FDC3C1DCF}"/>
    <hyperlink ref="B30" location="bkm_Integration_Ext" display="bkm_Integration_Ext" xr:uid="{187335AC-6E80-4F51-8073-BD02F4D5C43E}"/>
    <hyperlink ref="C7:E7" location="bkm_A_011_SurveilanceSystemFunctions" display="bkm_A_011_SurveilanceSystemFunctions" xr:uid="{E855FCE2-BA1E-4A2D-B874-FE6D70BB171E}"/>
    <hyperlink ref="C8:G8" location="bkm_A_012_SurveillanceSystemActivties" display="bkm_A_012_SurveillanceSystemActivties" xr:uid="{4A78B737-7117-4926-91F3-B17FB126F23D}"/>
    <hyperlink ref="B11:F11" location="bkm_A_031_Inputs" display="è" xr:uid="{80FC75A3-7ADB-4E39-ADA2-32E0EB7B3FCF}"/>
    <hyperlink ref="B12:F12" location="bkm_A_032_InputStandards" display="è" xr:uid="{18A0A38D-BA9F-44A2-A613-37793FDEE186}"/>
    <hyperlink ref="B13:F13" location="bkm_A_033_costUnits" display="è" xr:uid="{1B18BCAE-2B74-486B-AD4C-40D7407D248B}"/>
    <hyperlink ref="B15:F15" location="bkm_A_041_Organizations" display="è" xr:uid="{3E76EAD7-CBBC-4FCA-AF3F-77E47FEA3DF4}"/>
    <hyperlink ref="B16:F16" location="bkm_A_042_OrganizationTypes" display="è" xr:uid="{73209D28-81E1-4CB5-A451-57A1C0BDA7FE}"/>
    <hyperlink ref="B17:F17" location="bkm_A_043_AdminLevels" display="è" xr:uid="{569A53E2-486C-4ADF-BDC1-296FDCE8E1EB}"/>
    <hyperlink ref="B18:C18" location="bkm_A_05_Donor_Organizations" display="bkm_A_05_Donor_Organizations" xr:uid="{7AE9469B-CEE8-4A92-BAAF-773C0028F394}"/>
    <hyperlink ref="B20:D20" location="bkm_A_052_DonorTypes" display="è" xr:uid="{98042F4C-2EB0-43C4-9870-AD2F68811897}"/>
    <hyperlink ref="B21:C21" location="bkm_B_01_Planning" display="bkm_B_01_Planning" xr:uid="{72136F06-B01E-4688-9661-9763F51EABB6}"/>
    <hyperlink ref="B22:D22" location="bkm_B_Budget_outPtbl_01" display="bkm_B_Budget_outPtbl_01" xr:uid="{412F636E-38BA-424E-B56A-9BD4F2F5056B}"/>
    <hyperlink ref="B23:D23" location="bkm_B_Budget_outPtbl_02" display="bkm_B_Budget_outPtbl_02" xr:uid="{C5183CB0-D41F-4538-89BF-748A4BEC4E2D}"/>
    <hyperlink ref="B24:D24" location="bkm_B_Budget_outPtbl_03" display="bkm_B_Budget_outPtbl_03" xr:uid="{6A51C34B-3476-4C35-A7AF-6630C2402A66}"/>
    <hyperlink ref="B25:F25" location="bkm_C_01_ExtraBudgetSupport" display="bkm_C_01_ExtraBudgetSupport" xr:uid="{BC3C265D-FEF2-40D6-B386-93E09C209BC8}"/>
    <hyperlink ref="B26:E26" location="bkm_C_02_Ext_Funding" display="bkm_C_02_Ext_Funding" xr:uid="{10304780-CFE5-4CFB-8DFA-D44CC234E131}"/>
    <hyperlink ref="B27:C27" location="bkm_D_01_Resources" display="bkm_D_01_Resources" xr:uid="{8B56C1F0-0B7D-4BBC-B552-26F06E5C79FA}"/>
    <hyperlink ref="B28:F28" location="bkm_D_02_Integration" display="bkm_D_02_Integration" xr:uid="{2B36385D-3FB6-4A22-8E28-C8D76436D143}"/>
    <hyperlink ref="B29:F29" location="bkm_E_02_wt_External_funding" display="bkm_E_02_wt_External_funding" xr:uid="{6E6B7A61-1644-4717-BD22-2226BD31C2FC}"/>
    <hyperlink ref="B30:G30" location="bkm_D_04_Transitioning" display="bkm_D_04_Transitioning" xr:uid="{245E42C2-D065-4058-91D4-406BA5219DCD}"/>
    <hyperlink ref="B31:D31" location="bkm_E_01_wt_Budget_funding" display="bkm_E_01_wt_Budget_funding" xr:uid="{A33FB13E-F507-4B07-BA70-73FE68779F58}"/>
    <hyperlink ref="B32:D32" location="bkm_E_02_wt_External_funding" display="bkm_E_02_wt_External_funding" xr:uid="{3654DEBB-7CE9-4BDD-AD67-EB1F4D03718E}"/>
    <hyperlink ref="B33:D33" location="bkm_F_01_ScenarioBuilding" display="bkm_F_01_ScenarioBuilding" xr:uid="{6F2FA006-E51D-4805-9CD8-AF62F5145E11}"/>
    <hyperlink ref="B34:D34" location="bkm_00_Paramaters" display="bkm_00_Paramaters" xr:uid="{D8415618-63CE-477C-9D87-33C9177450C5}"/>
    <hyperlink ref="E9" location="bkm_A_03_Inputs_costUnits" display="bkm_A_03_Inputs_costUnits" xr:uid="{1583D67A-070A-49EB-A8A0-03DC18281195}"/>
  </hyperlinks>
  <pageMargins left="0.7" right="0.7" top="0.75" bottom="0.75" header="0.3" footer="0.3"/>
  <pageSetup paperSize="9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7417-4F7A-4B88-9CD4-B2FD15EEFC62}">
  <sheetPr codeName="Sheet19">
    <tabColor theme="3"/>
  </sheetPr>
  <dimension ref="A1:Q30"/>
  <sheetViews>
    <sheetView showGridLines="0" showRowColHeaders="0" zoomScaleNormal="100" workbookViewId="0">
      <pane ySplit="2" topLeftCell="A3" activePane="bottomLeft" state="frozen"/>
      <selection pane="bottomLeft" activeCell="B26" sqref="B26"/>
    </sheetView>
  </sheetViews>
  <sheetFormatPr defaultColWidth="0" defaultRowHeight="14.45"/>
  <cols>
    <col min="1" max="1" width="5.7109375" customWidth="1"/>
    <col min="2" max="2" width="30.7109375" customWidth="1"/>
    <col min="3" max="5" width="9" customWidth="1"/>
    <col min="6" max="6" width="2.5703125" customWidth="1"/>
    <col min="7" max="12" width="9" customWidth="1"/>
    <col min="13" max="13" width="5.5703125" hidden="1" customWidth="1"/>
    <col min="14" max="16384" width="9" hidden="1"/>
  </cols>
  <sheetData>
    <row r="1" spans="1:15" ht="15.6">
      <c r="A1" s="36"/>
      <c r="B1" s="36" t="s">
        <v>23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5" ht="4.1500000000000004" customHeight="1"/>
    <row r="3" spans="1:15">
      <c r="A3" s="80" t="s">
        <v>24</v>
      </c>
      <c r="B3" s="80"/>
      <c r="C3" s="80"/>
      <c r="D3" s="80"/>
      <c r="E3" s="80"/>
      <c r="F3" s="80"/>
      <c r="G3" s="80"/>
      <c r="H3" s="80"/>
      <c r="I3" s="80"/>
    </row>
    <row r="5" spans="1:15">
      <c r="B5" s="65" t="s">
        <v>25</v>
      </c>
      <c r="C5" s="66"/>
    </row>
    <row r="6" spans="1:15">
      <c r="B6" s="64"/>
    </row>
    <row r="7" spans="1:15">
      <c r="B7" s="65" t="s">
        <v>26</v>
      </c>
      <c r="C7" s="314"/>
      <c r="D7" s="314"/>
      <c r="E7" s="314"/>
      <c r="G7" t="str" cm="1">
        <f t="array" ref="G7">IF(ISBLANK(C7),"",_xlfn._xlws.FILTER(l_countries_Alpha,l_countries=Settings!C7))</f>
        <v/>
      </c>
    </row>
    <row r="8" spans="1:15" ht="4.1500000000000004" customHeight="1">
      <c r="B8" s="64"/>
    </row>
    <row r="9" spans="1:15">
      <c r="B9" s="65" t="s">
        <v>27</v>
      </c>
      <c r="C9" t="str" cm="1">
        <f t="array" ref="C9">IF(ISBLANK(C7),"",_xlfn._xlws.FILTER(l_currency_ISO,l_countries=Settings!C7))</f>
        <v/>
      </c>
    </row>
    <row r="10" spans="1:15">
      <c r="B10" s="65"/>
      <c r="H10" s="63" t="s">
        <v>28</v>
      </c>
    </row>
    <row r="11" spans="1:15">
      <c r="B11" s="65" t="s">
        <v>29</v>
      </c>
      <c r="C11" s="314"/>
      <c r="D11" s="314"/>
      <c r="E11" s="314"/>
      <c r="G11" s="69" t="str">
        <f>IF(ISBLANK(C11),"",INDEX(l_currency_ISO,MATCH(C11,l_currency,0)))</f>
        <v/>
      </c>
      <c r="H11" s="83"/>
      <c r="I11" s="63" t="str">
        <f>$G$7</f>
        <v/>
      </c>
      <c r="N11" s="13" t="e" cm="1" vm="1">
        <f t="array" ref="N11">_xlfn._xlws.SORT(_xlfn._xlws.FILTER(G11:G17,H11:H17&lt;&gt;""))</f>
        <v>#VALUE!</v>
      </c>
      <c r="O11" t="e" cm="1" vm="1">
        <f t="array" ref="O11">INDEX(_xlfn._xlws.SORT(_xlfn._xlws.FILTER($G$11:$H$17,H11:H17&lt;&gt;"")),,2)</f>
        <v>#VALUE!</v>
      </c>
    </row>
    <row r="12" spans="1:15" ht="4.1500000000000004" customHeight="1">
      <c r="N12" s="13"/>
    </row>
    <row r="13" spans="1:15">
      <c r="B13" s="65" t="s">
        <v>30</v>
      </c>
      <c r="C13" s="314"/>
      <c r="D13" s="314"/>
      <c r="E13" s="314"/>
      <c r="G13" s="69" t="str">
        <f>IF(ISBLANK(C13),"",INDEX(l_currency_ISO,MATCH(C13,l_currency,0)))</f>
        <v/>
      </c>
      <c r="H13" s="83"/>
      <c r="I13" s="63" t="str">
        <f>$G$7</f>
        <v/>
      </c>
      <c r="N13" s="13"/>
    </row>
    <row r="14" spans="1:15" ht="4.1500000000000004" customHeight="1">
      <c r="N14" s="13"/>
    </row>
    <row r="15" spans="1:15">
      <c r="B15" s="65" t="s">
        <v>31</v>
      </c>
      <c r="C15" s="314"/>
      <c r="D15" s="314"/>
      <c r="E15" s="314"/>
      <c r="G15" s="69" t="str">
        <f>IF(ISBLANK(C15),"",INDEX(l_currency_ISO,MATCH(C15,l_currency,0)))</f>
        <v/>
      </c>
      <c r="H15" s="11"/>
      <c r="I15" s="63" t="str">
        <f>$G$7</f>
        <v/>
      </c>
      <c r="N15" s="13"/>
    </row>
    <row r="16" spans="1:15" ht="4.1500000000000004" customHeight="1"/>
    <row r="17" spans="1:17">
      <c r="B17" s="65" t="s">
        <v>32</v>
      </c>
      <c r="C17" s="314"/>
      <c r="D17" s="314"/>
      <c r="E17" s="314"/>
      <c r="G17" s="69" t="str">
        <f>IF(ISBLANK(C17),"",INDEX(l_currency_ISO,MATCH(C17,l_currency,0)))</f>
        <v/>
      </c>
      <c r="H17" s="83"/>
      <c r="I17" s="63" t="str">
        <f>$G$7</f>
        <v/>
      </c>
    </row>
    <row r="20" spans="1:17">
      <c r="A20" s="80" t="s">
        <v>33</v>
      </c>
      <c r="B20" s="80"/>
      <c r="C20" s="80"/>
      <c r="D20" s="80"/>
      <c r="E20" s="80"/>
      <c r="F20" s="80"/>
      <c r="G20" s="80"/>
      <c r="H20" s="80"/>
      <c r="I20" s="80"/>
    </row>
    <row r="21" spans="1:17" ht="4.1500000000000004" customHeight="1"/>
    <row r="22" spans="1:17">
      <c r="B22" s="65" t="s">
        <v>34</v>
      </c>
      <c r="C22" s="27" t="s">
        <v>35</v>
      </c>
      <c r="N22" s="13" t="b">
        <f>C22=$P$22</f>
        <v>1</v>
      </c>
      <c r="P22" t="s">
        <v>35</v>
      </c>
      <c r="Q22" t="s">
        <v>36</v>
      </c>
    </row>
    <row r="23" spans="1:17" ht="4.1500000000000004" customHeight="1"/>
    <row r="24" spans="1:17">
      <c r="B24" s="65" t="s">
        <v>37</v>
      </c>
      <c r="C24" s="27" t="s">
        <v>35</v>
      </c>
      <c r="N24" s="72">
        <f>IF(C24=$P$22,-1,0)</f>
        <v>-1</v>
      </c>
    </row>
    <row r="26" spans="1:17">
      <c r="A26" s="80" t="s">
        <v>38</v>
      </c>
      <c r="B26" s="80"/>
      <c r="C26" s="80"/>
      <c r="D26" s="80"/>
      <c r="E26" s="80"/>
      <c r="F26" s="80"/>
      <c r="G26" s="80"/>
      <c r="H26" s="80"/>
      <c r="I26" s="80"/>
    </row>
    <row r="28" spans="1:17">
      <c r="B28" s="65" t="s">
        <v>39</v>
      </c>
      <c r="C28" s="27" t="s">
        <v>35</v>
      </c>
      <c r="N28" s="13" t="b">
        <f>C28=$P$22</f>
        <v>1</v>
      </c>
    </row>
    <row r="30" spans="1:17">
      <c r="B30" s="65" t="s">
        <v>40</v>
      </c>
      <c r="C30" s="27" t="s">
        <v>35</v>
      </c>
      <c r="N30" s="13" t="b">
        <f>C30=$P$22</f>
        <v>1</v>
      </c>
    </row>
  </sheetData>
  <sheetProtection algorithmName="SHA-512" hashValue="PfXWuMNOGg9oz0djsLe0fgSBA5VI2vhwbM2uwrXckzuGlGkmZUQ2DTrgM43F7o+TrmRkkT1xSJ5noU1Y34VYAQ==" saltValue="THSHKT6JQoRqYFRYVf0o7A==" spinCount="100000" sheet="1" objects="1" formatColumns="0" autoFilter="0" pivotTables="0"/>
  <mergeCells count="5">
    <mergeCell ref="C7:E7"/>
    <mergeCell ref="C11:E11"/>
    <mergeCell ref="C13:E13"/>
    <mergeCell ref="C15:E15"/>
    <mergeCell ref="C17:E17"/>
  </mergeCells>
  <conditionalFormatting sqref="G11:G17">
    <cfRule type="containsBlanks" dxfId="73" priority="1">
      <formula>LEN(TRIM(G11))=0</formula>
    </cfRule>
  </conditionalFormatting>
  <dataValidations count="4">
    <dataValidation type="list" allowBlank="1" showInputMessage="1" showErrorMessage="1" sqref="C7:E7" xr:uid="{93C99780-865D-446F-B239-1CDD910D3A78}">
      <formula1>l_countries</formula1>
    </dataValidation>
    <dataValidation type="list" allowBlank="1" showInputMessage="1" showErrorMessage="1" sqref="C11:E11 C13:E13 C15:E15 C17:E17" xr:uid="{03CFF9D2-5F68-4BD7-9F06-1AA1E68B7BF6}">
      <formula1>l_currency</formula1>
    </dataValidation>
    <dataValidation type="whole" operator="greaterThanOrEqual" allowBlank="1" showInputMessage="1" showErrorMessage="1" sqref="C5" xr:uid="{A0F9EA97-71EC-4FFD-BEB7-E6B65E1FECDE}">
      <formula1>YEAR(NOW())</formula1>
    </dataValidation>
    <dataValidation type="list" allowBlank="1" showInputMessage="1" showErrorMessage="1" sqref="C22 C24 C28 C30" xr:uid="{BBEE65CD-0334-4929-BFE3-61A5E4261CC3}">
      <formula1>$P$22:$Q$22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71ED-6D86-407F-AE47-E987AA3C9341}">
  <sheetPr>
    <tabColor theme="5" tint="-0.499984740745262"/>
  </sheetPr>
  <dimension ref="A1:H101"/>
  <sheetViews>
    <sheetView showGridLines="0" showRowColHeaders="0" zoomScaleNormal="100" workbookViewId="0">
      <selection activeCell="E7" sqref="E7"/>
    </sheetView>
  </sheetViews>
  <sheetFormatPr defaultRowHeight="14.45" zeroHeight="1"/>
  <cols>
    <col min="5" max="5" width="53.28515625" customWidth="1"/>
  </cols>
  <sheetData>
    <row r="1" spans="1:8">
      <c r="A1" t="s">
        <v>41</v>
      </c>
      <c r="B1" t="s">
        <v>42</v>
      </c>
      <c r="C1" t="s">
        <v>43</v>
      </c>
      <c r="D1" t="s">
        <v>44</v>
      </c>
      <c r="E1" t="s">
        <v>45</v>
      </c>
      <c r="G1" s="305" t="str">
        <f>INDEX(_xlfn.ANCHORARRAY(C2),MATCH(H1,D2:D101,0))</f>
        <v>1.2a</v>
      </c>
      <c r="H1" s="304">
        <f>MAX(D2:D101)</f>
        <v>44751</v>
      </c>
    </row>
    <row r="2" spans="1:8">
      <c r="A2">
        <v>1</v>
      </c>
      <c r="B2" t="s">
        <v>46</v>
      </c>
      <c r="C2" t="str" cm="1">
        <f t="array" ref="C2:C101">IF((ISBLANK(A2:A101)+ISBLANK(B2:B101))&gt;0,"",A2:A101&amp;"."&amp;B2:B101)</f>
        <v>1.2a</v>
      </c>
      <c r="D2" s="299">
        <v>44751</v>
      </c>
      <c r="E2" t="s">
        <v>47</v>
      </c>
    </row>
    <row r="3" spans="1:8">
      <c r="C3" t="str">
        <v/>
      </c>
      <c r="E3" t="s">
        <v>48</v>
      </c>
    </row>
    <row r="4" spans="1:8">
      <c r="C4" t="str">
        <v/>
      </c>
      <c r="E4" t="s">
        <v>49</v>
      </c>
    </row>
    <row r="5" spans="1:8">
      <c r="C5" t="str">
        <v/>
      </c>
      <c r="E5" t="s">
        <v>50</v>
      </c>
    </row>
    <row r="6" spans="1:8">
      <c r="C6" t="str">
        <v/>
      </c>
      <c r="E6" t="s">
        <v>51</v>
      </c>
    </row>
    <row r="7" spans="1:8">
      <c r="C7" t="str">
        <v/>
      </c>
    </row>
    <row r="8" spans="1:8">
      <c r="C8" t="str">
        <v/>
      </c>
    </row>
    <row r="9" spans="1:8">
      <c r="C9" t="str">
        <v/>
      </c>
    </row>
    <row r="10" spans="1:8">
      <c r="C10" t="str">
        <v/>
      </c>
    </row>
    <row r="11" spans="1:8">
      <c r="C11" t="str">
        <v/>
      </c>
    </row>
    <row r="12" spans="1:8">
      <c r="C12" t="str">
        <v/>
      </c>
    </row>
    <row r="13" spans="1:8">
      <c r="C13" t="str">
        <v/>
      </c>
    </row>
    <row r="14" spans="1:8">
      <c r="C14" t="str">
        <v/>
      </c>
    </row>
    <row r="15" spans="1:8">
      <c r="C15" t="str">
        <v/>
      </c>
    </row>
    <row r="16" spans="1:8">
      <c r="C16" t="str">
        <v/>
      </c>
    </row>
    <row r="17" spans="3:3">
      <c r="C17" t="str">
        <v/>
      </c>
    </row>
    <row r="18" spans="3:3">
      <c r="C18" t="str">
        <v/>
      </c>
    </row>
    <row r="19" spans="3:3">
      <c r="C19" t="str">
        <v/>
      </c>
    </row>
    <row r="20" spans="3:3">
      <c r="C20" t="str">
        <v/>
      </c>
    </row>
    <row r="21" spans="3:3">
      <c r="C21" t="str">
        <v/>
      </c>
    </row>
    <row r="22" spans="3:3">
      <c r="C22" t="str">
        <v/>
      </c>
    </row>
    <row r="23" spans="3:3">
      <c r="C23" t="str">
        <v/>
      </c>
    </row>
    <row r="24" spans="3:3">
      <c r="C24" t="str">
        <v/>
      </c>
    </row>
    <row r="25" spans="3:3">
      <c r="C25" t="str">
        <v/>
      </c>
    </row>
    <row r="26" spans="3:3">
      <c r="C26" t="str">
        <v/>
      </c>
    </row>
    <row r="27" spans="3:3">
      <c r="C27" t="str">
        <v/>
      </c>
    </row>
    <row r="28" spans="3:3">
      <c r="C28" t="str">
        <v/>
      </c>
    </row>
    <row r="29" spans="3:3">
      <c r="C29" t="str">
        <v/>
      </c>
    </row>
    <row r="30" spans="3:3">
      <c r="C30" t="str">
        <v/>
      </c>
    </row>
    <row r="31" spans="3:3">
      <c r="C31" t="str">
        <v/>
      </c>
    </row>
    <row r="32" spans="3:3">
      <c r="C32" t="str">
        <v/>
      </c>
    </row>
    <row r="33" spans="3:3">
      <c r="C33" t="str">
        <v/>
      </c>
    </row>
    <row r="34" spans="3:3">
      <c r="C34" t="str">
        <v/>
      </c>
    </row>
    <row r="35" spans="3:3">
      <c r="C35" t="str">
        <v/>
      </c>
    </row>
    <row r="36" spans="3:3">
      <c r="C36" t="str">
        <v/>
      </c>
    </row>
    <row r="37" spans="3:3">
      <c r="C37" t="str">
        <v/>
      </c>
    </row>
    <row r="38" spans="3:3">
      <c r="C38" t="str">
        <v/>
      </c>
    </row>
    <row r="39" spans="3:3">
      <c r="C39" t="str">
        <v/>
      </c>
    </row>
    <row r="40" spans="3:3">
      <c r="C40" t="str">
        <v/>
      </c>
    </row>
    <row r="41" spans="3:3">
      <c r="C41" t="str">
        <v/>
      </c>
    </row>
    <row r="42" spans="3:3">
      <c r="C42" t="str">
        <v/>
      </c>
    </row>
    <row r="43" spans="3:3">
      <c r="C43" t="str">
        <v/>
      </c>
    </row>
    <row r="44" spans="3:3">
      <c r="C44" t="str">
        <v/>
      </c>
    </row>
    <row r="45" spans="3:3">
      <c r="C45" t="str">
        <v/>
      </c>
    </row>
    <row r="46" spans="3:3">
      <c r="C46" t="str">
        <v/>
      </c>
    </row>
    <row r="47" spans="3:3">
      <c r="C47" t="str">
        <v/>
      </c>
    </row>
    <row r="48" spans="3:3">
      <c r="C48" t="str">
        <v/>
      </c>
    </row>
    <row r="49" spans="3:3">
      <c r="C49" t="str">
        <v/>
      </c>
    </row>
    <row r="50" spans="3:3">
      <c r="C50" t="str">
        <v/>
      </c>
    </row>
    <row r="51" spans="3:3">
      <c r="C51" t="str">
        <v/>
      </c>
    </row>
    <row r="52" spans="3:3">
      <c r="C52" t="str">
        <v/>
      </c>
    </row>
    <row r="53" spans="3:3">
      <c r="C53" t="str">
        <v/>
      </c>
    </row>
    <row r="54" spans="3:3">
      <c r="C54" t="str">
        <v/>
      </c>
    </row>
    <row r="55" spans="3:3">
      <c r="C55" t="str">
        <v/>
      </c>
    </row>
    <row r="56" spans="3:3">
      <c r="C56" t="str">
        <v/>
      </c>
    </row>
    <row r="57" spans="3:3">
      <c r="C57" t="str">
        <v/>
      </c>
    </row>
    <row r="58" spans="3:3">
      <c r="C58" t="str">
        <v/>
      </c>
    </row>
    <row r="59" spans="3:3">
      <c r="C59" t="str">
        <v/>
      </c>
    </row>
    <row r="60" spans="3:3">
      <c r="C60" t="str">
        <v/>
      </c>
    </row>
    <row r="61" spans="3:3">
      <c r="C61" t="str">
        <v/>
      </c>
    </row>
    <row r="62" spans="3:3">
      <c r="C62" t="str">
        <v/>
      </c>
    </row>
    <row r="63" spans="3:3">
      <c r="C63" t="str">
        <v/>
      </c>
    </row>
    <row r="64" spans="3:3">
      <c r="C64" t="str">
        <v/>
      </c>
    </row>
    <row r="65" spans="3:3">
      <c r="C65" t="str">
        <v/>
      </c>
    </row>
    <row r="66" spans="3:3">
      <c r="C66" t="str">
        <v/>
      </c>
    </row>
    <row r="67" spans="3:3">
      <c r="C67" t="str">
        <v/>
      </c>
    </row>
    <row r="68" spans="3:3">
      <c r="C68" t="str">
        <v/>
      </c>
    </row>
    <row r="69" spans="3:3">
      <c r="C69" t="str">
        <v/>
      </c>
    </row>
    <row r="70" spans="3:3">
      <c r="C70" t="str">
        <v/>
      </c>
    </row>
    <row r="71" spans="3:3">
      <c r="C71" t="str">
        <v/>
      </c>
    </row>
    <row r="72" spans="3:3">
      <c r="C72" t="str">
        <v/>
      </c>
    </row>
    <row r="73" spans="3:3">
      <c r="C73" t="str">
        <v/>
      </c>
    </row>
    <row r="74" spans="3:3">
      <c r="C74" t="str">
        <v/>
      </c>
    </row>
    <row r="75" spans="3:3">
      <c r="C75" t="str">
        <v/>
      </c>
    </row>
    <row r="76" spans="3:3">
      <c r="C76" t="str">
        <v/>
      </c>
    </row>
    <row r="77" spans="3:3">
      <c r="C77" t="str">
        <v/>
      </c>
    </row>
    <row r="78" spans="3:3">
      <c r="C78" t="str">
        <v/>
      </c>
    </row>
    <row r="79" spans="3:3">
      <c r="C79" t="str">
        <v/>
      </c>
    </row>
    <row r="80" spans="3:3">
      <c r="C80" t="str">
        <v/>
      </c>
    </row>
    <row r="81" spans="3:3">
      <c r="C81" t="str">
        <v/>
      </c>
    </row>
    <row r="82" spans="3:3">
      <c r="C82" t="str">
        <v/>
      </c>
    </row>
    <row r="83" spans="3:3">
      <c r="C83" t="str">
        <v/>
      </c>
    </row>
    <row r="84" spans="3:3">
      <c r="C84" t="str">
        <v/>
      </c>
    </row>
    <row r="85" spans="3:3">
      <c r="C85" t="str">
        <v/>
      </c>
    </row>
    <row r="86" spans="3:3">
      <c r="C86" t="str">
        <v/>
      </c>
    </row>
    <row r="87" spans="3:3">
      <c r="C87" t="str">
        <v/>
      </c>
    </row>
    <row r="88" spans="3:3">
      <c r="C88" t="str">
        <v/>
      </c>
    </row>
    <row r="89" spans="3:3">
      <c r="C89" t="str">
        <v/>
      </c>
    </row>
    <row r="90" spans="3:3">
      <c r="C90" t="str">
        <v/>
      </c>
    </row>
    <row r="91" spans="3:3">
      <c r="C91" t="str">
        <v/>
      </c>
    </row>
    <row r="92" spans="3:3">
      <c r="C92" t="str">
        <v/>
      </c>
    </row>
    <row r="93" spans="3:3">
      <c r="C93" t="str">
        <v/>
      </c>
    </row>
    <row r="94" spans="3:3">
      <c r="C94" t="str">
        <v/>
      </c>
    </row>
    <row r="95" spans="3:3">
      <c r="C95" t="str">
        <v/>
      </c>
    </row>
    <row r="96" spans="3:3">
      <c r="C96" t="str">
        <v/>
      </c>
    </row>
    <row r="97" spans="3:3">
      <c r="C97" t="str">
        <v/>
      </c>
    </row>
    <row r="98" spans="3:3">
      <c r="C98" t="str">
        <v/>
      </c>
    </row>
    <row r="99" spans="3:3">
      <c r="C99" t="str">
        <v/>
      </c>
    </row>
    <row r="100" spans="3:3">
      <c r="C100" t="str">
        <v/>
      </c>
    </row>
    <row r="101" spans="3:3">
      <c r="C101" t="str">
        <v/>
      </c>
    </row>
  </sheetData>
  <sheetProtection algorithmName="SHA-512" hashValue="BzSlHMYkWaqGdcM11BmbcY7bREw/EkTAn9EnEtZI4dSz1ToRrFbf9zxaBFZUo65wd605RMnjIbUoas08u5gtHA==" saltValue="0C6Vo5RYmiK9p4uMI0gkHw==" spinCount="100000" sheet="1" objects="1" formatColumns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ACDD-5243-4B1E-9B39-AD8313A0E37F}">
  <sheetPr codeName="Sheet2">
    <tabColor theme="3"/>
  </sheetPr>
  <dimension ref="A1:AL77"/>
  <sheetViews>
    <sheetView showGridLines="0" showRowColHeaders="0" zoomScaleNormal="100" workbookViewId="0">
      <pane ySplit="4" topLeftCell="A14" activePane="bottomLeft" state="frozen"/>
      <selection pane="bottomLeft" activeCell="B28" sqref="B28"/>
    </sheetView>
  </sheetViews>
  <sheetFormatPr defaultColWidth="0" defaultRowHeight="14.45" zeroHeight="1"/>
  <cols>
    <col min="1" max="1" width="4" customWidth="1"/>
    <col min="2" max="2" width="30.5703125" customWidth="1"/>
    <col min="3" max="3" width="31.85546875" customWidth="1"/>
    <col min="4" max="4" width="4.5703125" customWidth="1"/>
    <col min="5" max="5" width="4" customWidth="1"/>
    <col min="6" max="7" width="40.5703125" customWidth="1"/>
    <col min="8" max="8" width="4.5703125" customWidth="1"/>
    <col min="9" max="18" width="9" hidden="1" customWidth="1"/>
    <col min="19" max="19" width="19.7109375" hidden="1" customWidth="1"/>
    <col min="20" max="16384" width="9" hidden="1"/>
  </cols>
  <sheetData>
    <row r="1" spans="1:15" ht="15.6">
      <c r="A1" s="36"/>
      <c r="B1" s="36" t="s">
        <v>52</v>
      </c>
      <c r="C1" s="36"/>
      <c r="D1" s="36"/>
      <c r="E1" s="36"/>
      <c r="F1" s="36"/>
      <c r="G1" s="36"/>
      <c r="H1" s="36"/>
    </row>
    <row r="2" spans="1:15">
      <c r="A2" s="22" t="s">
        <v>2</v>
      </c>
      <c r="B2" s="19" t="s">
        <v>53</v>
      </c>
    </row>
    <row r="3" spans="1:15">
      <c r="A3" s="22" t="s">
        <v>2</v>
      </c>
      <c r="B3" s="19" t="s">
        <v>54</v>
      </c>
    </row>
    <row r="4" spans="1:15" ht="4.1500000000000004" customHeight="1"/>
    <row r="5" spans="1:15">
      <c r="B5" s="8" t="s">
        <v>55</v>
      </c>
      <c r="C5" s="9"/>
    </row>
    <row r="6" spans="1:15">
      <c r="B6" s="10" t="s">
        <v>56</v>
      </c>
      <c r="C6" s="10" t="s">
        <v>57</v>
      </c>
      <c r="E6" s="32" t="s">
        <v>58</v>
      </c>
      <c r="F6" s="82" t="s">
        <v>59</v>
      </c>
      <c r="K6" s="18" t="s">
        <v>60</v>
      </c>
      <c r="L6" s="18" t="s">
        <v>61</v>
      </c>
      <c r="N6" s="18" t="s">
        <v>62</v>
      </c>
      <c r="O6" s="18" t="s">
        <v>63</v>
      </c>
    </row>
    <row r="7" spans="1:15">
      <c r="A7" s="14">
        <f>IF(M7,1,"")</f>
        <v>1</v>
      </c>
      <c r="B7" s="5" t="s">
        <v>64</v>
      </c>
      <c r="C7" s="2" t="s">
        <v>65</v>
      </c>
      <c r="E7" s="31">
        <f>IF(F7="","",1)</f>
        <v>1</v>
      </c>
      <c r="F7" s="86" t="str" cm="1">
        <f t="array" ref="F7:F13">_xlfn._xlws.SORT(_xlfn._xlws.FILTER(B7:B23,M7:M23=TRUE),,1)</f>
        <v>Administration</v>
      </c>
      <c r="K7" t="b" cm="1">
        <f t="array" ref="K7:K23">COUNTIF(B7:B23,B7:B23)&gt;1</f>
        <v>0</v>
      </c>
      <c r="L7" cm="1">
        <f t="array" ref="L7:L23">IF(M7:M23,ISNUMBER(MATCH(B7:B23,Planning!C4:C303,0))*opt_MarkUsedItems,"")</f>
        <v>0</v>
      </c>
      <c r="M7" s="13" t="b" cm="1">
        <f t="array" ref="M7:M23">(ISBLANK(B7:B23)+ISBLANK(C7:C23))=0</f>
        <v>1</v>
      </c>
      <c r="N7" cm="1">
        <f t="array" ref="N7:N23">IF(_xlfn.ANCHORARRAY(M7),MATCH(C7:C23,l_functionType,0),"")</f>
        <v>1</v>
      </c>
      <c r="O7" t="b" cm="1">
        <f t="array" ref="O7:O23">IF(M7:M23,ISNUMBER(MATCH(B7:B23,C28:C75,0)),"")</f>
        <v>1</v>
      </c>
    </row>
    <row r="8" spans="1:15">
      <c r="A8" s="14">
        <f>IF(M8,MAX(A$7:A7)+1,"")</f>
        <v>2</v>
      </c>
      <c r="B8" s="6" t="s">
        <v>66</v>
      </c>
      <c r="C8" s="3" t="s">
        <v>65</v>
      </c>
      <c r="E8" s="31">
        <f>IF(F8="","",E7+1)</f>
        <v>2</v>
      </c>
      <c r="F8" s="86" t="str">
        <v>Analysis and feedback</v>
      </c>
      <c r="K8" t="b">
        <v>0</v>
      </c>
      <c r="L8">
        <v>0</v>
      </c>
      <c r="M8" s="13" t="b">
        <v>1</v>
      </c>
      <c r="N8">
        <v>1</v>
      </c>
      <c r="O8" t="b">
        <v>1</v>
      </c>
    </row>
    <row r="9" spans="1:15">
      <c r="A9" s="14">
        <f>IF(M9,MAX(A$7:A8)+1,"")</f>
        <v>3</v>
      </c>
      <c r="B9" s="6" t="s">
        <v>67</v>
      </c>
      <c r="C9" s="3" t="s">
        <v>65</v>
      </c>
      <c r="E9" s="31">
        <f>IF(F9="","",E8+1)</f>
        <v>3</v>
      </c>
      <c r="F9" s="86" t="str">
        <v>Capacity building</v>
      </c>
      <c r="K9" t="b">
        <v>0</v>
      </c>
      <c r="L9">
        <v>0</v>
      </c>
      <c r="M9" s="13" t="b">
        <v>1</v>
      </c>
      <c r="N9">
        <v>1</v>
      </c>
      <c r="O9" t="b">
        <v>1</v>
      </c>
    </row>
    <row r="10" spans="1:15">
      <c r="A10" s="14">
        <f>IF(M10,MAX(A$7:A9)+1,"")</f>
        <v>4</v>
      </c>
      <c r="B10" s="6" t="s">
        <v>68</v>
      </c>
      <c r="C10" s="3" t="s">
        <v>65</v>
      </c>
      <c r="E10" s="31">
        <f t="shared" ref="E10:E23" si="0">IF(F10="","",E9+1)</f>
        <v>4</v>
      </c>
      <c r="F10" s="86" t="str">
        <v>Case detection</v>
      </c>
      <c r="K10" t="b">
        <v>0</v>
      </c>
      <c r="L10">
        <v>0</v>
      </c>
      <c r="M10" s="13" t="b">
        <v>1</v>
      </c>
      <c r="N10">
        <v>1</v>
      </c>
      <c r="O10" t="b">
        <v>1</v>
      </c>
    </row>
    <row r="11" spans="1:15">
      <c r="A11" s="14">
        <f>IF(M11,MAX(A$7:A10)+1,"")</f>
        <v>5</v>
      </c>
      <c r="B11" s="6" t="s">
        <v>69</v>
      </c>
      <c r="C11" s="3" t="s">
        <v>65</v>
      </c>
      <c r="E11" s="31">
        <f t="shared" si="0"/>
        <v>5</v>
      </c>
      <c r="F11" s="86" t="str">
        <v>Investigation and confirmation</v>
      </c>
      <c r="K11" t="b">
        <v>0</v>
      </c>
      <c r="L11">
        <v>0</v>
      </c>
      <c r="M11" s="13" t="b">
        <v>1</v>
      </c>
      <c r="N11">
        <v>1</v>
      </c>
      <c r="O11" t="b">
        <v>1</v>
      </c>
    </row>
    <row r="12" spans="1:15">
      <c r="A12" s="14">
        <f>IF(M12,MAX(A$7:A11)+1,"")</f>
        <v>6</v>
      </c>
      <c r="B12" s="6" t="s">
        <v>70</v>
      </c>
      <c r="C12" s="3" t="s">
        <v>71</v>
      </c>
      <c r="E12" s="31">
        <f t="shared" si="0"/>
        <v>6</v>
      </c>
      <c r="F12" s="86" t="str">
        <v>Public Health response</v>
      </c>
      <c r="K12" t="b">
        <v>0</v>
      </c>
      <c r="L12">
        <v>0</v>
      </c>
      <c r="M12" s="13" t="b">
        <v>1</v>
      </c>
      <c r="N12">
        <v>2</v>
      </c>
      <c r="O12" t="b">
        <v>1</v>
      </c>
    </row>
    <row r="13" spans="1:15">
      <c r="A13" s="14">
        <f>IF(M13,MAX(A$7:A12)+1,"")</f>
        <v>7</v>
      </c>
      <c r="B13" s="6" t="s">
        <v>72</v>
      </c>
      <c r="C13" s="3" t="s">
        <v>71</v>
      </c>
      <c r="E13" s="31">
        <f t="shared" si="0"/>
        <v>7</v>
      </c>
      <c r="F13" s="86" t="str">
        <v>Reporting</v>
      </c>
      <c r="K13" t="b">
        <v>0</v>
      </c>
      <c r="L13">
        <v>0</v>
      </c>
      <c r="M13" s="13" t="b">
        <v>1</v>
      </c>
      <c r="N13">
        <v>2</v>
      </c>
      <c r="O13" t="b">
        <v>0</v>
      </c>
    </row>
    <row r="14" spans="1:15">
      <c r="A14" s="14" t="str">
        <f>IF(M14,MAX(A$7:A13)+1,"")</f>
        <v/>
      </c>
      <c r="B14" s="6"/>
      <c r="C14" s="3"/>
      <c r="E14" s="31" t="str">
        <f t="shared" si="0"/>
        <v/>
      </c>
      <c r="F14" s="86"/>
      <c r="K14" t="b">
        <v>0</v>
      </c>
      <c r="L14" t="str">
        <v/>
      </c>
      <c r="M14" s="13" t="b">
        <v>0</v>
      </c>
      <c r="N14" t="str">
        <v/>
      </c>
      <c r="O14" t="str">
        <v/>
      </c>
    </row>
    <row r="15" spans="1:15">
      <c r="A15" s="14" t="str">
        <f>IF(M15,MAX(A$7:A14)+1,"")</f>
        <v/>
      </c>
      <c r="B15" s="6"/>
      <c r="C15" s="3"/>
      <c r="E15" s="31" t="str">
        <f t="shared" si="0"/>
        <v/>
      </c>
      <c r="F15" s="86"/>
      <c r="K15" t="b">
        <v>0</v>
      </c>
      <c r="L15" t="str">
        <v/>
      </c>
      <c r="M15" s="13" t="b">
        <v>0</v>
      </c>
      <c r="N15" t="str">
        <v/>
      </c>
      <c r="O15" t="str">
        <v/>
      </c>
    </row>
    <row r="16" spans="1:15">
      <c r="A16" s="14" t="str">
        <f>IF(M16,MAX(A$7:A15)+1,"")</f>
        <v/>
      </c>
      <c r="B16" s="6"/>
      <c r="C16" s="3"/>
      <c r="E16" s="31" t="str">
        <f t="shared" si="0"/>
        <v/>
      </c>
      <c r="F16" s="86"/>
      <c r="K16" t="b">
        <v>0</v>
      </c>
      <c r="L16" t="str">
        <v/>
      </c>
      <c r="M16" s="13" t="b">
        <v>0</v>
      </c>
      <c r="N16" t="str">
        <v/>
      </c>
      <c r="O16" t="str">
        <v/>
      </c>
    </row>
    <row r="17" spans="1:38">
      <c r="A17" s="14" t="str">
        <f>IF(M17,MAX(A$7:A16)+1,"")</f>
        <v/>
      </c>
      <c r="B17" s="6"/>
      <c r="C17" s="3"/>
      <c r="E17" s="31" t="str">
        <f t="shared" si="0"/>
        <v/>
      </c>
      <c r="F17" s="86"/>
      <c r="K17" t="b">
        <v>0</v>
      </c>
      <c r="L17" t="str">
        <v/>
      </c>
      <c r="M17" s="13" t="b">
        <v>0</v>
      </c>
      <c r="N17" t="str">
        <v/>
      </c>
      <c r="O17" t="str">
        <v/>
      </c>
    </row>
    <row r="18" spans="1:38">
      <c r="A18" s="14" t="str">
        <f>IF(M18,MAX(A$7:A17)+1,"")</f>
        <v/>
      </c>
      <c r="B18" s="6"/>
      <c r="C18" s="3"/>
      <c r="E18" s="31" t="str">
        <f t="shared" si="0"/>
        <v/>
      </c>
      <c r="F18" s="86"/>
      <c r="K18" t="b">
        <v>0</v>
      </c>
      <c r="L18" t="str">
        <v/>
      </c>
      <c r="M18" s="13" t="b">
        <v>0</v>
      </c>
      <c r="N18" t="str">
        <v/>
      </c>
      <c r="O18" t="str">
        <v/>
      </c>
    </row>
    <row r="19" spans="1:38">
      <c r="A19" s="14" t="str">
        <f>IF(M19,MAX(A$7:A18)+1,"")</f>
        <v/>
      </c>
      <c r="B19" s="6"/>
      <c r="C19" s="3"/>
      <c r="E19" s="31" t="str">
        <f t="shared" si="0"/>
        <v/>
      </c>
      <c r="F19" s="86"/>
      <c r="K19" t="b">
        <v>0</v>
      </c>
      <c r="L19" t="str">
        <v/>
      </c>
      <c r="M19" s="13" t="b">
        <v>0</v>
      </c>
      <c r="N19" t="str">
        <v/>
      </c>
      <c r="O19" t="str">
        <v/>
      </c>
    </row>
    <row r="20" spans="1:38">
      <c r="A20" s="14" t="str">
        <f>IF(M20,MAX(A$7:A19)+1,"")</f>
        <v/>
      </c>
      <c r="B20" s="6"/>
      <c r="C20" s="3"/>
      <c r="E20" s="31" t="str">
        <f t="shared" si="0"/>
        <v/>
      </c>
      <c r="F20" s="86"/>
      <c r="K20" t="b">
        <v>0</v>
      </c>
      <c r="L20" t="str">
        <v/>
      </c>
      <c r="M20" s="13" t="b">
        <v>0</v>
      </c>
      <c r="N20" t="str">
        <v/>
      </c>
      <c r="O20" t="str">
        <v/>
      </c>
    </row>
    <row r="21" spans="1:38">
      <c r="A21" s="14" t="str">
        <f>IF(M21,MAX(A$7:A20)+1,"")</f>
        <v/>
      </c>
      <c r="B21" s="6"/>
      <c r="C21" s="3"/>
      <c r="E21" s="31" t="str">
        <f t="shared" si="0"/>
        <v/>
      </c>
      <c r="F21" s="86"/>
      <c r="K21" t="b">
        <v>0</v>
      </c>
      <c r="L21" t="str">
        <v/>
      </c>
      <c r="M21" s="13" t="b">
        <v>0</v>
      </c>
      <c r="N21" t="str">
        <v/>
      </c>
      <c r="O21" t="str">
        <v/>
      </c>
    </row>
    <row r="22" spans="1:38">
      <c r="A22" s="14" t="str">
        <f>IF(M22,MAX(A$7:A21)+1,"")</f>
        <v/>
      </c>
      <c r="B22" s="6"/>
      <c r="C22" s="3"/>
      <c r="E22" s="31" t="str">
        <f t="shared" si="0"/>
        <v/>
      </c>
      <c r="F22" s="86"/>
      <c r="K22" t="b">
        <v>0</v>
      </c>
      <c r="L22" t="str">
        <v/>
      </c>
      <c r="M22" s="13" t="b">
        <v>0</v>
      </c>
      <c r="N22" t="str">
        <v/>
      </c>
      <c r="O22" t="str">
        <v/>
      </c>
    </row>
    <row r="23" spans="1:38">
      <c r="A23" s="14" t="str">
        <f>IF(M23,MAX(A$7:A22)+1,"")</f>
        <v/>
      </c>
      <c r="B23" s="7"/>
      <c r="C23" s="4"/>
      <c r="E23" s="31" t="str">
        <f t="shared" si="0"/>
        <v/>
      </c>
      <c r="F23" s="86"/>
      <c r="K23" t="b">
        <v>0</v>
      </c>
      <c r="L23" t="str">
        <v/>
      </c>
      <c r="M23" s="13" t="b">
        <v>0</v>
      </c>
      <c r="N23" t="str">
        <v/>
      </c>
      <c r="O23" t="str">
        <v/>
      </c>
    </row>
    <row r="24" spans="1:38"/>
    <row r="25" spans="1:38"/>
    <row r="26" spans="1:38">
      <c r="B26" s="80" t="s">
        <v>73</v>
      </c>
      <c r="C26" s="80"/>
      <c r="V26" s="16">
        <f>COUNTA(V29:V66)</f>
        <v>1</v>
      </c>
      <c r="W26" s="16">
        <f t="shared" ref="W26:AL26" si="1">COUNTA(W29:W66)</f>
        <v>4</v>
      </c>
      <c r="X26" s="16">
        <f t="shared" si="1"/>
        <v>5</v>
      </c>
      <c r="Y26" s="16">
        <f t="shared" si="1"/>
        <v>6</v>
      </c>
      <c r="Z26" s="16">
        <f t="shared" si="1"/>
        <v>5</v>
      </c>
      <c r="AA26" s="16">
        <f t="shared" si="1"/>
        <v>1</v>
      </c>
      <c r="AB26" s="16">
        <f t="shared" si="1"/>
        <v>1</v>
      </c>
      <c r="AC26" s="16">
        <f t="shared" si="1"/>
        <v>26</v>
      </c>
      <c r="AD26" s="16">
        <f t="shared" si="1"/>
        <v>26</v>
      </c>
      <c r="AE26" s="16">
        <f t="shared" si="1"/>
        <v>26</v>
      </c>
      <c r="AF26" s="16">
        <f t="shared" si="1"/>
        <v>26</v>
      </c>
      <c r="AG26" s="16">
        <f t="shared" si="1"/>
        <v>26</v>
      </c>
      <c r="AH26" s="16">
        <f t="shared" si="1"/>
        <v>26</v>
      </c>
      <c r="AI26" s="16">
        <f t="shared" si="1"/>
        <v>26</v>
      </c>
      <c r="AJ26" s="16">
        <f t="shared" si="1"/>
        <v>26</v>
      </c>
      <c r="AK26" s="16">
        <f t="shared" si="1"/>
        <v>26</v>
      </c>
      <c r="AL26" s="16">
        <f t="shared" si="1"/>
        <v>26</v>
      </c>
    </row>
    <row r="27" spans="1:38">
      <c r="B27" s="82" t="s">
        <v>74</v>
      </c>
      <c r="C27" s="82" t="s">
        <v>56</v>
      </c>
      <c r="E27" s="32" t="s">
        <v>58</v>
      </c>
      <c r="F27" s="315" t="s">
        <v>75</v>
      </c>
      <c r="G27" s="315"/>
      <c r="J27" t="s">
        <v>76</v>
      </c>
      <c r="V27" s="15">
        <v>1</v>
      </c>
      <c r="W27" s="15">
        <f>V27+1</f>
        <v>2</v>
      </c>
      <c r="X27" s="15">
        <f t="shared" ref="X27:AL27" si="2">W27+1</f>
        <v>3</v>
      </c>
      <c r="Y27" s="15">
        <f t="shared" si="2"/>
        <v>4</v>
      </c>
      <c r="Z27" s="15">
        <f t="shared" si="2"/>
        <v>5</v>
      </c>
      <c r="AA27" s="15">
        <f t="shared" si="2"/>
        <v>6</v>
      </c>
      <c r="AB27" s="15">
        <f t="shared" si="2"/>
        <v>7</v>
      </c>
      <c r="AC27" s="15">
        <f t="shared" si="2"/>
        <v>8</v>
      </c>
      <c r="AD27" s="15">
        <f t="shared" si="2"/>
        <v>9</v>
      </c>
      <c r="AE27" s="15">
        <f t="shared" si="2"/>
        <v>10</v>
      </c>
      <c r="AF27" s="15">
        <f t="shared" si="2"/>
        <v>11</v>
      </c>
      <c r="AG27" s="15">
        <f t="shared" si="2"/>
        <v>12</v>
      </c>
      <c r="AH27" s="15">
        <f t="shared" si="2"/>
        <v>13</v>
      </c>
      <c r="AI27" s="15">
        <f t="shared" si="2"/>
        <v>14</v>
      </c>
      <c r="AJ27" s="15">
        <f t="shared" si="2"/>
        <v>15</v>
      </c>
      <c r="AK27" s="15">
        <f t="shared" si="2"/>
        <v>16</v>
      </c>
      <c r="AL27" s="15">
        <f t="shared" si="2"/>
        <v>17</v>
      </c>
    </row>
    <row r="28" spans="1:38">
      <c r="A28" s="14">
        <f>IF(M28,1,"")</f>
        <v>1</v>
      </c>
      <c r="B28" s="165" t="s">
        <v>77</v>
      </c>
      <c r="C28" s="166" t="s">
        <v>64</v>
      </c>
      <c r="E28" s="31">
        <f>IF(F28="","",1)</f>
        <v>1</v>
      </c>
      <c r="F28" s="86" t="str" cm="1">
        <f t="array" ref="F28:G49">_xlfn.SORTBY(_xlfn._xlws.FILTER(B28:C75,M28:M75=TRUE),_xlfn._xlws.FILTER(C28:C75,M28:M75=TRUE),1,_xlfn._xlws.FILTER(B28:B75,M28:M75=TRUE),1)</f>
        <v>Data processing</v>
      </c>
      <c r="G28" s="86" t="str">
        <v>Analysis and feedback</v>
      </c>
      <c r="J28" t="b" cm="1">
        <f t="array" ref="J28:J75">IF(_xlfn.ANCHORARRAY(M28),NOT(ISNUMBER(MATCH($C$28:$C$75,l_functionName,0))),"")</f>
        <v>0</v>
      </c>
      <c r="K28" t="b" cm="1">
        <f t="array" ref="K28:K75">COUNTIF(B28:B75,B28:B75)&gt;1</f>
        <v>0</v>
      </c>
      <c r="L28" cm="1">
        <f t="array" ref="L28:L75">IF(_xlfn.ANCHORARRAY(M28),ISNUMBER(MATCH(B28:B75,Planning!D4:D303,0))*opt_MarkUsedItems,"")</f>
        <v>0</v>
      </c>
      <c r="M28" s="13" t="b" cm="1">
        <f t="array" ref="M28:M75">((ISBLANK(B28:B75)+ISBLANK(C28:C75))=0)</f>
        <v>1</v>
      </c>
      <c r="N28" t="str" cm="1">
        <f t="array" ref="N28:N49">_xlfn._xlws.FILTER(C28:C75,M28:M75=TRUE)</f>
        <v>Case detection</v>
      </c>
      <c r="O28" s="12"/>
      <c r="Q28" s="12"/>
      <c r="R28" s="155"/>
      <c r="S28" s="13"/>
      <c r="V28" t="str" cm="1">
        <f t="array" ref="V28:AB28">TRANSPOSE(l_functionName)</f>
        <v>Administration</v>
      </c>
      <c r="W28" t="str">
        <v>Analysis and feedback</v>
      </c>
      <c r="X28" t="str">
        <v>Capacity building</v>
      </c>
      <c r="Y28" t="str">
        <v>Case detection</v>
      </c>
      <c r="Z28" t="str">
        <v>Investigation and confirmation</v>
      </c>
      <c r="AA28" t="str">
        <v>Public Health response</v>
      </c>
      <c r="AB28" t="str">
        <v>Reporting</v>
      </c>
    </row>
    <row r="29" spans="1:38">
      <c r="A29" s="14">
        <f>IF(M29,MAX(A$28:A28)+1,"")</f>
        <v>2</v>
      </c>
      <c r="B29" s="167" t="s">
        <v>78</v>
      </c>
      <c r="C29" s="168" t="s">
        <v>64</v>
      </c>
      <c r="E29" s="31">
        <f>IF(F29="","",IF(G29=G28,E28+1,1))</f>
        <v>2</v>
      </c>
      <c r="F29" s="86" t="str">
        <v>Monitoring &amp; Evaluation</v>
      </c>
      <c r="G29" s="86" t="str">
        <v>Analysis and feedback</v>
      </c>
      <c r="J29" t="b">
        <v>0</v>
      </c>
      <c r="K29" t="b">
        <v>0</v>
      </c>
      <c r="L29">
        <v>0</v>
      </c>
      <c r="M29" s="13" t="b">
        <v>1</v>
      </c>
      <c r="N29" t="str">
        <v>Case detection</v>
      </c>
      <c r="Q29" s="12"/>
      <c r="S29" s="13"/>
      <c r="V29" t="e" cm="1" vm="1">
        <f t="array" ref="V29">_xlfn._xlws.SORT(_xlfn._xlws.FILTER($B28:$B75,$C28:$C75=V$28))</f>
        <v>#VALUE!</v>
      </c>
      <c r="W29" t="str" cm="1">
        <f t="array" ref="W29:W32">_xlfn._xlws.SORT(_xlfn._xlws.FILTER($B28:$B75,$C28:$C75=W$28))</f>
        <v>Data processing</v>
      </c>
      <c r="X29" t="str" cm="1">
        <f t="array" ref="X29:X33">_xlfn._xlws.SORT(_xlfn._xlws.FILTER($B28:$B75,$C28:$C75=X$28))</f>
        <v>Introductory training</v>
      </c>
      <c r="Y29" t="str" cm="1">
        <f t="array" ref="Y29:Y34">_xlfn._xlws.SORT(_xlfn._xlws.FILTER($B28:$B75,$C28:$C75=Y$28))</f>
        <v>Active case finding</v>
      </c>
      <c r="Z29" t="str" cm="1">
        <f t="array" ref="Z29:Z33">_xlfn._xlws.SORT(_xlfn._xlws.FILTER($B28:$B75,$C28:$C75=Z$28))</f>
        <v>Case follow-up</v>
      </c>
      <c r="AA29" t="str" cm="1">
        <f t="array" ref="AA29">_xlfn._xlws.SORT(_xlfn._xlws.FILTER($B28:$B75,$C28:$C75=AA$28))</f>
        <v>Community intervention</v>
      </c>
      <c r="AB29" t="str" cm="1">
        <f t="array" ref="AB29">_xlfn._xlws.SORT(_xlfn._xlws.FILTER($B28:$B75,$C28:$C75=AB$28))</f>
        <v>Sending notification</v>
      </c>
      <c r="AC29" cm="1">
        <f t="array" ref="AC29:AC54">_xlfn._xlws.SORT(_xlfn._xlws.FILTER($B28:$B75,$C28:$C75=AC$28))</f>
        <v>0</v>
      </c>
      <c r="AD29" cm="1">
        <f t="array" ref="AD29:AD54">_xlfn._xlws.SORT(_xlfn._xlws.FILTER($B28:$B75,$C28:$C75=AD$28))</f>
        <v>0</v>
      </c>
      <c r="AE29" cm="1">
        <f t="array" ref="AE29:AE54">_xlfn._xlws.SORT(_xlfn._xlws.FILTER($B28:$B75,$C28:$C75=AE$28))</f>
        <v>0</v>
      </c>
      <c r="AF29" cm="1">
        <f t="array" ref="AF29:AF54">_xlfn._xlws.SORT(_xlfn._xlws.FILTER($B28:$B75,$C28:$C75=AF$28))</f>
        <v>0</v>
      </c>
      <c r="AG29" cm="1">
        <f t="array" ref="AG29:AG54">_xlfn._xlws.SORT(_xlfn._xlws.FILTER($B28:$B75,$C28:$C75=AG$28))</f>
        <v>0</v>
      </c>
      <c r="AH29" cm="1">
        <f t="array" ref="AH29:AH54">_xlfn._xlws.SORT(_xlfn._xlws.FILTER($B28:$B75,$C28:$C75=AH$28))</f>
        <v>0</v>
      </c>
      <c r="AI29" cm="1">
        <f t="array" ref="AI29:AI54">_xlfn._xlws.SORT(_xlfn._xlws.FILTER($B28:$B75,$C28:$C75=AI$28))</f>
        <v>0</v>
      </c>
      <c r="AJ29" cm="1">
        <f t="array" ref="AJ29:AJ54">_xlfn._xlws.SORT(_xlfn._xlws.FILTER($B28:$B75,$C28:$C75=AJ$28))</f>
        <v>0</v>
      </c>
      <c r="AK29" cm="1">
        <f t="array" ref="AK29:AK54">_xlfn._xlws.SORT(_xlfn._xlws.FILTER($B28:$B75,$C28:$C75=AK$28))</f>
        <v>0</v>
      </c>
      <c r="AL29" cm="1">
        <f t="array" ref="AL29:AL54">_xlfn._xlws.SORT(_xlfn._xlws.FILTER($B28:$B75,$C28:$C75=AL$28))</f>
        <v>0</v>
      </c>
    </row>
    <row r="30" spans="1:38">
      <c r="A30" s="14">
        <f>IF(M30,MAX(A$28:A29)+1,"")</f>
        <v>3</v>
      </c>
      <c r="B30" s="167" t="s">
        <v>79</v>
      </c>
      <c r="C30" s="168" t="s">
        <v>68</v>
      </c>
      <c r="E30" s="31">
        <f t="shared" ref="E30:E75" si="3">IF(F30="","",IF(G30=G29,E29+1,1))</f>
        <v>3</v>
      </c>
      <c r="F30" s="86" t="str">
        <v>Publishing report</v>
      </c>
      <c r="G30" s="86" t="str">
        <v>Analysis and feedback</v>
      </c>
      <c r="J30" t="b">
        <v>0</v>
      </c>
      <c r="K30" t="b">
        <v>0</v>
      </c>
      <c r="L30">
        <v>0</v>
      </c>
      <c r="M30" s="13" t="b">
        <v>1</v>
      </c>
      <c r="N30" t="str">
        <v>Investigation and confirmation</v>
      </c>
      <c r="Q30" s="12"/>
      <c r="S30" s="13"/>
      <c r="W30" t="str">
        <v>Monitoring &amp; Evaluation</v>
      </c>
      <c r="X30" t="str">
        <v>Refreshing training</v>
      </c>
      <c r="Y30" t="str">
        <v>Facility visit</v>
      </c>
      <c r="Z30" t="str">
        <v>Lab confirmation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</row>
    <row r="31" spans="1:38">
      <c r="A31" s="14">
        <f>IF(M31,MAX(A$28:A30)+1,"")</f>
        <v>4</v>
      </c>
      <c r="B31" s="167" t="s">
        <v>80</v>
      </c>
      <c r="C31" s="168" t="s">
        <v>69</v>
      </c>
      <c r="E31" s="31">
        <f t="shared" si="3"/>
        <v>4</v>
      </c>
      <c r="F31" s="86" t="str">
        <v>Surveillance review meetings</v>
      </c>
      <c r="G31" s="86" t="str">
        <v>Analysis and feedback</v>
      </c>
      <c r="J31" t="b">
        <v>0</v>
      </c>
      <c r="K31" t="b">
        <v>0</v>
      </c>
      <c r="L31">
        <v>0</v>
      </c>
      <c r="M31" s="13" t="b">
        <v>1</v>
      </c>
      <c r="N31" t="str">
        <v>Analysis and feedback</v>
      </c>
      <c r="Q31" s="12"/>
      <c r="S31" s="13"/>
      <c r="W31" t="str">
        <v>Publishing report</v>
      </c>
      <c r="X31" t="str">
        <v>Study</v>
      </c>
      <c r="Y31" t="str">
        <v>History collection</v>
      </c>
      <c r="Z31" t="str">
        <v>Patient examination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</row>
    <row r="32" spans="1:38">
      <c r="A32" s="14">
        <f>IF(M32,MAX(A$28:A31)+1,"")</f>
        <v>5</v>
      </c>
      <c r="B32" s="167" t="s">
        <v>81</v>
      </c>
      <c r="C32" s="168" t="s">
        <v>68</v>
      </c>
      <c r="E32" s="31">
        <f t="shared" si="3"/>
        <v>1</v>
      </c>
      <c r="F32" s="86" t="str">
        <v>Introductory training</v>
      </c>
      <c r="G32" s="86" t="str">
        <v>Capacity building</v>
      </c>
      <c r="J32" t="b">
        <v>0</v>
      </c>
      <c r="K32" t="b">
        <v>0</v>
      </c>
      <c r="L32">
        <v>0</v>
      </c>
      <c r="M32" s="13" t="b">
        <v>1</v>
      </c>
      <c r="N32" t="str">
        <v>Investigation and confirmation</v>
      </c>
      <c r="Q32" s="12"/>
      <c r="S32" s="13"/>
      <c r="W32" t="str">
        <v>Surveillance review meetings</v>
      </c>
      <c r="X32" t="str">
        <v>Supportive supervision</v>
      </c>
      <c r="Y32" t="str">
        <v>Lab diagnostics</v>
      </c>
      <c r="Z32" t="str">
        <v>Sample shipment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</row>
    <row r="33" spans="1:38">
      <c r="A33" s="14">
        <f>IF(M33,MAX(A$28:A32)+1,"")</f>
        <v>6</v>
      </c>
      <c r="B33" s="167" t="s">
        <v>82</v>
      </c>
      <c r="C33" s="168" t="s">
        <v>68</v>
      </c>
      <c r="E33" s="31">
        <f t="shared" si="3"/>
        <v>2</v>
      </c>
      <c r="F33" s="86" t="str">
        <v>Refreshing training</v>
      </c>
      <c r="G33" s="86" t="str">
        <v>Capacity building</v>
      </c>
      <c r="J33" t="b">
        <v>0</v>
      </c>
      <c r="K33" t="b">
        <v>0</v>
      </c>
      <c r="L33">
        <v>0</v>
      </c>
      <c r="M33" s="13" t="b">
        <v>1</v>
      </c>
      <c r="N33" t="str">
        <v>Investigation and confirmation</v>
      </c>
      <c r="Q33" s="12"/>
      <c r="S33" s="13"/>
      <c r="X33" t="str">
        <v>Surveillance review</v>
      </c>
      <c r="Y33" t="str">
        <v>Medical examination</v>
      </c>
      <c r="Z33" t="str">
        <v>Taking sample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</row>
    <row r="34" spans="1:38">
      <c r="A34" s="14">
        <f>IF(M34,MAX(A$28:A33)+1,"")</f>
        <v>7</v>
      </c>
      <c r="B34" s="167" t="s">
        <v>83</v>
      </c>
      <c r="C34" s="168" t="s">
        <v>64</v>
      </c>
      <c r="E34" s="31">
        <f t="shared" si="3"/>
        <v>3</v>
      </c>
      <c r="F34" s="86" t="str">
        <v>Study</v>
      </c>
      <c r="G34" s="86" t="str">
        <v>Capacity building</v>
      </c>
      <c r="J34" t="b">
        <v>0</v>
      </c>
      <c r="K34" t="b">
        <v>0</v>
      </c>
      <c r="L34">
        <v>0</v>
      </c>
      <c r="M34" s="13" t="b">
        <v>1</v>
      </c>
      <c r="N34" t="str">
        <v>Case detection</v>
      </c>
      <c r="Q34" s="12"/>
      <c r="S34" s="13"/>
      <c r="Y34" t="str">
        <v>Observation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</row>
    <row r="35" spans="1:38">
      <c r="A35" s="14">
        <f>IF(M35,MAX(A$28:A34)+1,"")</f>
        <v>8</v>
      </c>
      <c r="B35" s="167" t="s">
        <v>84</v>
      </c>
      <c r="C35" s="168" t="s">
        <v>69</v>
      </c>
      <c r="E35" s="31">
        <f t="shared" si="3"/>
        <v>4</v>
      </c>
      <c r="F35" s="86" t="str">
        <v>Supportive supervision</v>
      </c>
      <c r="G35" s="86" t="str">
        <v>Capacity building</v>
      </c>
      <c r="J35" t="b">
        <v>0</v>
      </c>
      <c r="K35" t="b">
        <v>0</v>
      </c>
      <c r="L35">
        <v>0</v>
      </c>
      <c r="M35" s="13" t="b">
        <v>1</v>
      </c>
      <c r="N35" t="str">
        <v>Analysis and feedback</v>
      </c>
      <c r="Q35" s="12"/>
      <c r="S35" s="13"/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</row>
    <row r="36" spans="1:38">
      <c r="A36" s="14">
        <f>IF(M36,MAX(A$28:A35)+1,"")</f>
        <v>9</v>
      </c>
      <c r="B36" s="167" t="s">
        <v>85</v>
      </c>
      <c r="C36" s="168" t="s">
        <v>64</v>
      </c>
      <c r="E36" s="31">
        <f t="shared" si="3"/>
        <v>5</v>
      </c>
      <c r="F36" s="86" t="str">
        <v>Surveillance review</v>
      </c>
      <c r="G36" s="86" t="str">
        <v>Capacity building</v>
      </c>
      <c r="J36" t="b">
        <v>0</v>
      </c>
      <c r="K36" t="b">
        <v>0</v>
      </c>
      <c r="L36">
        <v>0</v>
      </c>
      <c r="M36" s="13" t="b">
        <v>1</v>
      </c>
      <c r="N36" t="str">
        <v>Case detection</v>
      </c>
      <c r="Q36" s="12"/>
      <c r="S36" s="13"/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</row>
    <row r="37" spans="1:38">
      <c r="A37" s="14">
        <f>IF(M37,MAX(A$28:A36)+1,"")</f>
        <v>10</v>
      </c>
      <c r="B37" s="167" t="s">
        <v>86</v>
      </c>
      <c r="C37" s="168" t="s">
        <v>64</v>
      </c>
      <c r="E37" s="31">
        <f t="shared" si="3"/>
        <v>1</v>
      </c>
      <c r="F37" s="86" t="str">
        <v>Active case finding</v>
      </c>
      <c r="G37" s="86" t="str">
        <v>Case detection</v>
      </c>
      <c r="J37" t="b">
        <v>0</v>
      </c>
      <c r="K37" t="b">
        <v>0</v>
      </c>
      <c r="L37">
        <v>0</v>
      </c>
      <c r="M37" s="13" t="b">
        <v>1</v>
      </c>
      <c r="N37" t="str">
        <v>Case detection</v>
      </c>
      <c r="Q37" s="12"/>
      <c r="S37" s="13"/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</row>
    <row r="38" spans="1:38">
      <c r="A38" s="14">
        <f>IF(M38,MAX(A$28:A37)+1,"")</f>
        <v>11</v>
      </c>
      <c r="B38" s="167" t="s">
        <v>87</v>
      </c>
      <c r="C38" s="168" t="s">
        <v>67</v>
      </c>
      <c r="E38" s="31">
        <f t="shared" si="3"/>
        <v>2</v>
      </c>
      <c r="F38" s="86" t="str">
        <v>Facility visit</v>
      </c>
      <c r="G38" s="86" t="str">
        <v>Case detection</v>
      </c>
      <c r="J38" t="b">
        <v>0</v>
      </c>
      <c r="K38" t="b">
        <v>0</v>
      </c>
      <c r="L38">
        <v>0</v>
      </c>
      <c r="M38" s="13" t="b">
        <v>1</v>
      </c>
      <c r="N38" t="str">
        <v>Reporting</v>
      </c>
      <c r="Q38" s="12"/>
      <c r="S38" s="13"/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</row>
    <row r="39" spans="1:38">
      <c r="A39" s="14">
        <f>IF(M39,MAX(A$28:A38)+1,"")</f>
        <v>12</v>
      </c>
      <c r="B39" s="167" t="s">
        <v>88</v>
      </c>
      <c r="C39" s="168" t="s">
        <v>64</v>
      </c>
      <c r="E39" s="31">
        <f t="shared" si="3"/>
        <v>3</v>
      </c>
      <c r="F39" s="86" t="str">
        <v>History collection</v>
      </c>
      <c r="G39" s="86" t="str">
        <v>Case detection</v>
      </c>
      <c r="J39" t="b">
        <v>0</v>
      </c>
      <c r="K39" t="b">
        <v>0</v>
      </c>
      <c r="L39">
        <v>0</v>
      </c>
      <c r="M39" s="13" t="b">
        <v>1</v>
      </c>
      <c r="N39" t="str">
        <v>Case detection</v>
      </c>
      <c r="Q39" s="12"/>
      <c r="S39" s="13"/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</row>
    <row r="40" spans="1:38">
      <c r="A40" s="14">
        <f>IF(M40,MAX(A$28:A39)+1,"")</f>
        <v>13</v>
      </c>
      <c r="B40" s="167" t="s">
        <v>89</v>
      </c>
      <c r="C40" s="168" t="s">
        <v>66</v>
      </c>
      <c r="E40" s="31">
        <f t="shared" si="3"/>
        <v>4</v>
      </c>
      <c r="F40" s="86" t="str">
        <v>Lab diagnostics</v>
      </c>
      <c r="G40" s="86" t="str">
        <v>Case detection</v>
      </c>
      <c r="J40" t="b">
        <v>0</v>
      </c>
      <c r="K40" t="b">
        <v>0</v>
      </c>
      <c r="L40">
        <v>0</v>
      </c>
      <c r="M40" s="13" t="b">
        <v>1</v>
      </c>
      <c r="N40" t="str">
        <v>Capacity building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</row>
    <row r="41" spans="1:38">
      <c r="A41" s="14">
        <f>IF(M41,MAX(A$28:A40)+1,"")</f>
        <v>14</v>
      </c>
      <c r="B41" s="167" t="s">
        <v>90</v>
      </c>
      <c r="C41" s="168" t="s">
        <v>66</v>
      </c>
      <c r="E41" s="31">
        <f t="shared" si="3"/>
        <v>5</v>
      </c>
      <c r="F41" s="86" t="str">
        <v>Medical examination</v>
      </c>
      <c r="G41" s="86" t="str">
        <v>Case detection</v>
      </c>
      <c r="J41" t="b">
        <v>0</v>
      </c>
      <c r="K41" t="b">
        <v>0</v>
      </c>
      <c r="L41">
        <v>0</v>
      </c>
      <c r="M41" s="13" t="b">
        <v>1</v>
      </c>
      <c r="N41" t="str">
        <v>Capacity building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</row>
    <row r="42" spans="1:38">
      <c r="A42" s="14">
        <f>IF(M42,MAX(A$28:A41)+1,"")</f>
        <v>15</v>
      </c>
      <c r="B42" s="167" t="s">
        <v>91</v>
      </c>
      <c r="C42" s="168" t="s">
        <v>66</v>
      </c>
      <c r="E42" s="31">
        <f t="shared" si="3"/>
        <v>6</v>
      </c>
      <c r="F42" s="86" t="str">
        <v>Observation</v>
      </c>
      <c r="G42" s="86" t="str">
        <v>Case detection</v>
      </c>
      <c r="J42" t="b">
        <v>0</v>
      </c>
      <c r="K42" t="b">
        <v>0</v>
      </c>
      <c r="L42">
        <v>0</v>
      </c>
      <c r="M42" s="13" t="b">
        <v>1</v>
      </c>
      <c r="N42" t="str">
        <v>Capacity building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</row>
    <row r="43" spans="1:38">
      <c r="A43" s="14">
        <f>IF(M43,MAX(A$28:A42)+1,"")</f>
        <v>16</v>
      </c>
      <c r="B43" s="167" t="s">
        <v>92</v>
      </c>
      <c r="C43" s="168" t="s">
        <v>66</v>
      </c>
      <c r="E43" s="31">
        <f t="shared" si="3"/>
        <v>1</v>
      </c>
      <c r="F43" s="86" t="str">
        <v>Case follow-up</v>
      </c>
      <c r="G43" s="86" t="str">
        <v>Investigation and confirmation</v>
      </c>
      <c r="J43" t="b">
        <v>0</v>
      </c>
      <c r="K43" t="b">
        <v>0</v>
      </c>
      <c r="L43">
        <v>0</v>
      </c>
      <c r="M43" s="13" t="b">
        <v>1</v>
      </c>
      <c r="N43" t="str">
        <v>Capacity building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</row>
    <row r="44" spans="1:38">
      <c r="A44" s="14">
        <f>IF(M44,MAX(A$28:A43)+1,"")</f>
        <v>17</v>
      </c>
      <c r="B44" s="167" t="s">
        <v>93</v>
      </c>
      <c r="C44" s="168" t="s">
        <v>68</v>
      </c>
      <c r="E44" s="31">
        <f t="shared" si="3"/>
        <v>2</v>
      </c>
      <c r="F44" s="86" t="str">
        <v>Lab confirmation</v>
      </c>
      <c r="G44" s="86" t="str">
        <v>Investigation and confirmation</v>
      </c>
      <c r="J44" t="b">
        <v>0</v>
      </c>
      <c r="K44" t="b">
        <v>0</v>
      </c>
      <c r="L44">
        <v>0</v>
      </c>
      <c r="M44" s="13" t="b">
        <v>1</v>
      </c>
      <c r="N44" t="str">
        <v>Investigation and confirmation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</row>
    <row r="45" spans="1:38">
      <c r="A45" s="14">
        <f>IF(M45,MAX(A$28:A44)+1,"")</f>
        <v>18</v>
      </c>
      <c r="B45" s="167" t="s">
        <v>94</v>
      </c>
      <c r="C45" s="168" t="s">
        <v>68</v>
      </c>
      <c r="E45" s="31">
        <f t="shared" si="3"/>
        <v>3</v>
      </c>
      <c r="F45" s="86" t="str">
        <v>Patient examination</v>
      </c>
      <c r="G45" s="86" t="str">
        <v>Investigation and confirmation</v>
      </c>
      <c r="J45" t="b">
        <v>0</v>
      </c>
      <c r="K45" t="b">
        <v>0</v>
      </c>
      <c r="L45">
        <v>0</v>
      </c>
      <c r="M45" s="13" t="b">
        <v>1</v>
      </c>
      <c r="N45" t="str">
        <v>Investigation and confirmation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</row>
    <row r="46" spans="1:38">
      <c r="A46" s="14">
        <f>IF(M46,MAX(A$28:A45)+1,"")</f>
        <v>19</v>
      </c>
      <c r="B46" s="167" t="s">
        <v>95</v>
      </c>
      <c r="C46" s="168" t="s">
        <v>69</v>
      </c>
      <c r="E46" s="31">
        <f t="shared" si="3"/>
        <v>4</v>
      </c>
      <c r="F46" s="86" t="str">
        <v>Sample shipment</v>
      </c>
      <c r="G46" s="86" t="str">
        <v>Investigation and confirmation</v>
      </c>
      <c r="J46" t="b">
        <v>0</v>
      </c>
      <c r="K46" t="b">
        <v>0</v>
      </c>
      <c r="L46">
        <v>0</v>
      </c>
      <c r="M46" s="13" t="b">
        <v>1</v>
      </c>
      <c r="N46" t="str">
        <v>Analysis and feedback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</row>
    <row r="47" spans="1:38">
      <c r="A47" s="14">
        <f>IF(M47,MAX(A$28:A46)+1,"")</f>
        <v>20</v>
      </c>
      <c r="B47" s="167" t="s">
        <v>96</v>
      </c>
      <c r="C47" s="168" t="s">
        <v>66</v>
      </c>
      <c r="E47" s="31">
        <f t="shared" si="3"/>
        <v>5</v>
      </c>
      <c r="F47" s="86" t="str">
        <v>Taking sample</v>
      </c>
      <c r="G47" s="86" t="str">
        <v>Investigation and confirmation</v>
      </c>
      <c r="J47" t="b">
        <v>0</v>
      </c>
      <c r="K47" t="b">
        <v>0</v>
      </c>
      <c r="L47">
        <v>0</v>
      </c>
      <c r="M47" s="13" t="b">
        <v>1</v>
      </c>
      <c r="N47" t="str">
        <v>Capacity building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</row>
    <row r="48" spans="1:38">
      <c r="A48" s="14">
        <f>IF(M48,MAX(A$28:A47)+1,"")</f>
        <v>21</v>
      </c>
      <c r="B48" s="167" t="s">
        <v>97</v>
      </c>
      <c r="C48" s="168" t="s">
        <v>70</v>
      </c>
      <c r="E48" s="31">
        <f t="shared" si="3"/>
        <v>1</v>
      </c>
      <c r="F48" s="86" t="str">
        <v>Community intervention</v>
      </c>
      <c r="G48" s="86" t="str">
        <v>Public Health response</v>
      </c>
      <c r="J48" t="b">
        <v>0</v>
      </c>
      <c r="K48" t="b">
        <v>0</v>
      </c>
      <c r="L48">
        <v>0</v>
      </c>
      <c r="M48" s="13" t="b">
        <v>1</v>
      </c>
      <c r="N48" t="str">
        <v>Public Health response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</row>
    <row r="49" spans="1:38">
      <c r="A49" s="14">
        <f>IF(M49,MAX(A$28:A48)+1,"")</f>
        <v>22</v>
      </c>
      <c r="B49" s="167" t="s">
        <v>98</v>
      </c>
      <c r="C49" s="168" t="s">
        <v>69</v>
      </c>
      <c r="E49" s="31">
        <f t="shared" si="3"/>
        <v>1</v>
      </c>
      <c r="F49" s="86" t="str">
        <v>Sending notification</v>
      </c>
      <c r="G49" s="86" t="str">
        <v>Reporting</v>
      </c>
      <c r="J49" t="b">
        <v>0</v>
      </c>
      <c r="K49" t="b">
        <v>0</v>
      </c>
      <c r="L49">
        <v>0</v>
      </c>
      <c r="M49" s="13" t="b">
        <v>1</v>
      </c>
      <c r="N49" t="str">
        <v>Analysis and feedback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</row>
    <row r="50" spans="1:38">
      <c r="A50" s="14" t="str">
        <f>IF(M50,MAX(A$28:A49)+1,"")</f>
        <v/>
      </c>
      <c r="B50" s="167"/>
      <c r="C50" s="168"/>
      <c r="E50" s="31" t="str">
        <f t="shared" si="3"/>
        <v/>
      </c>
      <c r="F50" s="86"/>
      <c r="G50" s="86"/>
      <c r="J50" t="str">
        <v/>
      </c>
      <c r="K50" t="b">
        <v>0</v>
      </c>
      <c r="L50" t="str">
        <v/>
      </c>
      <c r="M50" s="13" t="b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</row>
    <row r="51" spans="1:38">
      <c r="A51" s="14" t="str">
        <f>IF(M51,MAX(A$28:A50)+1,"")</f>
        <v/>
      </c>
      <c r="B51" s="167"/>
      <c r="C51" s="168"/>
      <c r="E51" s="31" t="str">
        <f t="shared" si="3"/>
        <v/>
      </c>
      <c r="F51" s="86"/>
      <c r="G51" s="86"/>
      <c r="J51" t="str">
        <v/>
      </c>
      <c r="K51" t="b">
        <v>0</v>
      </c>
      <c r="L51" t="str">
        <v/>
      </c>
      <c r="M51" s="13" t="b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</row>
    <row r="52" spans="1:38">
      <c r="A52" s="14" t="str">
        <f>IF(M52,MAX(A$28:A51)+1,"")</f>
        <v/>
      </c>
      <c r="B52" s="167"/>
      <c r="C52" s="168"/>
      <c r="E52" s="31" t="str">
        <f t="shared" si="3"/>
        <v/>
      </c>
      <c r="F52" s="86"/>
      <c r="G52" s="86"/>
      <c r="J52" t="str">
        <v/>
      </c>
      <c r="K52" t="b">
        <v>0</v>
      </c>
      <c r="L52" t="str">
        <v/>
      </c>
      <c r="M52" s="13" t="b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</row>
    <row r="53" spans="1:38">
      <c r="A53" s="14" t="str">
        <f>IF(M53,MAX(A$28:A52)+1,"")</f>
        <v/>
      </c>
      <c r="B53" s="167"/>
      <c r="C53" s="168"/>
      <c r="E53" s="31" t="str">
        <f t="shared" si="3"/>
        <v/>
      </c>
      <c r="F53" s="86"/>
      <c r="G53" s="86"/>
      <c r="J53" t="str">
        <v/>
      </c>
      <c r="K53" t="b">
        <v>0</v>
      </c>
      <c r="L53" t="str">
        <v/>
      </c>
      <c r="M53" s="13" t="b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</row>
    <row r="54" spans="1:38">
      <c r="A54" s="14" t="str">
        <f>IF(M54,MAX(A$28:A53)+1,"")</f>
        <v/>
      </c>
      <c r="B54" s="167"/>
      <c r="C54" s="168"/>
      <c r="E54" s="31" t="str">
        <f t="shared" si="3"/>
        <v/>
      </c>
      <c r="F54" s="86"/>
      <c r="G54" s="86"/>
      <c r="J54" t="str">
        <v/>
      </c>
      <c r="K54" t="b">
        <v>0</v>
      </c>
      <c r="L54" t="str">
        <v/>
      </c>
      <c r="M54" s="13" t="b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</row>
    <row r="55" spans="1:38">
      <c r="A55" s="14" t="str">
        <f>IF(M55,MAX(A$28:A54)+1,"")</f>
        <v/>
      </c>
      <c r="B55" s="167"/>
      <c r="C55" s="168"/>
      <c r="E55" s="31" t="str">
        <f t="shared" si="3"/>
        <v/>
      </c>
      <c r="F55" s="86"/>
      <c r="G55" s="86"/>
      <c r="J55" t="str">
        <v/>
      </c>
      <c r="K55" t="b">
        <v>0</v>
      </c>
      <c r="L55" t="str">
        <v/>
      </c>
      <c r="M55" s="13" t="b">
        <v>0</v>
      </c>
    </row>
    <row r="56" spans="1:38">
      <c r="A56" s="14" t="str">
        <f>IF(M56,MAX(A$28:A55)+1,"")</f>
        <v/>
      </c>
      <c r="B56" s="167"/>
      <c r="C56" s="168"/>
      <c r="E56" s="31" t="str">
        <f t="shared" si="3"/>
        <v/>
      </c>
      <c r="F56" s="86"/>
      <c r="G56" s="86"/>
      <c r="J56" t="str">
        <v/>
      </c>
      <c r="K56" t="b">
        <v>0</v>
      </c>
      <c r="L56" t="str">
        <v/>
      </c>
      <c r="M56" s="13" t="b">
        <v>0</v>
      </c>
    </row>
    <row r="57" spans="1:38">
      <c r="A57" s="14" t="str">
        <f>IF(M57,MAX(A$28:A56)+1,"")</f>
        <v/>
      </c>
      <c r="B57" s="167"/>
      <c r="C57" s="168"/>
      <c r="E57" s="31" t="str">
        <f t="shared" si="3"/>
        <v/>
      </c>
      <c r="F57" s="86"/>
      <c r="G57" s="86"/>
      <c r="J57" t="str">
        <v/>
      </c>
      <c r="K57" t="b">
        <v>0</v>
      </c>
      <c r="L57" t="str">
        <v/>
      </c>
      <c r="M57" s="13" t="b">
        <v>0</v>
      </c>
    </row>
    <row r="58" spans="1:38">
      <c r="A58" s="14" t="str">
        <f>IF(M58,MAX(A$28:A57)+1,"")</f>
        <v/>
      </c>
      <c r="B58" s="167"/>
      <c r="C58" s="168"/>
      <c r="E58" s="31" t="str">
        <f t="shared" si="3"/>
        <v/>
      </c>
      <c r="F58" s="86"/>
      <c r="G58" s="86"/>
      <c r="J58" t="str">
        <v/>
      </c>
      <c r="K58" t="b">
        <v>0</v>
      </c>
      <c r="L58" t="str">
        <v/>
      </c>
      <c r="M58" s="13" t="b">
        <v>0</v>
      </c>
    </row>
    <row r="59" spans="1:38">
      <c r="A59" s="14" t="str">
        <f>IF(M59,MAX(A$28:A58)+1,"")</f>
        <v/>
      </c>
      <c r="B59" s="167"/>
      <c r="C59" s="168"/>
      <c r="E59" s="31" t="str">
        <f t="shared" si="3"/>
        <v/>
      </c>
      <c r="F59" s="86"/>
      <c r="G59" s="86"/>
      <c r="J59" t="str">
        <v/>
      </c>
      <c r="K59" t="b">
        <v>0</v>
      </c>
      <c r="L59" t="str">
        <v/>
      </c>
      <c r="M59" s="13" t="b">
        <v>0</v>
      </c>
    </row>
    <row r="60" spans="1:38">
      <c r="A60" s="14" t="str">
        <f>IF(M60,MAX(A$28:A59)+1,"")</f>
        <v/>
      </c>
      <c r="B60" s="167"/>
      <c r="C60" s="168"/>
      <c r="E60" s="31" t="str">
        <f t="shared" si="3"/>
        <v/>
      </c>
      <c r="F60" s="86"/>
      <c r="G60" s="86"/>
      <c r="J60" t="str">
        <v/>
      </c>
      <c r="K60" t="b">
        <v>0</v>
      </c>
      <c r="L60" t="str">
        <v/>
      </c>
      <c r="M60" s="13" t="b">
        <v>0</v>
      </c>
    </row>
    <row r="61" spans="1:38">
      <c r="A61" s="14" t="str">
        <f>IF(M61,MAX(A$28:A60)+1,"")</f>
        <v/>
      </c>
      <c r="B61" s="167"/>
      <c r="C61" s="168"/>
      <c r="E61" s="31" t="str">
        <f t="shared" si="3"/>
        <v/>
      </c>
      <c r="F61" s="86"/>
      <c r="G61" s="86"/>
      <c r="J61" t="str">
        <v/>
      </c>
      <c r="K61" t="b">
        <v>0</v>
      </c>
      <c r="L61" t="str">
        <v/>
      </c>
      <c r="M61" s="13" t="b">
        <v>0</v>
      </c>
    </row>
    <row r="62" spans="1:38">
      <c r="A62" s="14" t="str">
        <f>IF(M62,MAX(A$28:A61)+1,"")</f>
        <v/>
      </c>
      <c r="B62" s="167"/>
      <c r="C62" s="168"/>
      <c r="E62" s="31" t="str">
        <f t="shared" si="3"/>
        <v/>
      </c>
      <c r="F62" s="86"/>
      <c r="G62" s="86"/>
      <c r="J62" t="str">
        <v/>
      </c>
      <c r="K62" t="b">
        <v>0</v>
      </c>
      <c r="L62" t="str">
        <v/>
      </c>
      <c r="M62" s="13" t="b">
        <v>0</v>
      </c>
    </row>
    <row r="63" spans="1:38">
      <c r="A63" s="14" t="str">
        <f>IF(M63,MAX(A$28:A62)+1,"")</f>
        <v/>
      </c>
      <c r="B63" s="167"/>
      <c r="C63" s="168"/>
      <c r="E63" s="31" t="str">
        <f t="shared" si="3"/>
        <v/>
      </c>
      <c r="F63" s="86"/>
      <c r="G63" s="86"/>
      <c r="J63" t="str">
        <v/>
      </c>
      <c r="K63" t="b">
        <v>0</v>
      </c>
      <c r="L63" t="str">
        <v/>
      </c>
      <c r="M63" s="13" t="b">
        <v>0</v>
      </c>
    </row>
    <row r="64" spans="1:38">
      <c r="A64" s="14" t="str">
        <f>IF(M64,MAX(A$28:A63)+1,"")</f>
        <v/>
      </c>
      <c r="B64" s="167"/>
      <c r="C64" s="168"/>
      <c r="E64" s="31" t="str">
        <f t="shared" si="3"/>
        <v/>
      </c>
      <c r="F64" s="86"/>
      <c r="G64" s="86"/>
      <c r="J64" t="str">
        <v/>
      </c>
      <c r="K64" t="b">
        <v>0</v>
      </c>
      <c r="L64" t="str">
        <v/>
      </c>
      <c r="M64" s="13" t="b">
        <v>0</v>
      </c>
    </row>
    <row r="65" spans="1:13">
      <c r="A65" s="14" t="str">
        <f>IF(M65,MAX(A$28:A64)+1,"")</f>
        <v/>
      </c>
      <c r="B65" s="167"/>
      <c r="C65" s="168"/>
      <c r="E65" s="31" t="str">
        <f t="shared" si="3"/>
        <v/>
      </c>
      <c r="F65" s="86"/>
      <c r="G65" s="86"/>
      <c r="J65" t="str">
        <v/>
      </c>
      <c r="K65" t="b">
        <v>0</v>
      </c>
      <c r="L65" t="str">
        <v/>
      </c>
      <c r="M65" s="13" t="b">
        <v>0</v>
      </c>
    </row>
    <row r="66" spans="1:13">
      <c r="A66" s="14" t="str">
        <f>IF(M66,MAX(A$28:A65)+1,"")</f>
        <v/>
      </c>
      <c r="B66" s="167"/>
      <c r="C66" s="168"/>
      <c r="E66" s="31" t="str">
        <f t="shared" si="3"/>
        <v/>
      </c>
      <c r="F66" s="86"/>
      <c r="G66" s="86"/>
      <c r="J66" t="str">
        <v/>
      </c>
      <c r="K66" t="b">
        <v>0</v>
      </c>
      <c r="L66" t="str">
        <v/>
      </c>
      <c r="M66" s="13" t="b">
        <v>0</v>
      </c>
    </row>
    <row r="67" spans="1:13">
      <c r="A67" s="14" t="str">
        <f>IF(M67,MAX(A$28:A66)+1,"")</f>
        <v/>
      </c>
      <c r="B67" s="167"/>
      <c r="C67" s="168"/>
      <c r="E67" s="31" t="str">
        <f t="shared" si="3"/>
        <v/>
      </c>
      <c r="F67" s="86"/>
      <c r="G67" s="86"/>
      <c r="J67" t="str">
        <v/>
      </c>
      <c r="K67" t="b">
        <v>0</v>
      </c>
      <c r="L67" t="str">
        <v/>
      </c>
      <c r="M67" s="13" t="b">
        <v>0</v>
      </c>
    </row>
    <row r="68" spans="1:13">
      <c r="A68" s="14" t="str">
        <f>IF(M68,MAX(A$28:A67)+1,"")</f>
        <v/>
      </c>
      <c r="B68" s="167"/>
      <c r="C68" s="168"/>
      <c r="E68" s="31" t="str">
        <f t="shared" si="3"/>
        <v/>
      </c>
      <c r="F68" s="86"/>
      <c r="G68" s="86"/>
      <c r="J68" t="str">
        <v/>
      </c>
      <c r="K68" t="b">
        <v>0</v>
      </c>
      <c r="L68" t="str">
        <v/>
      </c>
      <c r="M68" s="13" t="b">
        <v>0</v>
      </c>
    </row>
    <row r="69" spans="1:13">
      <c r="A69" s="14" t="str">
        <f>IF(M69,MAX(A$28:A68)+1,"")</f>
        <v/>
      </c>
      <c r="B69" s="167"/>
      <c r="C69" s="168"/>
      <c r="E69" s="31" t="str">
        <f t="shared" si="3"/>
        <v/>
      </c>
      <c r="F69" s="86"/>
      <c r="G69" s="86"/>
      <c r="J69" t="str">
        <v/>
      </c>
      <c r="K69" t="b">
        <v>0</v>
      </c>
      <c r="L69" t="str">
        <v/>
      </c>
      <c r="M69" s="13" t="b">
        <v>0</v>
      </c>
    </row>
    <row r="70" spans="1:13">
      <c r="A70" s="14" t="str">
        <f>IF(M70,MAX(A$28:A69)+1,"")</f>
        <v/>
      </c>
      <c r="B70" s="167"/>
      <c r="C70" s="168"/>
      <c r="E70" s="31" t="str">
        <f t="shared" si="3"/>
        <v/>
      </c>
      <c r="F70" s="86"/>
      <c r="G70" s="86"/>
      <c r="J70" t="str">
        <v/>
      </c>
      <c r="K70" t="b">
        <v>0</v>
      </c>
      <c r="L70" t="str">
        <v/>
      </c>
      <c r="M70" s="13" t="b">
        <v>0</v>
      </c>
    </row>
    <row r="71" spans="1:13">
      <c r="A71" s="14" t="str">
        <f>IF(M71,MAX(A$28:A70)+1,"")</f>
        <v/>
      </c>
      <c r="B71" s="167"/>
      <c r="C71" s="168"/>
      <c r="E71" s="31" t="str">
        <f t="shared" si="3"/>
        <v/>
      </c>
      <c r="F71" s="86"/>
      <c r="G71" s="86"/>
      <c r="J71" t="str">
        <v/>
      </c>
      <c r="K71" t="b">
        <v>0</v>
      </c>
      <c r="L71" t="str">
        <v/>
      </c>
      <c r="M71" s="13" t="b">
        <v>0</v>
      </c>
    </row>
    <row r="72" spans="1:13">
      <c r="A72" s="14" t="str">
        <f>IF(M72,MAX(A$28:A71)+1,"")</f>
        <v/>
      </c>
      <c r="B72" s="167"/>
      <c r="C72" s="168"/>
      <c r="E72" s="31" t="str">
        <f t="shared" si="3"/>
        <v/>
      </c>
      <c r="F72" s="86"/>
      <c r="G72" s="86"/>
      <c r="J72" t="str">
        <v/>
      </c>
      <c r="K72" t="b">
        <v>0</v>
      </c>
      <c r="L72" t="str">
        <v/>
      </c>
      <c r="M72" s="13" t="b">
        <v>0</v>
      </c>
    </row>
    <row r="73" spans="1:13">
      <c r="A73" s="14" t="str">
        <f>IF(M73,MAX(A$28:A72)+1,"")</f>
        <v/>
      </c>
      <c r="B73" s="167"/>
      <c r="C73" s="168"/>
      <c r="E73" s="31" t="str">
        <f t="shared" si="3"/>
        <v/>
      </c>
      <c r="F73" s="86"/>
      <c r="G73" s="86"/>
      <c r="J73" t="str">
        <v/>
      </c>
      <c r="K73" t="b">
        <v>0</v>
      </c>
      <c r="L73" t="str">
        <v/>
      </c>
      <c r="M73" s="13" t="b">
        <v>0</v>
      </c>
    </row>
    <row r="74" spans="1:13">
      <c r="A74" s="14" t="str">
        <f>IF(M74,MAX(A$28:A73)+1,"")</f>
        <v/>
      </c>
      <c r="B74" s="167"/>
      <c r="C74" s="168"/>
      <c r="E74" s="31" t="str">
        <f t="shared" si="3"/>
        <v/>
      </c>
      <c r="F74" s="86"/>
      <c r="G74" s="86"/>
      <c r="J74" t="str">
        <v/>
      </c>
      <c r="K74" t="b">
        <v>0</v>
      </c>
      <c r="L74" t="str">
        <v/>
      </c>
      <c r="M74" s="13" t="b">
        <v>0</v>
      </c>
    </row>
    <row r="75" spans="1:13">
      <c r="A75" s="14" t="str">
        <f>IF(M75,MAX(A$28:A74)+1,"")</f>
        <v/>
      </c>
      <c r="B75" s="169"/>
      <c r="C75" s="170"/>
      <c r="E75" s="31" t="str">
        <f t="shared" si="3"/>
        <v/>
      </c>
      <c r="F75" s="86"/>
      <c r="G75" s="86"/>
      <c r="J75" t="str">
        <v/>
      </c>
      <c r="K75" t="b">
        <v>0</v>
      </c>
      <c r="L75" t="str">
        <v/>
      </c>
      <c r="M75" s="13" t="b">
        <v>0</v>
      </c>
    </row>
    <row r="76" spans="1:13"/>
    <row r="77" spans="1:13"/>
  </sheetData>
  <sheetProtection algorithmName="SHA-512" hashValue="+eydjC9xD9/uTUueTypNNggkN645tpjcED/rrIRMhFPEpfzbUz0Ah8V8rlaaM4BlVgPTnjf0HczGkteMDEr70g==" saltValue="1c7/0sY2IvfbW66mlsnKpQ==" spinCount="100000" sheet="1" objects="1" formatColumns="0" autoFilter="0" pivotTables="0"/>
  <mergeCells count="1">
    <mergeCell ref="F27:G27"/>
  </mergeCells>
  <conditionalFormatting sqref="B7:B23">
    <cfRule type="expression" dxfId="72" priority="2">
      <formula>$N7=1</formula>
    </cfRule>
    <cfRule type="expression" dxfId="71" priority="5" stopIfTrue="1">
      <formula>$L7</formula>
    </cfRule>
    <cfRule type="expression" dxfId="70" priority="7">
      <formula>$O7</formula>
    </cfRule>
  </conditionalFormatting>
  <conditionalFormatting sqref="B7:B23 B28:B75">
    <cfRule type="expression" dxfId="69" priority="3">
      <formula>$K7</formula>
    </cfRule>
  </conditionalFormatting>
  <conditionalFormatting sqref="B28:B75">
    <cfRule type="expression" dxfId="68" priority="4">
      <formula>$L28</formula>
    </cfRule>
  </conditionalFormatting>
  <conditionalFormatting sqref="C28:C75">
    <cfRule type="expression" dxfId="67" priority="1">
      <formula>$J28</formula>
    </cfRule>
  </conditionalFormatting>
  <dataValidations disablePrompts="1" count="4">
    <dataValidation type="list" allowBlank="1" showInputMessage="1" showErrorMessage="1" sqref="C7:C23" xr:uid="{4CFD11F5-7EB0-4FE1-BD9F-BE00D70E2DD2}">
      <formula1>l_functionType</formula1>
    </dataValidation>
    <dataValidation type="list" allowBlank="1" showInputMessage="1" showErrorMessage="1" sqref="Q28:Q39 O28 C28:C75" xr:uid="{FF9C7AA8-F92E-45FF-8179-1294EAE636DD}">
      <formula1>l_functionName</formula1>
    </dataValidation>
    <dataValidation type="list" allowBlank="1" showInputMessage="1" showErrorMessage="1" sqref="T28:T39" xr:uid="{6346CE91-24AA-477E-82B4-243129508223}">
      <formula1>myTTT</formula1>
    </dataValidation>
    <dataValidation type="list" allowBlank="1" showInputMessage="1" showErrorMessage="1" sqref="S28:S39" xr:uid="{62959D67-327D-4EF7-B811-C5E9D43CD4B4}">
      <formula1>OFFSET(INDEX($V$29:$AL$66,,$R28),,,OFFSET($V$26,0,R28-1))</formula1>
    </dataValidation>
  </dataValidations>
  <hyperlinks>
    <hyperlink ref="B2" location="bkm_A_011_SurveilanceSystemFunctions" display="Surveillance functions" xr:uid="{7E2E9B2E-E7DC-4941-94A2-298F45CCF851}"/>
    <hyperlink ref="B3" location="bkm_A_012_SurveillanceSystemActivties" display="Surveillance activities" xr:uid="{1E46E599-AC8E-4AEA-A6D1-C51C75203954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ED02-A57C-4C6A-B151-AC87E398D8F5}">
  <sheetPr codeName="Sheet3">
    <tabColor theme="3"/>
  </sheetPr>
  <dimension ref="A1:T52"/>
  <sheetViews>
    <sheetView showGridLines="0" showRowColHeaders="0" zoomScaleNormal="100" workbookViewId="0">
      <pane ySplit="3" topLeftCell="A7" activePane="bottomLeft" state="frozen"/>
      <selection pane="bottomLeft" activeCell="D12" sqref="D12"/>
    </sheetView>
  </sheetViews>
  <sheetFormatPr defaultColWidth="0" defaultRowHeight="14.45" zeroHeight="1"/>
  <cols>
    <col min="1" max="1" width="4" customWidth="1"/>
    <col min="2" max="2" width="20.5703125" customWidth="1"/>
    <col min="3" max="3" width="24.85546875" customWidth="1"/>
    <col min="4" max="4" width="25.5703125" customWidth="1"/>
    <col min="5" max="5" width="4.5703125" customWidth="1"/>
    <col min="6" max="6" width="3.42578125" customWidth="1"/>
    <col min="7" max="7" width="40.5703125" customWidth="1"/>
    <col min="8" max="8" width="4.5703125" customWidth="1"/>
    <col min="9" max="19" width="9" hidden="1" customWidth="1"/>
    <col min="20" max="20" width="19.7109375" hidden="1" customWidth="1"/>
    <col min="21" max="16384" width="9" hidden="1"/>
  </cols>
  <sheetData>
    <row r="1" spans="1:15" ht="15.6">
      <c r="A1" s="36"/>
      <c r="B1" s="36" t="s">
        <v>99</v>
      </c>
      <c r="C1" s="36"/>
      <c r="D1" s="36"/>
      <c r="E1" s="36"/>
      <c r="F1" s="36"/>
      <c r="G1" s="36"/>
      <c r="H1" s="36"/>
    </row>
    <row r="2" spans="1:15" ht="4.1500000000000004" customHeight="1"/>
    <row r="3" spans="1:15">
      <c r="B3" s="10" t="s">
        <v>100</v>
      </c>
      <c r="C3" s="10" t="s">
        <v>101</v>
      </c>
      <c r="D3" s="10" t="s">
        <v>102</v>
      </c>
      <c r="F3" s="10" t="s">
        <v>58</v>
      </c>
      <c r="G3" s="10" t="s">
        <v>103</v>
      </c>
      <c r="L3" s="171" t="s">
        <v>60</v>
      </c>
      <c r="M3" s="171" t="s">
        <v>61</v>
      </c>
      <c r="N3" s="171" t="s">
        <v>104</v>
      </c>
      <c r="O3" s="171" t="s">
        <v>105</v>
      </c>
    </row>
    <row r="4" spans="1:15">
      <c r="A4" s="14"/>
      <c r="B4" s="5" t="s">
        <v>106</v>
      </c>
      <c r="C4" s="2" t="s">
        <v>107</v>
      </c>
      <c r="D4" s="2" t="s">
        <v>108</v>
      </c>
      <c r="F4" s="31">
        <f>IF(G4="","",1)</f>
        <v>1</v>
      </c>
      <c r="G4" s="86" t="str" cm="1">
        <f t="array" ref="G4:G25">_xlfn._xlws.SORT(_xlfn._xlws.FILTER(B4:B51,N4:N51=TRUE),,1)</f>
        <v>Cholera</v>
      </c>
      <c r="L4" t="b" cm="1">
        <f t="array" ref="L4:L51">COUNTIF(B4:B51,B4:B51)&gt;1</f>
        <v>0</v>
      </c>
      <c r="M4" cm="1">
        <f t="array" ref="M4:M51">IF(_xlfn.ANCHORARRAY(N4),ISNUMBER(MATCH(B4:B51,Planning!B4:B303,0))*opt_MarkUsedItems,"")</f>
        <v>0</v>
      </c>
      <c r="N4" s="13" t="b" cm="1">
        <f t="array" ref="N4:N51">(ISBLANK(B4:B51)+ISBLANK(C4:C51)+ISBLANK(D4:D51))=0</f>
        <v>1</v>
      </c>
      <c r="O4" cm="1">
        <f t="array" ref="O4:O51">IF(_xlfn.ANCHORARRAY(N4),MATCH(C4:C51,l_diseaePriority,0),"")</f>
        <v>1</v>
      </c>
    </row>
    <row r="5" spans="1:15">
      <c r="A5" s="14"/>
      <c r="B5" s="6" t="s">
        <v>109</v>
      </c>
      <c r="C5" s="3" t="s">
        <v>107</v>
      </c>
      <c r="D5" s="3" t="s">
        <v>108</v>
      </c>
      <c r="F5" s="31">
        <f t="shared" ref="F5:F51" si="0">IF(G5="","",F4+1)</f>
        <v>2</v>
      </c>
      <c r="G5" s="86" t="str">
        <v>CRS</v>
      </c>
      <c r="L5" t="b">
        <v>0</v>
      </c>
      <c r="M5">
        <v>0</v>
      </c>
      <c r="N5" s="13" t="b">
        <v>1</v>
      </c>
      <c r="O5">
        <v>1</v>
      </c>
    </row>
    <row r="6" spans="1:15">
      <c r="A6" s="14"/>
      <c r="B6" s="6" t="s">
        <v>110</v>
      </c>
      <c r="C6" s="3" t="s">
        <v>107</v>
      </c>
      <c r="D6" s="3" t="s">
        <v>108</v>
      </c>
      <c r="F6" s="31">
        <f t="shared" si="0"/>
        <v>3</v>
      </c>
      <c r="G6" s="86" t="str">
        <v>Diphtheria</v>
      </c>
      <c r="L6" t="b">
        <v>0</v>
      </c>
      <c r="M6">
        <v>0</v>
      </c>
      <c r="N6" s="13" t="b">
        <v>1</v>
      </c>
      <c r="O6">
        <v>1</v>
      </c>
    </row>
    <row r="7" spans="1:15">
      <c r="A7" s="14"/>
      <c r="B7" s="6" t="s">
        <v>111</v>
      </c>
      <c r="C7" s="3" t="s">
        <v>107</v>
      </c>
      <c r="D7" s="3" t="s">
        <v>112</v>
      </c>
      <c r="F7" s="31">
        <f t="shared" si="0"/>
        <v>4</v>
      </c>
      <c r="G7" s="86" t="str">
        <v>Haemophilus influenzae</v>
      </c>
      <c r="L7" t="b">
        <v>0</v>
      </c>
      <c r="M7">
        <v>0</v>
      </c>
      <c r="N7" s="13" t="b">
        <v>1</v>
      </c>
      <c r="O7">
        <v>1</v>
      </c>
    </row>
    <row r="8" spans="1:15">
      <c r="A8" s="14"/>
      <c r="B8" s="6" t="s">
        <v>113</v>
      </c>
      <c r="C8" s="3" t="s">
        <v>114</v>
      </c>
      <c r="D8" s="3" t="s">
        <v>115</v>
      </c>
      <c r="F8" s="31">
        <f t="shared" si="0"/>
        <v>5</v>
      </c>
      <c r="G8" s="86" t="str">
        <v>Hepatitis A</v>
      </c>
      <c r="L8" t="b">
        <v>0</v>
      </c>
      <c r="M8">
        <v>0</v>
      </c>
      <c r="N8" s="13" t="b">
        <v>1</v>
      </c>
      <c r="O8">
        <v>2</v>
      </c>
    </row>
    <row r="9" spans="1:15">
      <c r="A9" s="14"/>
      <c r="B9" s="6" t="s">
        <v>116</v>
      </c>
      <c r="C9" s="3" t="s">
        <v>114</v>
      </c>
      <c r="D9" s="3" t="s">
        <v>117</v>
      </c>
      <c r="F9" s="31">
        <f t="shared" si="0"/>
        <v>6</v>
      </c>
      <c r="G9" s="86" t="str">
        <v>Hepatitis B</v>
      </c>
      <c r="L9" t="b">
        <v>0</v>
      </c>
      <c r="M9">
        <v>0</v>
      </c>
      <c r="N9" s="13" t="b">
        <v>1</v>
      </c>
      <c r="O9">
        <v>2</v>
      </c>
    </row>
    <row r="10" spans="1:15">
      <c r="A10" s="14"/>
      <c r="B10" s="6" t="s">
        <v>118</v>
      </c>
      <c r="C10" s="3" t="s">
        <v>107</v>
      </c>
      <c r="D10" s="3" t="s">
        <v>112</v>
      </c>
      <c r="F10" s="31">
        <f t="shared" si="0"/>
        <v>7</v>
      </c>
      <c r="G10" s="86" t="str">
        <v>Human papillomavirus</v>
      </c>
      <c r="L10" t="b">
        <v>0</v>
      </c>
      <c r="M10">
        <v>0</v>
      </c>
      <c r="N10" s="13" t="b">
        <v>1</v>
      </c>
      <c r="O10">
        <v>1</v>
      </c>
    </row>
    <row r="11" spans="1:15">
      <c r="A11" s="14"/>
      <c r="B11" s="6" t="s">
        <v>119</v>
      </c>
      <c r="C11" s="3" t="s">
        <v>114</v>
      </c>
      <c r="D11" s="3" t="s">
        <v>117</v>
      </c>
      <c r="F11" s="31">
        <f t="shared" si="0"/>
        <v>8</v>
      </c>
      <c r="G11" s="86" t="str">
        <v>Influenza</v>
      </c>
      <c r="L11" t="b">
        <v>0</v>
      </c>
      <c r="M11">
        <v>0</v>
      </c>
      <c r="N11" s="13" t="b">
        <v>1</v>
      </c>
      <c r="O11">
        <v>2</v>
      </c>
    </row>
    <row r="12" spans="1:15">
      <c r="A12" s="14"/>
      <c r="B12" s="6" t="s">
        <v>120</v>
      </c>
      <c r="C12" s="3" t="s">
        <v>107</v>
      </c>
      <c r="D12" s="3" t="s">
        <v>108</v>
      </c>
      <c r="F12" s="31">
        <f t="shared" si="0"/>
        <v>9</v>
      </c>
      <c r="G12" s="86" t="str">
        <v>Japanese encephalitis</v>
      </c>
      <c r="L12" t="b">
        <v>0</v>
      </c>
      <c r="M12">
        <v>0</v>
      </c>
      <c r="N12" s="13" t="b">
        <v>1</v>
      </c>
      <c r="O12">
        <v>1</v>
      </c>
    </row>
    <row r="13" spans="1:15">
      <c r="A13" s="14"/>
      <c r="B13" s="6" t="s">
        <v>121</v>
      </c>
      <c r="C13" s="3" t="s">
        <v>114</v>
      </c>
      <c r="D13" s="3" t="s">
        <v>117</v>
      </c>
      <c r="F13" s="31">
        <f t="shared" si="0"/>
        <v>10</v>
      </c>
      <c r="G13" s="86" t="str">
        <v>Measles</v>
      </c>
      <c r="L13" t="b">
        <v>0</v>
      </c>
      <c r="M13">
        <v>0</v>
      </c>
      <c r="N13" s="13" t="b">
        <v>1</v>
      </c>
      <c r="O13">
        <v>2</v>
      </c>
    </row>
    <row r="14" spans="1:15">
      <c r="A14" s="14"/>
      <c r="B14" s="6" t="s">
        <v>122</v>
      </c>
      <c r="C14" s="3" t="s">
        <v>114</v>
      </c>
      <c r="D14" s="3" t="s">
        <v>117</v>
      </c>
      <c r="F14" s="31">
        <f t="shared" si="0"/>
        <v>11</v>
      </c>
      <c r="G14" s="86" t="str">
        <v>Meningococcus</v>
      </c>
      <c r="L14" t="b">
        <v>0</v>
      </c>
      <c r="M14">
        <v>0</v>
      </c>
      <c r="N14" s="13" t="b">
        <v>1</v>
      </c>
      <c r="O14">
        <v>2</v>
      </c>
    </row>
    <row r="15" spans="1:15">
      <c r="A15" s="14"/>
      <c r="B15" s="6" t="s">
        <v>123</v>
      </c>
      <c r="C15" s="3" t="s">
        <v>114</v>
      </c>
      <c r="D15" s="3" t="s">
        <v>117</v>
      </c>
      <c r="F15" s="31">
        <f t="shared" si="0"/>
        <v>12</v>
      </c>
      <c r="G15" s="86" t="str">
        <v>Mumps</v>
      </c>
      <c r="L15" t="b">
        <v>0</v>
      </c>
      <c r="M15">
        <v>0</v>
      </c>
      <c r="N15" s="13" t="b">
        <v>1</v>
      </c>
      <c r="O15">
        <v>2</v>
      </c>
    </row>
    <row r="16" spans="1:15">
      <c r="A16" s="14"/>
      <c r="B16" s="6" t="s">
        <v>124</v>
      </c>
      <c r="C16" s="3" t="s">
        <v>114</v>
      </c>
      <c r="D16" s="3" t="s">
        <v>117</v>
      </c>
      <c r="F16" s="31">
        <f t="shared" si="0"/>
        <v>13</v>
      </c>
      <c r="G16" s="86" t="str">
        <v>Neonatal tetanus</v>
      </c>
      <c r="L16" t="b">
        <v>0</v>
      </c>
      <c r="M16">
        <v>0</v>
      </c>
      <c r="N16" s="13" t="b">
        <v>1</v>
      </c>
      <c r="O16">
        <v>2</v>
      </c>
    </row>
    <row r="17" spans="1:15">
      <c r="A17" s="14"/>
      <c r="B17" s="6" t="s">
        <v>125</v>
      </c>
      <c r="C17" s="3" t="s">
        <v>114</v>
      </c>
      <c r="D17" s="3" t="s">
        <v>117</v>
      </c>
      <c r="F17" s="31">
        <f t="shared" si="0"/>
        <v>14</v>
      </c>
      <c r="G17" s="86" t="str">
        <v>Non-neonatal Tetanus</v>
      </c>
      <c r="L17" t="b">
        <v>0</v>
      </c>
      <c r="M17">
        <v>0</v>
      </c>
      <c r="N17" s="13" t="b">
        <v>1</v>
      </c>
      <c r="O17">
        <v>2</v>
      </c>
    </row>
    <row r="18" spans="1:15">
      <c r="A18" s="14"/>
      <c r="B18" s="6" t="s">
        <v>126</v>
      </c>
      <c r="C18" s="3" t="s">
        <v>107</v>
      </c>
      <c r="D18" s="3" t="s">
        <v>117</v>
      </c>
      <c r="F18" s="31">
        <f t="shared" si="0"/>
        <v>15</v>
      </c>
      <c r="G18" s="86" t="str">
        <v>Pertussis</v>
      </c>
      <c r="L18" t="b">
        <v>0</v>
      </c>
      <c r="M18">
        <v>0</v>
      </c>
      <c r="N18" s="13" t="b">
        <v>1</v>
      </c>
      <c r="O18">
        <v>1</v>
      </c>
    </row>
    <row r="19" spans="1:15">
      <c r="A19" s="14"/>
      <c r="B19" s="6" t="s">
        <v>127</v>
      </c>
      <c r="C19" s="3" t="s">
        <v>114</v>
      </c>
      <c r="D19" s="3" t="s">
        <v>115</v>
      </c>
      <c r="F19" s="31">
        <f t="shared" si="0"/>
        <v>16</v>
      </c>
      <c r="G19" s="86" t="str">
        <v>Pneumococcus</v>
      </c>
      <c r="L19" t="b">
        <v>0</v>
      </c>
      <c r="M19">
        <v>0</v>
      </c>
      <c r="N19" s="13" t="b">
        <v>1</v>
      </c>
      <c r="O19">
        <v>2</v>
      </c>
    </row>
    <row r="20" spans="1:15">
      <c r="A20" s="14"/>
      <c r="B20" s="6" t="s">
        <v>128</v>
      </c>
      <c r="C20" s="3" t="s">
        <v>114</v>
      </c>
      <c r="D20" s="3" t="s">
        <v>115</v>
      </c>
      <c r="F20" s="31">
        <f t="shared" si="0"/>
        <v>17</v>
      </c>
      <c r="G20" s="86" t="str">
        <v>Polio</v>
      </c>
      <c r="L20" t="b">
        <v>0</v>
      </c>
      <c r="M20">
        <v>0</v>
      </c>
      <c r="N20" s="13" t="b">
        <v>1</v>
      </c>
      <c r="O20">
        <v>2</v>
      </c>
    </row>
    <row r="21" spans="1:15">
      <c r="A21" s="14"/>
      <c r="B21" s="6" t="s">
        <v>129</v>
      </c>
      <c r="C21" s="3" t="s">
        <v>114</v>
      </c>
      <c r="D21" s="3" t="s">
        <v>115</v>
      </c>
      <c r="F21" s="31">
        <f t="shared" si="0"/>
        <v>18</v>
      </c>
      <c r="G21" s="86" t="str">
        <v>Rotavirus</v>
      </c>
      <c r="L21" t="b">
        <v>0</v>
      </c>
      <c r="M21">
        <v>0</v>
      </c>
      <c r="N21" s="13" t="b">
        <v>1</v>
      </c>
      <c r="O21">
        <v>2</v>
      </c>
    </row>
    <row r="22" spans="1:15">
      <c r="A22" s="14"/>
      <c r="B22" s="6" t="s">
        <v>130</v>
      </c>
      <c r="C22" s="3" t="s">
        <v>114</v>
      </c>
      <c r="D22" s="3" t="s">
        <v>117</v>
      </c>
      <c r="F22" s="31">
        <f t="shared" si="0"/>
        <v>19</v>
      </c>
      <c r="G22" s="86" t="str">
        <v>Rubella</v>
      </c>
      <c r="L22" t="b">
        <v>0</v>
      </c>
      <c r="M22">
        <v>0</v>
      </c>
      <c r="N22" s="13" t="b">
        <v>1</v>
      </c>
      <c r="O22">
        <v>2</v>
      </c>
    </row>
    <row r="23" spans="1:15">
      <c r="A23" s="14"/>
      <c r="B23" s="6" t="s">
        <v>131</v>
      </c>
      <c r="C23" s="3" t="s">
        <v>114</v>
      </c>
      <c r="D23" s="3" t="s">
        <v>117</v>
      </c>
      <c r="F23" s="31">
        <f t="shared" si="0"/>
        <v>20</v>
      </c>
      <c r="G23" s="86" t="str">
        <v>Typhoid</v>
      </c>
      <c r="L23" t="b">
        <v>0</v>
      </c>
      <c r="M23">
        <v>0</v>
      </c>
      <c r="N23" s="13" t="b">
        <v>1</v>
      </c>
      <c r="O23">
        <v>2</v>
      </c>
    </row>
    <row r="24" spans="1:15">
      <c r="A24" s="14"/>
      <c r="B24" s="6" t="s">
        <v>132</v>
      </c>
      <c r="C24" s="3" t="s">
        <v>114</v>
      </c>
      <c r="D24" s="3" t="s">
        <v>117</v>
      </c>
      <c r="F24" s="31">
        <f t="shared" si="0"/>
        <v>21</v>
      </c>
      <c r="G24" s="86" t="str">
        <v>Varicella</v>
      </c>
      <c r="L24" t="b">
        <v>0</v>
      </c>
      <c r="M24">
        <v>0</v>
      </c>
      <c r="N24" s="13" t="b">
        <v>1</v>
      </c>
      <c r="O24">
        <v>2</v>
      </c>
    </row>
    <row r="25" spans="1:15">
      <c r="A25" s="14"/>
      <c r="B25" s="6" t="s">
        <v>133</v>
      </c>
      <c r="C25" s="3" t="s">
        <v>114</v>
      </c>
      <c r="D25" s="3" t="s">
        <v>117</v>
      </c>
      <c r="F25" s="31">
        <f t="shared" si="0"/>
        <v>22</v>
      </c>
      <c r="G25" s="86" t="str">
        <v>Yellow fever</v>
      </c>
      <c r="L25" t="b">
        <v>0</v>
      </c>
      <c r="M25">
        <v>0</v>
      </c>
      <c r="N25" s="13" t="b">
        <v>1</v>
      </c>
      <c r="O25">
        <v>2</v>
      </c>
    </row>
    <row r="26" spans="1:15">
      <c r="A26" s="14"/>
      <c r="B26" s="6"/>
      <c r="C26" s="3"/>
      <c r="D26" s="3"/>
      <c r="F26" s="31" t="str">
        <f t="shared" si="0"/>
        <v/>
      </c>
      <c r="G26" s="86"/>
      <c r="L26" t="b">
        <v>0</v>
      </c>
      <c r="M26" t="str">
        <v/>
      </c>
      <c r="N26" s="13" t="b">
        <v>0</v>
      </c>
      <c r="O26" t="str">
        <v/>
      </c>
    </row>
    <row r="27" spans="1:15">
      <c r="A27" s="14"/>
      <c r="B27" s="6"/>
      <c r="C27" s="3"/>
      <c r="D27" s="3"/>
      <c r="F27" s="31" t="str">
        <f t="shared" si="0"/>
        <v/>
      </c>
      <c r="G27" s="86"/>
      <c r="L27" t="b">
        <v>0</v>
      </c>
      <c r="M27" t="str">
        <v/>
      </c>
      <c r="N27" s="13" t="b">
        <v>0</v>
      </c>
      <c r="O27" t="str">
        <v/>
      </c>
    </row>
    <row r="28" spans="1:15">
      <c r="A28" s="14"/>
      <c r="B28" s="6"/>
      <c r="C28" s="3"/>
      <c r="D28" s="3"/>
      <c r="F28" s="31" t="str">
        <f t="shared" si="0"/>
        <v/>
      </c>
      <c r="G28" s="86"/>
      <c r="L28" t="b">
        <v>0</v>
      </c>
      <c r="M28" t="str">
        <v/>
      </c>
      <c r="N28" s="13" t="b">
        <v>0</v>
      </c>
      <c r="O28" t="str">
        <v/>
      </c>
    </row>
    <row r="29" spans="1:15">
      <c r="A29" s="14"/>
      <c r="B29" s="6"/>
      <c r="C29" s="3"/>
      <c r="D29" s="3"/>
      <c r="F29" s="31" t="str">
        <f t="shared" si="0"/>
        <v/>
      </c>
      <c r="G29" s="86"/>
      <c r="L29" t="b">
        <v>0</v>
      </c>
      <c r="M29" t="str">
        <v/>
      </c>
      <c r="N29" s="13" t="b">
        <v>0</v>
      </c>
      <c r="O29" t="str">
        <v/>
      </c>
    </row>
    <row r="30" spans="1:15">
      <c r="A30" s="14"/>
      <c r="B30" s="6"/>
      <c r="C30" s="3"/>
      <c r="D30" s="3"/>
      <c r="F30" s="31" t="str">
        <f t="shared" si="0"/>
        <v/>
      </c>
      <c r="G30" s="86"/>
      <c r="L30" t="b">
        <v>0</v>
      </c>
      <c r="M30" t="str">
        <v/>
      </c>
      <c r="N30" s="13" t="b">
        <v>0</v>
      </c>
      <c r="O30" t="str">
        <v/>
      </c>
    </row>
    <row r="31" spans="1:15">
      <c r="A31" s="14"/>
      <c r="B31" s="6"/>
      <c r="C31" s="3"/>
      <c r="D31" s="3"/>
      <c r="F31" s="31" t="str">
        <f t="shared" si="0"/>
        <v/>
      </c>
      <c r="G31" s="86"/>
      <c r="L31" t="b">
        <v>0</v>
      </c>
      <c r="M31" t="str">
        <v/>
      </c>
      <c r="N31" s="13" t="b">
        <v>0</v>
      </c>
      <c r="O31" t="str">
        <v/>
      </c>
    </row>
    <row r="32" spans="1:15">
      <c r="A32" s="14"/>
      <c r="B32" s="6"/>
      <c r="C32" s="3"/>
      <c r="D32" s="3"/>
      <c r="F32" s="31" t="str">
        <f t="shared" si="0"/>
        <v/>
      </c>
      <c r="G32" s="86"/>
      <c r="L32" t="b">
        <v>0</v>
      </c>
      <c r="M32" t="str">
        <v/>
      </c>
      <c r="N32" s="13" t="b">
        <v>0</v>
      </c>
      <c r="O32" t="str">
        <v/>
      </c>
    </row>
    <row r="33" spans="1:15">
      <c r="A33" s="14"/>
      <c r="B33" s="6"/>
      <c r="C33" s="3"/>
      <c r="D33" s="3"/>
      <c r="F33" s="31" t="str">
        <f t="shared" si="0"/>
        <v/>
      </c>
      <c r="G33" s="86"/>
      <c r="L33" t="b">
        <v>0</v>
      </c>
      <c r="M33" t="str">
        <v/>
      </c>
      <c r="N33" s="13" t="b">
        <v>0</v>
      </c>
      <c r="O33" t="str">
        <v/>
      </c>
    </row>
    <row r="34" spans="1:15">
      <c r="A34" s="14"/>
      <c r="B34" s="6"/>
      <c r="C34" s="3"/>
      <c r="D34" s="3"/>
      <c r="F34" s="31" t="str">
        <f t="shared" si="0"/>
        <v/>
      </c>
      <c r="G34" s="86"/>
      <c r="L34" t="b">
        <v>0</v>
      </c>
      <c r="M34" t="str">
        <v/>
      </c>
      <c r="N34" s="13" t="b">
        <v>0</v>
      </c>
      <c r="O34" t="str">
        <v/>
      </c>
    </row>
    <row r="35" spans="1:15">
      <c r="A35" s="14"/>
      <c r="B35" s="6"/>
      <c r="C35" s="3"/>
      <c r="D35" s="3"/>
      <c r="F35" s="31" t="str">
        <f t="shared" si="0"/>
        <v/>
      </c>
      <c r="G35" s="86"/>
      <c r="L35" t="b">
        <v>0</v>
      </c>
      <c r="M35" t="str">
        <v/>
      </c>
      <c r="N35" s="13" t="b">
        <v>0</v>
      </c>
      <c r="O35" t="str">
        <v/>
      </c>
    </row>
    <row r="36" spans="1:15">
      <c r="A36" s="14"/>
      <c r="B36" s="6"/>
      <c r="C36" s="3"/>
      <c r="D36" s="3"/>
      <c r="F36" s="31" t="str">
        <f t="shared" si="0"/>
        <v/>
      </c>
      <c r="G36" s="86"/>
      <c r="L36" t="b">
        <v>0</v>
      </c>
      <c r="M36" t="str">
        <v/>
      </c>
      <c r="N36" s="13" t="b">
        <v>0</v>
      </c>
      <c r="O36" t="str">
        <v/>
      </c>
    </row>
    <row r="37" spans="1:15">
      <c r="A37" s="14"/>
      <c r="B37" s="6"/>
      <c r="C37" s="3"/>
      <c r="D37" s="3"/>
      <c r="F37" s="31" t="str">
        <f t="shared" si="0"/>
        <v/>
      </c>
      <c r="G37" s="86"/>
      <c r="L37" t="b">
        <v>0</v>
      </c>
      <c r="M37" t="str">
        <v/>
      </c>
      <c r="N37" s="13" t="b">
        <v>0</v>
      </c>
      <c r="O37" t="str">
        <v/>
      </c>
    </row>
    <row r="38" spans="1:15">
      <c r="A38" s="14"/>
      <c r="B38" s="6"/>
      <c r="C38" s="3"/>
      <c r="D38" s="3"/>
      <c r="F38" s="31" t="str">
        <f t="shared" si="0"/>
        <v/>
      </c>
      <c r="G38" s="86"/>
      <c r="L38" t="b">
        <v>0</v>
      </c>
      <c r="M38" t="str">
        <v/>
      </c>
      <c r="N38" s="13" t="b">
        <v>0</v>
      </c>
      <c r="O38" t="str">
        <v/>
      </c>
    </row>
    <row r="39" spans="1:15">
      <c r="A39" s="14"/>
      <c r="B39" s="6"/>
      <c r="C39" s="3"/>
      <c r="D39" s="3"/>
      <c r="F39" s="31" t="str">
        <f t="shared" si="0"/>
        <v/>
      </c>
      <c r="G39" s="86"/>
      <c r="L39" t="b">
        <v>0</v>
      </c>
      <c r="M39" t="str">
        <v/>
      </c>
      <c r="N39" s="13" t="b">
        <v>0</v>
      </c>
      <c r="O39" t="str">
        <v/>
      </c>
    </row>
    <row r="40" spans="1:15">
      <c r="A40" s="14"/>
      <c r="B40" s="6"/>
      <c r="C40" s="3"/>
      <c r="D40" s="3"/>
      <c r="F40" s="31" t="str">
        <f t="shared" si="0"/>
        <v/>
      </c>
      <c r="G40" s="86"/>
      <c r="L40" t="b">
        <v>0</v>
      </c>
      <c r="M40" t="str">
        <v/>
      </c>
      <c r="N40" s="13" t="b">
        <v>0</v>
      </c>
      <c r="O40" t="str">
        <v/>
      </c>
    </row>
    <row r="41" spans="1:15">
      <c r="A41" s="14"/>
      <c r="B41" s="6"/>
      <c r="C41" s="3"/>
      <c r="D41" s="3"/>
      <c r="F41" s="31" t="str">
        <f t="shared" si="0"/>
        <v/>
      </c>
      <c r="G41" s="86"/>
      <c r="L41" t="b">
        <v>0</v>
      </c>
      <c r="M41" t="str">
        <v/>
      </c>
      <c r="N41" s="13" t="b">
        <v>0</v>
      </c>
      <c r="O41" t="str">
        <v/>
      </c>
    </row>
    <row r="42" spans="1:15">
      <c r="A42" s="14"/>
      <c r="B42" s="6"/>
      <c r="C42" s="3"/>
      <c r="D42" s="3"/>
      <c r="F42" s="31" t="str">
        <f t="shared" si="0"/>
        <v/>
      </c>
      <c r="G42" s="86"/>
      <c r="L42" t="b">
        <v>0</v>
      </c>
      <c r="M42" t="str">
        <v/>
      </c>
      <c r="N42" s="13" t="b">
        <v>0</v>
      </c>
      <c r="O42" t="str">
        <v/>
      </c>
    </row>
    <row r="43" spans="1:15">
      <c r="A43" s="14"/>
      <c r="B43" s="6"/>
      <c r="C43" s="3"/>
      <c r="D43" s="3"/>
      <c r="F43" s="31" t="str">
        <f t="shared" si="0"/>
        <v/>
      </c>
      <c r="G43" s="86"/>
      <c r="L43" t="b">
        <v>0</v>
      </c>
      <c r="M43" t="str">
        <v/>
      </c>
      <c r="N43" s="13" t="b">
        <v>0</v>
      </c>
      <c r="O43" t="str">
        <v/>
      </c>
    </row>
    <row r="44" spans="1:15">
      <c r="A44" s="14"/>
      <c r="B44" s="6"/>
      <c r="C44" s="3"/>
      <c r="D44" s="3"/>
      <c r="F44" s="31" t="str">
        <f t="shared" si="0"/>
        <v/>
      </c>
      <c r="G44" s="86"/>
      <c r="L44" t="b">
        <v>0</v>
      </c>
      <c r="M44" t="str">
        <v/>
      </c>
      <c r="N44" s="13" t="b">
        <v>0</v>
      </c>
      <c r="O44" t="str">
        <v/>
      </c>
    </row>
    <row r="45" spans="1:15">
      <c r="A45" s="14"/>
      <c r="B45" s="6"/>
      <c r="C45" s="3"/>
      <c r="D45" s="3"/>
      <c r="F45" s="31" t="str">
        <f t="shared" si="0"/>
        <v/>
      </c>
      <c r="G45" s="86"/>
      <c r="L45" t="b">
        <v>0</v>
      </c>
      <c r="M45" t="str">
        <v/>
      </c>
      <c r="N45" s="13" t="b">
        <v>0</v>
      </c>
      <c r="O45" t="str">
        <v/>
      </c>
    </row>
    <row r="46" spans="1:15">
      <c r="A46" s="14"/>
      <c r="B46" s="6"/>
      <c r="C46" s="3"/>
      <c r="D46" s="3"/>
      <c r="F46" s="31" t="str">
        <f t="shared" si="0"/>
        <v/>
      </c>
      <c r="G46" s="86"/>
      <c r="L46" t="b">
        <v>0</v>
      </c>
      <c r="M46" t="str">
        <v/>
      </c>
      <c r="N46" s="13" t="b">
        <v>0</v>
      </c>
      <c r="O46" t="str">
        <v/>
      </c>
    </row>
    <row r="47" spans="1:15">
      <c r="A47" s="14"/>
      <c r="B47" s="6"/>
      <c r="C47" s="3"/>
      <c r="D47" s="3"/>
      <c r="F47" s="31" t="str">
        <f t="shared" si="0"/>
        <v/>
      </c>
      <c r="G47" s="86"/>
      <c r="L47" t="b">
        <v>0</v>
      </c>
      <c r="M47" t="str">
        <v/>
      </c>
      <c r="N47" s="13" t="b">
        <v>0</v>
      </c>
      <c r="O47" t="str">
        <v/>
      </c>
    </row>
    <row r="48" spans="1:15">
      <c r="A48" s="14"/>
      <c r="B48" s="6"/>
      <c r="C48" s="3"/>
      <c r="D48" s="3"/>
      <c r="F48" s="31" t="str">
        <f t="shared" si="0"/>
        <v/>
      </c>
      <c r="G48" s="86"/>
      <c r="L48" t="b">
        <v>0</v>
      </c>
      <c r="M48" t="str">
        <v/>
      </c>
      <c r="N48" s="13" t="b">
        <v>0</v>
      </c>
      <c r="O48" t="str">
        <v/>
      </c>
    </row>
    <row r="49" spans="1:15">
      <c r="A49" s="14"/>
      <c r="B49" s="6"/>
      <c r="C49" s="3"/>
      <c r="D49" s="3"/>
      <c r="F49" s="31" t="str">
        <f t="shared" si="0"/>
        <v/>
      </c>
      <c r="G49" s="86"/>
      <c r="L49" t="b">
        <v>0</v>
      </c>
      <c r="M49" t="str">
        <v/>
      </c>
      <c r="N49" s="13" t="b">
        <v>0</v>
      </c>
      <c r="O49" t="str">
        <v/>
      </c>
    </row>
    <row r="50" spans="1:15">
      <c r="A50" s="14"/>
      <c r="B50" s="6"/>
      <c r="C50" s="3"/>
      <c r="D50" s="3"/>
      <c r="F50" s="31" t="str">
        <f t="shared" si="0"/>
        <v/>
      </c>
      <c r="G50" s="86"/>
      <c r="L50" t="b">
        <v>0</v>
      </c>
      <c r="M50" t="str">
        <v/>
      </c>
      <c r="N50" s="13" t="b">
        <v>0</v>
      </c>
      <c r="O50" t="str">
        <v/>
      </c>
    </row>
    <row r="51" spans="1:15">
      <c r="A51" s="14"/>
      <c r="B51" s="7"/>
      <c r="C51" s="4"/>
      <c r="D51" s="4"/>
      <c r="F51" s="31" t="str">
        <f t="shared" si="0"/>
        <v/>
      </c>
      <c r="G51" s="86"/>
      <c r="L51" t="b">
        <v>0</v>
      </c>
      <c r="M51" t="str">
        <v/>
      </c>
      <c r="N51" s="13" t="b">
        <v>0</v>
      </c>
      <c r="O51" t="str">
        <v/>
      </c>
    </row>
    <row r="52" spans="1:15"/>
  </sheetData>
  <sheetProtection algorithmName="SHA-512" hashValue="jjijJwrqhJci+6SnFYjSysTmhcI7vt+nF2LUi65WKY2TA3WhZFCJyE3H58UCkOWZe+AGFXjKLKwX8ekow42OgA==" saltValue="wQvhYZ1B1V9aTUtEbrJ9Hg==" spinCount="100000" sheet="1" objects="1" formatColumns="0" autoFilter="0" pivotTables="0"/>
  <conditionalFormatting sqref="B4:B51">
    <cfRule type="expression" dxfId="66" priority="1" stopIfTrue="1">
      <formula>$L4</formula>
    </cfRule>
    <cfRule type="expression" dxfId="65" priority="2">
      <formula>$M4</formula>
    </cfRule>
    <cfRule type="expression" dxfId="64" priority="3">
      <formula>$O4=1</formula>
    </cfRule>
  </conditionalFormatting>
  <dataValidations count="2">
    <dataValidation type="list" allowBlank="1" showInputMessage="1" showErrorMessage="1" sqref="C4:C51" xr:uid="{21556291-FA1A-4DEA-9CD7-57BCC0CC5887}">
      <formula1>l_diseaePriority</formula1>
    </dataValidation>
    <dataValidation type="list" allowBlank="1" showInputMessage="1" showErrorMessage="1" sqref="D4:D51" xr:uid="{E1964E89-C808-4019-A2D7-19431C7E7418}">
      <formula1>l_surveillanceTypes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81F7-62A9-44EB-AC55-CFB438DC9C54}">
  <sheetPr codeName="Sheet4">
    <tabColor theme="3"/>
  </sheetPr>
  <dimension ref="A1:S201"/>
  <sheetViews>
    <sheetView showGridLines="0" showRowColHeaders="0" zoomScaleNormal="100" workbookViewId="0">
      <pane ySplit="5" topLeftCell="A57" activePane="bottomLeft" state="frozen"/>
      <selection pane="bottomLeft" activeCell="B124" sqref="B124"/>
    </sheetView>
  </sheetViews>
  <sheetFormatPr defaultColWidth="0" defaultRowHeight="14.45" zeroHeight="1"/>
  <cols>
    <col min="1" max="1" width="4" customWidth="1"/>
    <col min="2" max="2" width="44.85546875" customWidth="1"/>
    <col min="3" max="3" width="24.85546875" customWidth="1"/>
    <col min="4" max="4" width="4.5703125" customWidth="1"/>
    <col min="5" max="5" width="5.5703125" customWidth="1"/>
    <col min="6" max="6" width="30.28515625" bestFit="1" customWidth="1"/>
    <col min="7" max="7" width="5.5703125" customWidth="1"/>
    <col min="8" max="18" width="9" hidden="1" customWidth="1"/>
    <col min="19" max="19" width="19.7109375" hidden="1" customWidth="1"/>
    <col min="20" max="16384" width="9" hidden="1"/>
  </cols>
  <sheetData>
    <row r="1" spans="1:14" ht="15.6">
      <c r="A1" s="36"/>
      <c r="B1" s="36" t="s">
        <v>134</v>
      </c>
      <c r="C1" s="36"/>
      <c r="D1" s="36"/>
      <c r="E1" s="36"/>
      <c r="F1" s="36"/>
      <c r="G1" s="36"/>
    </row>
    <row r="2" spans="1:14">
      <c r="A2" s="22" t="s">
        <v>2</v>
      </c>
      <c r="B2" s="19" t="s">
        <v>135</v>
      </c>
      <c r="C2" s="21"/>
    </row>
    <row r="3" spans="1:14">
      <c r="A3" s="22" t="s">
        <v>2</v>
      </c>
      <c r="B3" s="19" t="s">
        <v>136</v>
      </c>
    </row>
    <row r="4" spans="1:14">
      <c r="A4" s="22" t="s">
        <v>2</v>
      </c>
      <c r="B4" s="19" t="s">
        <v>137</v>
      </c>
      <c r="K4" s="18" t="s">
        <v>60</v>
      </c>
      <c r="L4" s="18" t="s">
        <v>61</v>
      </c>
      <c r="M4" s="18" t="s">
        <v>104</v>
      </c>
      <c r="N4" s="18" t="s">
        <v>138</v>
      </c>
    </row>
    <row r="5" spans="1:14" ht="4.1500000000000004" customHeight="1"/>
    <row r="6" spans="1:14">
      <c r="B6" s="80" t="s">
        <v>135</v>
      </c>
      <c r="C6" s="80"/>
    </row>
    <row r="7" spans="1:14">
      <c r="B7" s="10" t="s">
        <v>139</v>
      </c>
      <c r="C7" s="10" t="s">
        <v>140</v>
      </c>
      <c r="E7" s="10" t="s">
        <v>58</v>
      </c>
      <c r="F7" s="10" t="s">
        <v>141</v>
      </c>
      <c r="K7" s="18" t="s">
        <v>60</v>
      </c>
      <c r="L7" s="18" t="s">
        <v>61</v>
      </c>
      <c r="M7" s="18" t="s">
        <v>104</v>
      </c>
    </row>
    <row r="8" spans="1:14">
      <c r="A8" s="14">
        <f>IF(M8,1,"")</f>
        <v>1</v>
      </c>
      <c r="B8" s="5" t="s">
        <v>142</v>
      </c>
      <c r="C8" s="2" t="s">
        <v>143</v>
      </c>
      <c r="E8" s="31">
        <f>IF(F8="","",1)</f>
        <v>1</v>
      </c>
      <c r="F8" s="86" t="str" cm="1">
        <f t="array" ref="F8:F47">_xlfn._xlws.SORT(_xlfn._xlws.FILTER(B8:B87,M8:M87=TRUE),,1)</f>
        <v>Bonus</v>
      </c>
      <c r="K8" t="b" cm="1">
        <f t="array" ref="K8:K87">COUNTIF(B8:B87,B8:B87)&gt;1</f>
        <v>0</v>
      </c>
      <c r="L8" t="b" cm="1">
        <f t="array" ref="L8:L87">IF(_xlfn.ANCHORARRAY(M8),ISNUMBER(MATCH(B8:B87,Planning!E4:E303,0)*opt_MarkUsedItems),"")</f>
        <v>0</v>
      </c>
      <c r="M8" s="13" t="b" cm="1">
        <f t="array" ref="M8:M87">(ISBLANK(B8:B87)+ISBLANK(C8:C87))=0</f>
        <v>1</v>
      </c>
    </row>
    <row r="9" spans="1:14">
      <c r="A9" s="14">
        <f>IF(M9,MAX(A$8:A8)+1,"")</f>
        <v>2</v>
      </c>
      <c r="B9" s="6" t="s">
        <v>144</v>
      </c>
      <c r="C9" s="3" t="s">
        <v>143</v>
      </c>
      <c r="E9" s="31">
        <f t="shared" ref="E9:E87" si="0">IF(F9="","",E8+1)</f>
        <v>2</v>
      </c>
      <c r="F9" s="86" t="str">
        <v>Building</v>
      </c>
      <c r="K9" t="b">
        <v>0</v>
      </c>
      <c r="L9" t="b">
        <v>0</v>
      </c>
      <c r="M9" s="13" t="b">
        <v>1</v>
      </c>
    </row>
    <row r="10" spans="1:14">
      <c r="A10" s="14">
        <f>IF(M10,MAX(A$8:A9)+1,"")</f>
        <v>3</v>
      </c>
      <c r="B10" s="6" t="s">
        <v>145</v>
      </c>
      <c r="C10" s="3" t="s">
        <v>143</v>
      </c>
      <c r="E10" s="31">
        <f t="shared" si="0"/>
        <v>3</v>
      </c>
      <c r="F10" s="86" t="str">
        <v>Communication</v>
      </c>
      <c r="K10" t="b">
        <v>0</v>
      </c>
      <c r="L10" t="b">
        <v>0</v>
      </c>
      <c r="M10" s="13" t="b">
        <v>1</v>
      </c>
    </row>
    <row r="11" spans="1:14">
      <c r="A11" s="14">
        <f>IF(M11,MAX(A$8:A10)+1,"")</f>
        <v>4</v>
      </c>
      <c r="B11" s="6" t="s">
        <v>146</v>
      </c>
      <c r="C11" s="3" t="s">
        <v>143</v>
      </c>
      <c r="E11" s="31">
        <f t="shared" si="0"/>
        <v>4</v>
      </c>
      <c r="F11" s="86" t="str">
        <v>Compensation</v>
      </c>
      <c r="K11" t="b">
        <v>0</v>
      </c>
      <c r="L11" t="b">
        <v>0</v>
      </c>
      <c r="M11" s="13" t="b">
        <v>1</v>
      </c>
    </row>
    <row r="12" spans="1:14">
      <c r="A12" s="14">
        <f>IF(M12,MAX(A$8:A11)+1,"")</f>
        <v>5</v>
      </c>
      <c r="B12" s="6" t="s">
        <v>147</v>
      </c>
      <c r="C12" s="3" t="s">
        <v>148</v>
      </c>
      <c r="E12" s="31">
        <f t="shared" si="0"/>
        <v>5</v>
      </c>
      <c r="F12" s="86" t="str">
        <v>Conference</v>
      </c>
      <c r="K12" t="b">
        <v>0</v>
      </c>
      <c r="L12" t="b">
        <v>0</v>
      </c>
      <c r="M12" s="13" t="b">
        <v>1</v>
      </c>
    </row>
    <row r="13" spans="1:14">
      <c r="A13" s="14">
        <f>IF(M13,MAX(A$8:A12)+1,"")</f>
        <v>6</v>
      </c>
      <c r="B13" s="6" t="s">
        <v>149</v>
      </c>
      <c r="C13" s="3" t="s">
        <v>150</v>
      </c>
      <c r="E13" s="31">
        <f t="shared" si="0"/>
        <v>6</v>
      </c>
      <c r="F13" s="86" t="str">
        <v>Electricity</v>
      </c>
      <c r="K13" t="b">
        <v>0</v>
      </c>
      <c r="L13" t="b">
        <v>0</v>
      </c>
      <c r="M13" s="13" t="b">
        <v>1</v>
      </c>
    </row>
    <row r="14" spans="1:14">
      <c r="A14" s="14">
        <f>IF(M14,MAX(A$8:A13)+1,"")</f>
        <v>7</v>
      </c>
      <c r="B14" s="6" t="s">
        <v>151</v>
      </c>
      <c r="C14" s="3" t="s">
        <v>148</v>
      </c>
      <c r="E14" s="31">
        <f t="shared" si="0"/>
        <v>7</v>
      </c>
      <c r="F14" s="86" t="str">
        <v>Equipment (lab)</v>
      </c>
      <c r="K14" t="b">
        <v>0</v>
      </c>
      <c r="L14" t="b">
        <v>0</v>
      </c>
      <c r="M14" s="13" t="b">
        <v>1</v>
      </c>
    </row>
    <row r="15" spans="1:14">
      <c r="A15" s="14">
        <f>IF(M15,MAX(A$8:A14)+1,"")</f>
        <v>8</v>
      </c>
      <c r="B15" s="6" t="s">
        <v>152</v>
      </c>
      <c r="C15" s="3" t="s">
        <v>153</v>
      </c>
      <c r="E15" s="31">
        <f t="shared" si="0"/>
        <v>8</v>
      </c>
      <c r="F15" s="86" t="str">
        <v>Equipment (office)</v>
      </c>
      <c r="K15" t="b">
        <v>0</v>
      </c>
      <c r="L15" t="b">
        <v>0</v>
      </c>
      <c r="M15" s="13" t="b">
        <v>1</v>
      </c>
    </row>
    <row r="16" spans="1:14">
      <c r="A16" s="14">
        <f>IF(M16,MAX(A$8:A15)+1,"")</f>
        <v>9</v>
      </c>
      <c r="B16" s="6" t="s">
        <v>154</v>
      </c>
      <c r="C16" s="3" t="s">
        <v>148</v>
      </c>
      <c r="E16" s="31">
        <f t="shared" si="0"/>
        <v>9</v>
      </c>
      <c r="F16" s="86" t="str">
        <v>Equipment (PE)</v>
      </c>
      <c r="K16" t="b">
        <v>0</v>
      </c>
      <c r="L16" t="b">
        <v>0</v>
      </c>
      <c r="M16" s="13" t="b">
        <v>1</v>
      </c>
    </row>
    <row r="17" spans="1:13">
      <c r="A17" s="14">
        <f>IF(M17,MAX(A$8:A16)+1,"")</f>
        <v>10</v>
      </c>
      <c r="B17" s="6" t="s">
        <v>155</v>
      </c>
      <c r="C17" s="3" t="s">
        <v>153</v>
      </c>
      <c r="E17" s="31">
        <f t="shared" si="0"/>
        <v>10</v>
      </c>
      <c r="F17" s="86" t="str">
        <v>Equipment maintenance</v>
      </c>
      <c r="K17" t="b">
        <v>0</v>
      </c>
      <c r="L17" t="b">
        <v>0</v>
      </c>
      <c r="M17" s="13" t="b">
        <v>1</v>
      </c>
    </row>
    <row r="18" spans="1:13">
      <c r="A18" s="14">
        <f>IF(M18,MAX(A$8:A17)+1,"")</f>
        <v>11</v>
      </c>
      <c r="B18" s="6" t="s">
        <v>156</v>
      </c>
      <c r="C18" s="3" t="s">
        <v>153</v>
      </c>
      <c r="E18" s="31">
        <f t="shared" si="0"/>
        <v>11</v>
      </c>
      <c r="F18" s="86" t="str">
        <v>Event</v>
      </c>
      <c r="K18" t="b">
        <v>0</v>
      </c>
      <c r="L18" t="b">
        <v>0</v>
      </c>
      <c r="M18" s="13" t="b">
        <v>1</v>
      </c>
    </row>
    <row r="19" spans="1:13">
      <c r="A19" s="14">
        <f>IF(M19,MAX(A$8:A18)+1,"")</f>
        <v>12</v>
      </c>
      <c r="B19" s="6" t="s">
        <v>157</v>
      </c>
      <c r="C19" s="3" t="s">
        <v>148</v>
      </c>
      <c r="E19" s="31">
        <f t="shared" si="0"/>
        <v>12</v>
      </c>
      <c r="F19" s="86" t="str">
        <v>Fuel</v>
      </c>
      <c r="K19" t="b">
        <v>0</v>
      </c>
      <c r="L19" t="b">
        <v>0</v>
      </c>
      <c r="M19" s="13" t="b">
        <v>1</v>
      </c>
    </row>
    <row r="20" spans="1:13">
      <c r="A20" s="14">
        <f>IF(M20,MAX(A$8:A19)+1,"")</f>
        <v>13</v>
      </c>
      <c r="B20" s="6" t="s">
        <v>158</v>
      </c>
      <c r="C20" s="3" t="s">
        <v>148</v>
      </c>
      <c r="E20" s="31">
        <f t="shared" si="0"/>
        <v>13</v>
      </c>
      <c r="F20" s="86" t="str">
        <v>Furniture</v>
      </c>
      <c r="K20" t="b">
        <v>0</v>
      </c>
      <c r="L20" t="b">
        <v>0</v>
      </c>
      <c r="M20" s="13" t="b">
        <v>1</v>
      </c>
    </row>
    <row r="21" spans="1:13">
      <c r="A21" s="14">
        <f>IF(M21,MAX(A$8:A20)+1,"")</f>
        <v>14</v>
      </c>
      <c r="B21" s="6" t="s">
        <v>159</v>
      </c>
      <c r="C21" s="3" t="s">
        <v>148</v>
      </c>
      <c r="E21" s="31">
        <f t="shared" si="0"/>
        <v>14</v>
      </c>
      <c r="F21" s="86" t="str">
        <v>Incentives</v>
      </c>
      <c r="K21" t="b">
        <v>0</v>
      </c>
      <c r="L21" t="b">
        <v>0</v>
      </c>
      <c r="M21" s="13" t="b">
        <v>1</v>
      </c>
    </row>
    <row r="22" spans="1:13">
      <c r="A22" s="14">
        <f>IF(M22,MAX(A$8:A21)+1,"")</f>
        <v>15</v>
      </c>
      <c r="B22" s="6" t="s">
        <v>160</v>
      </c>
      <c r="C22" s="3" t="s">
        <v>148</v>
      </c>
      <c r="E22" s="31">
        <f t="shared" si="0"/>
        <v>15</v>
      </c>
      <c r="F22" s="86" t="str">
        <v>Inventories</v>
      </c>
      <c r="K22" t="b">
        <v>0</v>
      </c>
      <c r="L22" t="b">
        <v>0</v>
      </c>
      <c r="M22" s="13" t="b">
        <v>1</v>
      </c>
    </row>
    <row r="23" spans="1:13">
      <c r="A23" s="14">
        <f>IF(M23,MAX(A$8:A22)+1,"")</f>
        <v>16</v>
      </c>
      <c r="B23" s="6" t="s">
        <v>161</v>
      </c>
      <c r="C23" s="3" t="s">
        <v>148</v>
      </c>
      <c r="E23" s="31">
        <f t="shared" si="0"/>
        <v>16</v>
      </c>
      <c r="F23" s="86" t="str">
        <v>Lab supplies</v>
      </c>
      <c r="K23" t="b">
        <v>0</v>
      </c>
      <c r="L23" t="b">
        <v>0</v>
      </c>
      <c r="M23" s="13" t="b">
        <v>1</v>
      </c>
    </row>
    <row r="24" spans="1:13">
      <c r="A24" s="14">
        <f>IF(M24,MAX(A$8:A23)+1,"")</f>
        <v>17</v>
      </c>
      <c r="B24" s="6" t="s">
        <v>162</v>
      </c>
      <c r="C24" s="3" t="s">
        <v>148</v>
      </c>
      <c r="E24" s="31">
        <f t="shared" si="0"/>
        <v>17</v>
      </c>
      <c r="F24" s="86" t="str">
        <v>Lab test (service)</v>
      </c>
      <c r="K24" t="b">
        <v>0</v>
      </c>
      <c r="L24" t="b">
        <v>0</v>
      </c>
      <c r="M24" s="13" t="b">
        <v>1</v>
      </c>
    </row>
    <row r="25" spans="1:13">
      <c r="A25" s="14">
        <f>IF(M25,MAX(A$8:A24)+1,"")</f>
        <v>18</v>
      </c>
      <c r="B25" s="6" t="s">
        <v>163</v>
      </c>
      <c r="C25" s="3" t="s">
        <v>148</v>
      </c>
      <c r="E25" s="31">
        <f t="shared" si="0"/>
        <v>18</v>
      </c>
      <c r="F25" s="86" t="str">
        <v>Land</v>
      </c>
      <c r="K25" t="b">
        <v>0</v>
      </c>
      <c r="L25" t="b">
        <v>0</v>
      </c>
      <c r="M25" s="13" t="b">
        <v>1</v>
      </c>
    </row>
    <row r="26" spans="1:13">
      <c r="A26" s="14">
        <f>IF(M26,MAX(A$8:A25)+1,"")</f>
        <v>19</v>
      </c>
      <c r="B26" s="6" t="s">
        <v>164</v>
      </c>
      <c r="C26" s="3" t="s">
        <v>153</v>
      </c>
      <c r="E26" s="31">
        <f t="shared" si="0"/>
        <v>19</v>
      </c>
      <c r="F26" s="86" t="str">
        <v>Office maintenance</v>
      </c>
      <c r="K26" t="b">
        <v>0</v>
      </c>
      <c r="L26" t="b">
        <v>0</v>
      </c>
      <c r="M26" s="13" t="b">
        <v>1</v>
      </c>
    </row>
    <row r="27" spans="1:13">
      <c r="A27" s="14">
        <f>IF(M27,MAX(A$8:A26)+1,"")</f>
        <v>20</v>
      </c>
      <c r="B27" s="6" t="s">
        <v>165</v>
      </c>
      <c r="C27" s="3" t="s">
        <v>148</v>
      </c>
      <c r="E27" s="31">
        <f t="shared" si="0"/>
        <v>20</v>
      </c>
      <c r="F27" s="86" t="str">
        <v>Office supplies</v>
      </c>
      <c r="K27" t="b">
        <v>0</v>
      </c>
      <c r="L27" t="b">
        <v>0</v>
      </c>
      <c r="M27" s="13" t="b">
        <v>1</v>
      </c>
    </row>
    <row r="28" spans="1:13">
      <c r="A28" s="14">
        <f>IF(M28,MAX(A$8:A27)+1,"")</f>
        <v>21</v>
      </c>
      <c r="B28" s="6" t="s">
        <v>166</v>
      </c>
      <c r="C28" s="3" t="s">
        <v>148</v>
      </c>
      <c r="E28" s="31">
        <f t="shared" si="0"/>
        <v>21</v>
      </c>
      <c r="F28" s="86" t="str">
        <v>Oil and lubricants</v>
      </c>
      <c r="K28" t="b">
        <v>0</v>
      </c>
      <c r="L28" t="b">
        <v>0</v>
      </c>
      <c r="M28" s="13" t="b">
        <v>1</v>
      </c>
    </row>
    <row r="29" spans="1:13">
      <c r="A29" s="14">
        <f>IF(M29,MAX(A$8:A28)+1,"")</f>
        <v>22</v>
      </c>
      <c r="B29" s="6" t="s">
        <v>167</v>
      </c>
      <c r="C29" s="3" t="s">
        <v>148</v>
      </c>
      <c r="E29" s="31">
        <f t="shared" si="0"/>
        <v>22</v>
      </c>
      <c r="F29" s="86" t="str">
        <v>Penalties (fines)</v>
      </c>
      <c r="K29" t="b">
        <v>0</v>
      </c>
      <c r="L29" t="b">
        <v>0</v>
      </c>
      <c r="M29" s="13" t="b">
        <v>1</v>
      </c>
    </row>
    <row r="30" spans="1:13">
      <c r="A30" s="14">
        <f>IF(M30,MAX(A$8:A29)+1,"")</f>
        <v>23</v>
      </c>
      <c r="B30" s="6" t="s">
        <v>168</v>
      </c>
      <c r="C30" s="3" t="s">
        <v>150</v>
      </c>
      <c r="E30" s="31">
        <f t="shared" si="0"/>
        <v>23</v>
      </c>
      <c r="F30" s="86" t="str">
        <v>Per diem</v>
      </c>
      <c r="K30" t="b">
        <v>0</v>
      </c>
      <c r="L30" t="b">
        <v>0</v>
      </c>
      <c r="M30" s="13" t="b">
        <v>1</v>
      </c>
    </row>
    <row r="31" spans="1:13">
      <c r="A31" s="14">
        <f>IF(M31,MAX(A$8:A30)+1,"")</f>
        <v>24</v>
      </c>
      <c r="B31" s="6" t="s">
        <v>169</v>
      </c>
      <c r="C31" s="3" t="s">
        <v>150</v>
      </c>
      <c r="E31" s="31">
        <f t="shared" si="0"/>
        <v>24</v>
      </c>
      <c r="F31" s="86" t="str">
        <v>Professional service</v>
      </c>
      <c r="K31" t="b">
        <v>0</v>
      </c>
      <c r="L31" t="b">
        <v>0</v>
      </c>
      <c r="M31" s="13" t="b">
        <v>1</v>
      </c>
    </row>
    <row r="32" spans="1:13">
      <c r="A32" s="14">
        <f>IF(M32,MAX(A$8:A31)+1,"")</f>
        <v>25</v>
      </c>
      <c r="B32" s="6" t="s">
        <v>170</v>
      </c>
      <c r="C32" s="3" t="s">
        <v>150</v>
      </c>
      <c r="E32" s="31">
        <f t="shared" si="0"/>
        <v>25</v>
      </c>
      <c r="F32" s="86" t="str">
        <v>Publication</v>
      </c>
      <c r="K32" t="b">
        <v>0</v>
      </c>
      <c r="L32" t="b">
        <v>0</v>
      </c>
      <c r="M32" s="13" t="b">
        <v>1</v>
      </c>
    </row>
    <row r="33" spans="1:13">
      <c r="A33" s="14">
        <f>IF(M33,MAX(A$8:A32)+1,"")</f>
        <v>26</v>
      </c>
      <c r="B33" s="6" t="s">
        <v>171</v>
      </c>
      <c r="C33" s="3" t="s">
        <v>150</v>
      </c>
      <c r="E33" s="31">
        <f t="shared" si="0"/>
        <v>26</v>
      </c>
      <c r="F33" s="86" t="str">
        <v>Rent (equipment)</v>
      </c>
      <c r="K33" t="b">
        <v>0</v>
      </c>
      <c r="L33" t="b">
        <v>0</v>
      </c>
      <c r="M33" s="13" t="b">
        <v>1</v>
      </c>
    </row>
    <row r="34" spans="1:13">
      <c r="A34" s="14">
        <f>IF(M34,MAX(A$8:A33)+1,"")</f>
        <v>27</v>
      </c>
      <c r="B34" s="6" t="s">
        <v>172</v>
      </c>
      <c r="C34" s="3" t="s">
        <v>150</v>
      </c>
      <c r="E34" s="31">
        <f t="shared" si="0"/>
        <v>27</v>
      </c>
      <c r="F34" s="86" t="str">
        <v>Rent (vehicle)</v>
      </c>
      <c r="K34" t="b">
        <v>0</v>
      </c>
      <c r="L34" t="b">
        <v>0</v>
      </c>
      <c r="M34" s="13" t="b">
        <v>1</v>
      </c>
    </row>
    <row r="35" spans="1:13">
      <c r="A35" s="14">
        <f>IF(M35,MAX(A$8:A34)+1,"")</f>
        <v>28</v>
      </c>
      <c r="B35" s="6" t="s">
        <v>173</v>
      </c>
      <c r="C35" s="3" t="s">
        <v>148</v>
      </c>
      <c r="E35" s="31">
        <f t="shared" si="0"/>
        <v>28</v>
      </c>
      <c r="F35" s="86" t="str">
        <v>Salary</v>
      </c>
      <c r="K35" t="b">
        <v>0</v>
      </c>
      <c r="L35" t="b">
        <v>0</v>
      </c>
      <c r="M35" s="13" t="b">
        <v>1</v>
      </c>
    </row>
    <row r="36" spans="1:13">
      <c r="A36" s="14">
        <f>IF(M36,MAX(A$8:A35)+1,"")</f>
        <v>29</v>
      </c>
      <c r="B36" s="6" t="s">
        <v>174</v>
      </c>
      <c r="C36" s="3" t="s">
        <v>175</v>
      </c>
      <c r="E36" s="31">
        <f t="shared" si="0"/>
        <v>29</v>
      </c>
      <c r="F36" s="86" t="str">
        <v>Sample container</v>
      </c>
      <c r="K36" t="b">
        <v>0</v>
      </c>
      <c r="L36" t="b">
        <v>0</v>
      </c>
      <c r="M36" s="13" t="b">
        <v>1</v>
      </c>
    </row>
    <row r="37" spans="1:13">
      <c r="A37" s="14">
        <f>IF(M37,MAX(A$8:A36)+1,"")</f>
        <v>30</v>
      </c>
      <c r="B37" s="6" t="s">
        <v>176</v>
      </c>
      <c r="C37" s="3" t="s">
        <v>148</v>
      </c>
      <c r="E37" s="31">
        <f t="shared" si="0"/>
        <v>30</v>
      </c>
      <c r="F37" s="86" t="str">
        <v>Software</v>
      </c>
      <c r="K37" t="b">
        <v>0</v>
      </c>
      <c r="L37" t="b">
        <v>0</v>
      </c>
      <c r="M37" s="13" t="b">
        <v>1</v>
      </c>
    </row>
    <row r="38" spans="1:13">
      <c r="A38" s="14">
        <f>IF(M38,MAX(A$8:A37)+1,"")</f>
        <v>31</v>
      </c>
      <c r="B38" s="6" t="s">
        <v>177</v>
      </c>
      <c r="C38" s="3" t="s">
        <v>148</v>
      </c>
      <c r="E38" s="31">
        <f t="shared" si="0"/>
        <v>31</v>
      </c>
      <c r="F38" s="86" t="str">
        <v>Space rent</v>
      </c>
      <c r="K38" t="b">
        <v>0</v>
      </c>
      <c r="L38" t="b">
        <v>0</v>
      </c>
      <c r="M38" s="13" t="b">
        <v>1</v>
      </c>
    </row>
    <row r="39" spans="1:13">
      <c r="A39" s="14">
        <f>IF(M39,MAX(A$8:A38)+1,"")</f>
        <v>32</v>
      </c>
      <c r="B39" s="6" t="s">
        <v>178</v>
      </c>
      <c r="C39" s="3" t="s">
        <v>150</v>
      </c>
      <c r="E39" s="31">
        <f t="shared" si="0"/>
        <v>32</v>
      </c>
      <c r="F39" s="86" t="str">
        <v>Technical assistance</v>
      </c>
      <c r="K39" t="b">
        <v>0</v>
      </c>
      <c r="L39" t="b">
        <v>0</v>
      </c>
      <c r="M39" s="13" t="b">
        <v>1</v>
      </c>
    </row>
    <row r="40" spans="1:13">
      <c r="A40" s="14">
        <f>IF(M40,MAX(A$8:A39)+1,"")</f>
        <v>33</v>
      </c>
      <c r="B40" s="6" t="s">
        <v>179</v>
      </c>
      <c r="C40" s="3" t="s">
        <v>150</v>
      </c>
      <c r="E40" s="31">
        <f t="shared" si="0"/>
        <v>33</v>
      </c>
      <c r="F40" s="86" t="str">
        <v>Training</v>
      </c>
      <c r="K40" t="b">
        <v>0</v>
      </c>
      <c r="L40" t="b">
        <v>0</v>
      </c>
      <c r="M40" s="13" t="b">
        <v>1</v>
      </c>
    </row>
    <row r="41" spans="1:13">
      <c r="A41" s="14">
        <f>IF(M41,MAX(A$8:A40)+1,"")</f>
        <v>34</v>
      </c>
      <c r="B41" s="6" t="s">
        <v>180</v>
      </c>
      <c r="C41" s="3" t="s">
        <v>175</v>
      </c>
      <c r="E41" s="31">
        <f t="shared" si="0"/>
        <v>34</v>
      </c>
      <c r="F41" s="86" t="str">
        <v>Transportation (service)</v>
      </c>
      <c r="K41" t="b">
        <v>0</v>
      </c>
      <c r="L41" t="b">
        <v>0</v>
      </c>
      <c r="M41" s="13" t="b">
        <v>1</v>
      </c>
    </row>
    <row r="42" spans="1:13">
      <c r="A42" s="14">
        <f>IF(M42,MAX(A$8:A41)+1,"")</f>
        <v>35</v>
      </c>
      <c r="B42" s="6" t="s">
        <v>181</v>
      </c>
      <c r="C42" s="3" t="s">
        <v>148</v>
      </c>
      <c r="E42" s="31">
        <f t="shared" si="0"/>
        <v>35</v>
      </c>
      <c r="F42" s="86" t="str">
        <v>Travel</v>
      </c>
      <c r="K42" t="b">
        <v>0</v>
      </c>
      <c r="L42" t="b">
        <v>0</v>
      </c>
      <c r="M42" s="13" t="b">
        <v>1</v>
      </c>
    </row>
    <row r="43" spans="1:13">
      <c r="A43" s="14">
        <f>IF(M43,MAX(A$8:A42)+1,"")</f>
        <v>36</v>
      </c>
      <c r="B43" s="6" t="s">
        <v>182</v>
      </c>
      <c r="C43" s="3" t="s">
        <v>153</v>
      </c>
      <c r="E43" s="31">
        <f t="shared" si="0"/>
        <v>36</v>
      </c>
      <c r="F43" s="86" t="str">
        <v>Undefined</v>
      </c>
      <c r="K43" t="b">
        <v>0</v>
      </c>
      <c r="L43" t="b">
        <v>0</v>
      </c>
      <c r="M43" s="13" t="b">
        <v>1</v>
      </c>
    </row>
    <row r="44" spans="1:13">
      <c r="A44" s="14">
        <f>IF(M44,MAX(A$8:A43)+1,"")</f>
        <v>37</v>
      </c>
      <c r="B44" s="6" t="s">
        <v>183</v>
      </c>
      <c r="C44" s="3" t="s">
        <v>150</v>
      </c>
      <c r="E44" s="31">
        <f t="shared" si="0"/>
        <v>37</v>
      </c>
      <c r="F44" s="86" t="str">
        <v>Utilities</v>
      </c>
      <c r="K44" t="b">
        <v>0</v>
      </c>
      <c r="L44" t="b">
        <v>0</v>
      </c>
      <c r="M44" s="13" t="b">
        <v>1</v>
      </c>
    </row>
    <row r="45" spans="1:13">
      <c r="A45" s="14">
        <f>IF(M45,MAX(A$8:A44)+1,"")</f>
        <v>38</v>
      </c>
      <c r="B45" s="6" t="s">
        <v>184</v>
      </c>
      <c r="C45" s="3" t="s">
        <v>150</v>
      </c>
      <c r="E45" s="31">
        <f t="shared" si="0"/>
        <v>38</v>
      </c>
      <c r="F45" s="86" t="str">
        <v>Vehicle</v>
      </c>
      <c r="K45" t="b">
        <v>0</v>
      </c>
      <c r="L45" t="b">
        <v>0</v>
      </c>
      <c r="M45" s="13" t="b">
        <v>1</v>
      </c>
    </row>
    <row r="46" spans="1:13">
      <c r="A46" s="14">
        <f>IF(M46,MAX(A$8:A45)+1,"")</f>
        <v>39</v>
      </c>
      <c r="B46" s="6" t="s">
        <v>185</v>
      </c>
      <c r="C46" s="3" t="s">
        <v>153</v>
      </c>
      <c r="E46" s="31">
        <f t="shared" si="0"/>
        <v>39</v>
      </c>
      <c r="F46" s="86" t="str">
        <v>Vehicle maintenance</v>
      </c>
      <c r="K46" t="b">
        <v>0</v>
      </c>
      <c r="L46" t="b">
        <v>0</v>
      </c>
      <c r="M46" s="13" t="b">
        <v>1</v>
      </c>
    </row>
    <row r="47" spans="1:13">
      <c r="A47" s="14">
        <f>IF(M47,MAX(A$8:A46)+1,"")</f>
        <v>40</v>
      </c>
      <c r="B47" s="6" t="s">
        <v>186</v>
      </c>
      <c r="C47" s="3" t="s">
        <v>153</v>
      </c>
      <c r="E47" s="31">
        <f t="shared" si="0"/>
        <v>40</v>
      </c>
      <c r="F47" s="86" t="str">
        <v>Water</v>
      </c>
      <c r="K47" t="b">
        <v>0</v>
      </c>
      <c r="L47" t="b">
        <v>0</v>
      </c>
      <c r="M47" s="13" t="b">
        <v>1</v>
      </c>
    </row>
    <row r="48" spans="1:13">
      <c r="A48" s="14" t="str">
        <f>IF(M48,MAX(A$8:A47)+1,"")</f>
        <v/>
      </c>
      <c r="B48" s="6"/>
      <c r="C48" s="3"/>
      <c r="E48" s="31" t="str">
        <f t="shared" si="0"/>
        <v/>
      </c>
      <c r="F48" s="86"/>
      <c r="K48" t="b">
        <v>0</v>
      </c>
      <c r="L48" t="str">
        <v/>
      </c>
      <c r="M48" s="13" t="b">
        <v>0</v>
      </c>
    </row>
    <row r="49" spans="1:13">
      <c r="A49" s="14" t="str">
        <f>IF(M49,MAX(A$8:A48)+1,"")</f>
        <v/>
      </c>
      <c r="B49" s="6"/>
      <c r="C49" s="3"/>
      <c r="E49" s="31" t="str">
        <f t="shared" si="0"/>
        <v/>
      </c>
      <c r="F49" s="86"/>
      <c r="K49" t="b">
        <v>0</v>
      </c>
      <c r="L49" t="str">
        <v/>
      </c>
      <c r="M49" s="13" t="b">
        <v>0</v>
      </c>
    </row>
    <row r="50" spans="1:13">
      <c r="A50" s="14" t="str">
        <f>IF(M50,MAX(A$8:A49)+1,"")</f>
        <v/>
      </c>
      <c r="B50" s="6"/>
      <c r="C50" s="3"/>
      <c r="E50" s="31" t="str">
        <f t="shared" si="0"/>
        <v/>
      </c>
      <c r="F50" s="86"/>
      <c r="K50" t="b">
        <v>0</v>
      </c>
      <c r="L50" t="str">
        <v/>
      </c>
      <c r="M50" s="13" t="b">
        <v>0</v>
      </c>
    </row>
    <row r="51" spans="1:13">
      <c r="A51" s="14" t="str">
        <f>IF(M51,MAX(A$8:A50)+1,"")</f>
        <v/>
      </c>
      <c r="B51" s="6"/>
      <c r="C51" s="3"/>
      <c r="E51" s="31" t="str">
        <f t="shared" si="0"/>
        <v/>
      </c>
      <c r="F51" s="86"/>
      <c r="K51" t="b">
        <v>0</v>
      </c>
      <c r="L51" t="str">
        <v/>
      </c>
      <c r="M51" s="13" t="b">
        <v>0</v>
      </c>
    </row>
    <row r="52" spans="1:13">
      <c r="A52" s="14" t="str">
        <f>IF(M52,MAX(A$8:A51)+1,"")</f>
        <v/>
      </c>
      <c r="B52" s="6"/>
      <c r="C52" s="3"/>
      <c r="E52" s="31" t="str">
        <f t="shared" si="0"/>
        <v/>
      </c>
      <c r="F52" s="86"/>
      <c r="K52" t="b">
        <v>0</v>
      </c>
      <c r="L52" t="str">
        <v/>
      </c>
      <c r="M52" s="13" t="b">
        <v>0</v>
      </c>
    </row>
    <row r="53" spans="1:13">
      <c r="A53" s="14" t="str">
        <f>IF(M53,MAX(A$8:A52)+1,"")</f>
        <v/>
      </c>
      <c r="B53" s="6"/>
      <c r="C53" s="3"/>
      <c r="E53" s="31" t="str">
        <f t="shared" si="0"/>
        <v/>
      </c>
      <c r="F53" s="86"/>
      <c r="K53" t="b">
        <v>0</v>
      </c>
      <c r="L53" t="str">
        <v/>
      </c>
      <c r="M53" s="13" t="b">
        <v>0</v>
      </c>
    </row>
    <row r="54" spans="1:13">
      <c r="A54" s="14" t="str">
        <f>IF(M54,MAX(A$8:A53)+1,"")</f>
        <v/>
      </c>
      <c r="B54" s="6"/>
      <c r="C54" s="3"/>
      <c r="E54" s="31" t="str">
        <f t="shared" si="0"/>
        <v/>
      </c>
      <c r="F54" s="86"/>
      <c r="K54" t="b">
        <v>0</v>
      </c>
      <c r="L54" t="str">
        <v/>
      </c>
      <c r="M54" s="13" t="b">
        <v>0</v>
      </c>
    </row>
    <row r="55" spans="1:13">
      <c r="A55" s="14" t="str">
        <f>IF(M55,MAX(A$8:A54)+1,"")</f>
        <v/>
      </c>
      <c r="B55" s="6"/>
      <c r="C55" s="3"/>
      <c r="E55" s="31" t="str">
        <f t="shared" si="0"/>
        <v/>
      </c>
      <c r="F55" s="86"/>
      <c r="K55" t="b">
        <v>0</v>
      </c>
      <c r="L55" t="str">
        <v/>
      </c>
      <c r="M55" s="13" t="b">
        <v>0</v>
      </c>
    </row>
    <row r="56" spans="1:13">
      <c r="A56" s="14" t="str">
        <f>IF(M56,MAX(A$8:A55)+1,"")</f>
        <v/>
      </c>
      <c r="B56" s="6"/>
      <c r="C56" s="3"/>
      <c r="E56" s="31" t="str">
        <f t="shared" si="0"/>
        <v/>
      </c>
      <c r="F56" s="86"/>
      <c r="K56" t="b">
        <v>0</v>
      </c>
      <c r="L56" t="str">
        <v/>
      </c>
      <c r="M56" s="13" t="b">
        <v>0</v>
      </c>
    </row>
    <row r="57" spans="1:13">
      <c r="A57" s="14" t="str">
        <f>IF(M57,MAX(A$8:A56)+1,"")</f>
        <v/>
      </c>
      <c r="B57" s="6"/>
      <c r="C57" s="3"/>
      <c r="E57" s="31" t="str">
        <f t="shared" si="0"/>
        <v/>
      </c>
      <c r="F57" s="86"/>
      <c r="K57" t="b">
        <v>0</v>
      </c>
      <c r="L57" t="str">
        <v/>
      </c>
      <c r="M57" s="13" t="b">
        <v>0</v>
      </c>
    </row>
    <row r="58" spans="1:13">
      <c r="A58" s="14" t="str">
        <f>IF(M58,MAX(A$8:A57)+1,"")</f>
        <v/>
      </c>
      <c r="B58" s="6"/>
      <c r="C58" s="3"/>
      <c r="E58" s="31" t="str">
        <f t="shared" si="0"/>
        <v/>
      </c>
      <c r="F58" s="86"/>
      <c r="K58" t="b">
        <v>0</v>
      </c>
      <c r="L58" t="str">
        <v/>
      </c>
      <c r="M58" s="13" t="b">
        <v>0</v>
      </c>
    </row>
    <row r="59" spans="1:13">
      <c r="A59" s="14" t="str">
        <f>IF(M59,MAX(A$8:A58)+1,"")</f>
        <v/>
      </c>
      <c r="B59" s="6"/>
      <c r="C59" s="3"/>
      <c r="E59" s="31" t="str">
        <f t="shared" si="0"/>
        <v/>
      </c>
      <c r="F59" s="86"/>
      <c r="K59" t="b">
        <v>0</v>
      </c>
      <c r="L59" t="str">
        <v/>
      </c>
      <c r="M59" s="13" t="b">
        <v>0</v>
      </c>
    </row>
    <row r="60" spans="1:13">
      <c r="A60" s="14" t="str">
        <f>IF(M60,MAX(A$8:A59)+1,"")</f>
        <v/>
      </c>
      <c r="B60" s="6"/>
      <c r="C60" s="3"/>
      <c r="E60" s="31" t="str">
        <f t="shared" si="0"/>
        <v/>
      </c>
      <c r="F60" s="86"/>
      <c r="K60" t="b">
        <v>0</v>
      </c>
      <c r="L60" t="str">
        <v/>
      </c>
      <c r="M60" s="13" t="b">
        <v>0</v>
      </c>
    </row>
    <row r="61" spans="1:13">
      <c r="A61" s="14" t="str">
        <f>IF(M61,MAX(A$8:A60)+1,"")</f>
        <v/>
      </c>
      <c r="B61" s="6"/>
      <c r="C61" s="3"/>
      <c r="E61" s="31" t="str">
        <f t="shared" si="0"/>
        <v/>
      </c>
      <c r="F61" s="86"/>
      <c r="K61" t="b">
        <v>0</v>
      </c>
      <c r="L61" t="str">
        <v/>
      </c>
      <c r="M61" s="13" t="b">
        <v>0</v>
      </c>
    </row>
    <row r="62" spans="1:13">
      <c r="A62" s="14" t="str">
        <f>IF(M62,MAX(A$8:A61)+1,"")</f>
        <v/>
      </c>
      <c r="B62" s="6"/>
      <c r="C62" s="3"/>
      <c r="E62" s="31" t="str">
        <f t="shared" si="0"/>
        <v/>
      </c>
      <c r="F62" s="86"/>
      <c r="K62" t="b">
        <v>0</v>
      </c>
      <c r="L62" t="str">
        <v/>
      </c>
      <c r="M62" s="13" t="b">
        <v>0</v>
      </c>
    </row>
    <row r="63" spans="1:13">
      <c r="A63" s="14" t="str">
        <f>IF(M63,MAX(A$8:A62)+1,"")</f>
        <v/>
      </c>
      <c r="B63" s="6"/>
      <c r="C63" s="3"/>
      <c r="E63" s="31" t="str">
        <f t="shared" si="0"/>
        <v/>
      </c>
      <c r="F63" s="86"/>
      <c r="K63" t="b">
        <v>0</v>
      </c>
      <c r="L63" t="str">
        <v/>
      </c>
      <c r="M63" s="13" t="b">
        <v>0</v>
      </c>
    </row>
    <row r="64" spans="1:13">
      <c r="A64" s="14" t="str">
        <f>IF(M64,MAX(A$8:A63)+1,"")</f>
        <v/>
      </c>
      <c r="B64" s="6"/>
      <c r="C64" s="3"/>
      <c r="E64" s="31" t="str">
        <f t="shared" si="0"/>
        <v/>
      </c>
      <c r="F64" s="86"/>
      <c r="K64" t="b">
        <v>0</v>
      </c>
      <c r="L64" t="str">
        <v/>
      </c>
      <c r="M64" s="13" t="b">
        <v>0</v>
      </c>
    </row>
    <row r="65" spans="1:13">
      <c r="A65" s="14" t="str">
        <f>IF(M65,MAX(A$8:A64)+1,"")</f>
        <v/>
      </c>
      <c r="B65" s="6"/>
      <c r="C65" s="3"/>
      <c r="E65" s="31" t="str">
        <f t="shared" si="0"/>
        <v/>
      </c>
      <c r="F65" s="86"/>
      <c r="K65" t="b">
        <v>0</v>
      </c>
      <c r="L65" t="str">
        <v/>
      </c>
      <c r="M65" s="13" t="b">
        <v>0</v>
      </c>
    </row>
    <row r="66" spans="1:13">
      <c r="A66" s="14" t="str">
        <f>IF(M66,MAX(A$8:A65)+1,"")</f>
        <v/>
      </c>
      <c r="B66" s="6"/>
      <c r="C66" s="3"/>
      <c r="E66" s="31" t="str">
        <f t="shared" si="0"/>
        <v/>
      </c>
      <c r="F66" s="86"/>
      <c r="K66" t="b">
        <v>0</v>
      </c>
      <c r="L66" t="str">
        <v/>
      </c>
      <c r="M66" s="13" t="b">
        <v>0</v>
      </c>
    </row>
    <row r="67" spans="1:13">
      <c r="A67" s="14" t="str">
        <f>IF(M67,MAX(A$8:A66)+1,"")</f>
        <v/>
      </c>
      <c r="B67" s="6"/>
      <c r="C67" s="3"/>
      <c r="E67" s="31" t="str">
        <f t="shared" si="0"/>
        <v/>
      </c>
      <c r="F67" s="86"/>
      <c r="K67" t="b">
        <v>0</v>
      </c>
      <c r="L67" t="str">
        <v/>
      </c>
      <c r="M67" s="13" t="b">
        <v>0</v>
      </c>
    </row>
    <row r="68" spans="1:13">
      <c r="A68" s="14" t="str">
        <f>IF(M68,MAX(A$8:A67)+1,"")</f>
        <v/>
      </c>
      <c r="B68" s="6"/>
      <c r="C68" s="3"/>
      <c r="E68" s="31" t="str">
        <f t="shared" si="0"/>
        <v/>
      </c>
      <c r="F68" s="86"/>
      <c r="K68" t="b">
        <v>0</v>
      </c>
      <c r="L68" t="str">
        <v/>
      </c>
      <c r="M68" s="13" t="b">
        <v>0</v>
      </c>
    </row>
    <row r="69" spans="1:13">
      <c r="A69" s="14" t="str">
        <f>IF(M69,MAX(A$8:A68)+1,"")</f>
        <v/>
      </c>
      <c r="B69" s="6"/>
      <c r="C69" s="3"/>
      <c r="E69" s="31" t="str">
        <f t="shared" si="0"/>
        <v/>
      </c>
      <c r="F69" s="86"/>
      <c r="K69" t="b">
        <v>0</v>
      </c>
      <c r="L69" t="str">
        <v/>
      </c>
      <c r="M69" s="13" t="b">
        <v>0</v>
      </c>
    </row>
    <row r="70" spans="1:13">
      <c r="A70" s="14" t="str">
        <f>IF(M70,MAX(A$8:A69)+1,"")</f>
        <v/>
      </c>
      <c r="B70" s="6"/>
      <c r="C70" s="3"/>
      <c r="E70" s="31" t="str">
        <f t="shared" si="0"/>
        <v/>
      </c>
      <c r="F70" s="86"/>
      <c r="K70" t="b">
        <v>0</v>
      </c>
      <c r="L70" t="str">
        <v/>
      </c>
      <c r="M70" s="13" t="b">
        <v>0</v>
      </c>
    </row>
    <row r="71" spans="1:13">
      <c r="A71" s="14" t="str">
        <f>IF(M71,MAX(A$8:A70)+1,"")</f>
        <v/>
      </c>
      <c r="B71" s="6"/>
      <c r="C71" s="3"/>
      <c r="E71" s="31" t="str">
        <f t="shared" si="0"/>
        <v/>
      </c>
      <c r="F71" s="86"/>
      <c r="K71" t="b">
        <v>0</v>
      </c>
      <c r="L71" t="str">
        <v/>
      </c>
      <c r="M71" s="13" t="b">
        <v>0</v>
      </c>
    </row>
    <row r="72" spans="1:13">
      <c r="A72" s="14" t="str">
        <f>IF(M72,MAX(A$8:A71)+1,"")</f>
        <v/>
      </c>
      <c r="B72" s="6"/>
      <c r="C72" s="3"/>
      <c r="E72" s="31" t="str">
        <f t="shared" si="0"/>
        <v/>
      </c>
      <c r="F72" s="86"/>
      <c r="K72" t="b">
        <v>0</v>
      </c>
      <c r="L72" t="str">
        <v/>
      </c>
      <c r="M72" s="13" t="b">
        <v>0</v>
      </c>
    </row>
    <row r="73" spans="1:13">
      <c r="A73" s="14" t="str">
        <f>IF(M73,MAX(A$8:A72)+1,"")</f>
        <v/>
      </c>
      <c r="B73" s="6"/>
      <c r="C73" s="3"/>
      <c r="E73" s="31" t="str">
        <f t="shared" si="0"/>
        <v/>
      </c>
      <c r="F73" s="86"/>
      <c r="K73" t="b">
        <v>0</v>
      </c>
      <c r="L73" t="str">
        <v/>
      </c>
      <c r="M73" s="13" t="b">
        <v>0</v>
      </c>
    </row>
    <row r="74" spans="1:13">
      <c r="A74" s="14" t="str">
        <f>IF(M74,MAX(A$8:A73)+1,"")</f>
        <v/>
      </c>
      <c r="B74" s="6"/>
      <c r="C74" s="3"/>
      <c r="E74" s="31" t="str">
        <f t="shared" si="0"/>
        <v/>
      </c>
      <c r="F74" s="86"/>
      <c r="K74" t="b">
        <v>0</v>
      </c>
      <c r="L74" t="str">
        <v/>
      </c>
      <c r="M74" s="13" t="b">
        <v>0</v>
      </c>
    </row>
    <row r="75" spans="1:13">
      <c r="A75" s="14" t="str">
        <f>IF(M75,MAX(A$8:A74)+1,"")</f>
        <v/>
      </c>
      <c r="B75" s="6"/>
      <c r="C75" s="3"/>
      <c r="E75" s="31" t="str">
        <f t="shared" si="0"/>
        <v/>
      </c>
      <c r="F75" s="86"/>
      <c r="K75" t="b">
        <v>0</v>
      </c>
      <c r="L75" t="str">
        <v/>
      </c>
      <c r="M75" s="13" t="b">
        <v>0</v>
      </c>
    </row>
    <row r="76" spans="1:13">
      <c r="A76" s="14" t="str">
        <f>IF(M76,MAX(A$8:A75)+1,"")</f>
        <v/>
      </c>
      <c r="B76" s="6"/>
      <c r="C76" s="3"/>
      <c r="E76" s="31" t="str">
        <f t="shared" si="0"/>
        <v/>
      </c>
      <c r="F76" s="86"/>
      <c r="K76" t="b">
        <v>0</v>
      </c>
      <c r="L76" t="str">
        <v/>
      </c>
      <c r="M76" s="13" t="b">
        <v>0</v>
      </c>
    </row>
    <row r="77" spans="1:13">
      <c r="A77" s="14" t="str">
        <f>IF(M77,MAX(A$8:A76)+1,"")</f>
        <v/>
      </c>
      <c r="B77" s="6"/>
      <c r="C77" s="3"/>
      <c r="E77" s="31" t="str">
        <f t="shared" si="0"/>
        <v/>
      </c>
      <c r="F77" s="86"/>
      <c r="K77" t="b">
        <v>0</v>
      </c>
      <c r="L77" t="str">
        <v/>
      </c>
      <c r="M77" s="13" t="b">
        <v>0</v>
      </c>
    </row>
    <row r="78" spans="1:13">
      <c r="A78" s="14" t="str">
        <f>IF(M78,MAX(A$8:A77)+1,"")</f>
        <v/>
      </c>
      <c r="B78" s="6"/>
      <c r="C78" s="3"/>
      <c r="E78" s="31" t="str">
        <f t="shared" si="0"/>
        <v/>
      </c>
      <c r="F78" s="86"/>
      <c r="K78" t="b">
        <v>0</v>
      </c>
      <c r="L78" t="str">
        <v/>
      </c>
      <c r="M78" s="13" t="b">
        <v>0</v>
      </c>
    </row>
    <row r="79" spans="1:13">
      <c r="A79" s="14" t="str">
        <f>IF(M79,MAX(A$8:A78)+1,"")</f>
        <v/>
      </c>
      <c r="B79" s="6"/>
      <c r="C79" s="3"/>
      <c r="E79" s="31" t="str">
        <f t="shared" si="0"/>
        <v/>
      </c>
      <c r="F79" s="86"/>
      <c r="K79" t="b">
        <v>0</v>
      </c>
      <c r="L79" t="str">
        <v/>
      </c>
      <c r="M79" s="13" t="b">
        <v>0</v>
      </c>
    </row>
    <row r="80" spans="1:13">
      <c r="A80" s="14" t="str">
        <f>IF(M80,MAX(A$8:A79)+1,"")</f>
        <v/>
      </c>
      <c r="B80" s="6"/>
      <c r="C80" s="3"/>
      <c r="E80" s="31" t="str">
        <f t="shared" si="0"/>
        <v/>
      </c>
      <c r="F80" s="86"/>
      <c r="K80" t="b">
        <v>0</v>
      </c>
      <c r="L80" t="str">
        <v/>
      </c>
      <c r="M80" s="13" t="b">
        <v>0</v>
      </c>
    </row>
    <row r="81" spans="1:14">
      <c r="A81" s="14" t="str">
        <f>IF(M81,MAX(A$8:A80)+1,"")</f>
        <v/>
      </c>
      <c r="B81" s="6"/>
      <c r="C81" s="3"/>
      <c r="E81" s="31" t="str">
        <f t="shared" si="0"/>
        <v/>
      </c>
      <c r="F81" s="86"/>
      <c r="K81" t="b">
        <v>0</v>
      </c>
      <c r="L81" t="str">
        <v/>
      </c>
      <c r="M81" s="13" t="b">
        <v>0</v>
      </c>
    </row>
    <row r="82" spans="1:14">
      <c r="A82" s="14" t="str">
        <f>IF(M82,MAX(A$8:A81)+1,"")</f>
        <v/>
      </c>
      <c r="B82" s="6"/>
      <c r="C82" s="3"/>
      <c r="E82" s="31" t="str">
        <f t="shared" si="0"/>
        <v/>
      </c>
      <c r="F82" s="86"/>
      <c r="K82" t="b">
        <v>0</v>
      </c>
      <c r="L82" t="str">
        <v/>
      </c>
      <c r="M82" s="13" t="b">
        <v>0</v>
      </c>
    </row>
    <row r="83" spans="1:14">
      <c r="A83" s="14" t="str">
        <f>IF(M83,MAX(A$8:A82)+1,"")</f>
        <v/>
      </c>
      <c r="B83" s="6"/>
      <c r="C83" s="3"/>
      <c r="E83" s="31" t="str">
        <f t="shared" si="0"/>
        <v/>
      </c>
      <c r="F83" s="86"/>
      <c r="K83" t="b">
        <v>0</v>
      </c>
      <c r="L83" t="str">
        <v/>
      </c>
      <c r="M83" s="13" t="b">
        <v>0</v>
      </c>
    </row>
    <row r="84" spans="1:14">
      <c r="A84" s="14" t="str">
        <f>IF(M84,MAX(A$8:A83)+1,"")</f>
        <v/>
      </c>
      <c r="B84" s="6"/>
      <c r="C84" s="3"/>
      <c r="E84" s="31" t="str">
        <f t="shared" si="0"/>
        <v/>
      </c>
      <c r="F84" s="86"/>
      <c r="K84" t="b">
        <v>0</v>
      </c>
      <c r="L84" t="str">
        <v/>
      </c>
      <c r="M84" s="13" t="b">
        <v>0</v>
      </c>
    </row>
    <row r="85" spans="1:14">
      <c r="A85" s="14" t="str">
        <f>IF(M85,MAX(A$8:A84)+1,"")</f>
        <v/>
      </c>
      <c r="B85" s="6"/>
      <c r="C85" s="3"/>
      <c r="E85" s="31" t="str">
        <f t="shared" si="0"/>
        <v/>
      </c>
      <c r="F85" s="86"/>
      <c r="K85" t="b">
        <v>0</v>
      </c>
      <c r="L85" t="str">
        <v/>
      </c>
      <c r="M85" s="13" t="b">
        <v>0</v>
      </c>
    </row>
    <row r="86" spans="1:14">
      <c r="A86" s="14" t="str">
        <f>IF(M86,MAX(A$8:A85)+1,"")</f>
        <v/>
      </c>
      <c r="B86" s="6"/>
      <c r="C86" s="3"/>
      <c r="E86" s="31" t="str">
        <f t="shared" si="0"/>
        <v/>
      </c>
      <c r="F86" s="86"/>
      <c r="K86" t="b">
        <v>0</v>
      </c>
      <c r="L86" t="str">
        <v/>
      </c>
      <c r="M86" s="13" t="b">
        <v>0</v>
      </c>
    </row>
    <row r="87" spans="1:14">
      <c r="A87" s="14" t="str">
        <f>IF(M87,MAX(A$8:A86)+1,"")</f>
        <v/>
      </c>
      <c r="B87" s="7"/>
      <c r="C87" s="4"/>
      <c r="E87" s="31" t="str">
        <f t="shared" si="0"/>
        <v/>
      </c>
      <c r="F87" s="86"/>
      <c r="K87" t="b">
        <v>0</v>
      </c>
      <c r="L87" t="str">
        <v/>
      </c>
      <c r="M87" s="13" t="b">
        <v>0</v>
      </c>
    </row>
    <row r="88" spans="1:14"/>
    <row r="89" spans="1:14">
      <c r="B89" s="80" t="s">
        <v>136</v>
      </c>
      <c r="C89" s="80"/>
    </row>
    <row r="90" spans="1:14">
      <c r="B90" s="10" t="s">
        <v>140</v>
      </c>
      <c r="C90" s="10" t="s">
        <v>187</v>
      </c>
      <c r="N90" s="18" t="s">
        <v>138</v>
      </c>
    </row>
    <row r="91" spans="1:14">
      <c r="A91" s="14">
        <f>IF(M91,1,"")</f>
        <v>1</v>
      </c>
      <c r="B91" s="5" t="s">
        <v>143</v>
      </c>
      <c r="C91" s="2" t="s">
        <v>188</v>
      </c>
      <c r="J91" t="str" cm="1">
        <f t="array" ref="J91:J95">_xlfn._xlws.SORT(_xlfn._xlws.FILTER(B91:B119,M91:M119=TRUE),,1)</f>
        <v>Assets</v>
      </c>
      <c r="K91" t="b" cm="1">
        <f t="array" ref="K91:K119">COUNTIF(B91:B119,B91:B119)&gt;1</f>
        <v>0</v>
      </c>
      <c r="L91" t="b" cm="1">
        <f t="array" ref="L91:L119">IF(_xlfn.ANCHORARRAY(M91),ISNUMBER(MATCH(B91:B119,C8:C87,0)*opt_MarkUsedItems),"")</f>
        <v>1</v>
      </c>
      <c r="M91" s="13" t="b">
        <f>NOT(OR(ISBLANK(B91),ISBLANK(#REF!)))</f>
        <v>1</v>
      </c>
      <c r="N91" cm="1">
        <f t="array" ref="N91:N119">IF(ISBLANK(C91:C119),"",MATCH(C91:C119,l_inputType,0))</f>
        <v>1</v>
      </c>
    </row>
    <row r="92" spans="1:14">
      <c r="A92" s="14">
        <f>IF(M92,MAX(A$91:A91)+1,"")</f>
        <v>2</v>
      </c>
      <c r="B92" s="6" t="s">
        <v>153</v>
      </c>
      <c r="C92" s="3" t="s">
        <v>188</v>
      </c>
      <c r="J92" t="str">
        <v>Goods</v>
      </c>
      <c r="K92" t="b">
        <v>0</v>
      </c>
      <c r="L92" t="b">
        <v>1</v>
      </c>
      <c r="M92" s="13" t="b">
        <f>NOT(OR(ISBLANK(B92),ISBLANK(#REF!)))</f>
        <v>1</v>
      </c>
      <c r="N92">
        <v>1</v>
      </c>
    </row>
    <row r="93" spans="1:14">
      <c r="A93" s="14">
        <f>IF(M93,MAX(A$91:A92)+1,"")</f>
        <v>3</v>
      </c>
      <c r="B93" s="6" t="s">
        <v>148</v>
      </c>
      <c r="C93" s="3" t="s">
        <v>188</v>
      </c>
      <c r="J93" t="str">
        <v>Labour</v>
      </c>
      <c r="K93" t="b">
        <v>0</v>
      </c>
      <c r="L93" t="b">
        <v>1</v>
      </c>
      <c r="M93" s="13" t="b">
        <f>NOT(OR(ISBLANK(B93),ISBLANK(#REF!)))</f>
        <v>1</v>
      </c>
      <c r="N93">
        <v>1</v>
      </c>
    </row>
    <row r="94" spans="1:14">
      <c r="A94" s="14">
        <f>IF(M94,MAX(A$91:A93)+1,"")</f>
        <v>4</v>
      </c>
      <c r="B94" s="6" t="s">
        <v>150</v>
      </c>
      <c r="C94" s="3" t="s">
        <v>189</v>
      </c>
      <c r="J94" t="str">
        <v>Other</v>
      </c>
      <c r="K94" t="b">
        <v>0</v>
      </c>
      <c r="L94" t="b">
        <v>1</v>
      </c>
      <c r="M94" s="13" t="b">
        <f>NOT(OR(ISBLANK(B94),ISBLANK(#REF!)))</f>
        <v>1</v>
      </c>
      <c r="N94">
        <v>2</v>
      </c>
    </row>
    <row r="95" spans="1:14">
      <c r="A95" s="14">
        <f>IF(M95,MAX(A$91:A94)+1,"")</f>
        <v>5</v>
      </c>
      <c r="B95" s="6" t="s">
        <v>175</v>
      </c>
      <c r="C95" s="3" t="s">
        <v>188</v>
      </c>
      <c r="J95" t="str">
        <v>Services</v>
      </c>
      <c r="K95" t="b">
        <v>0</v>
      </c>
      <c r="L95" t="b">
        <v>1</v>
      </c>
      <c r="M95" s="13" t="b">
        <f>NOT(OR(ISBLANK(B95),ISBLANK(#REF!)))</f>
        <v>1</v>
      </c>
      <c r="N95">
        <v>1</v>
      </c>
    </row>
    <row r="96" spans="1:14">
      <c r="A96" s="14" t="str">
        <f>IF(M96,MAX(A$91:A95)+1,"")</f>
        <v/>
      </c>
      <c r="B96" s="6"/>
      <c r="C96" s="3"/>
      <c r="K96" t="b">
        <v>0</v>
      </c>
      <c r="L96" t="b">
        <v>0</v>
      </c>
      <c r="M96" s="13" t="b">
        <f>NOT(OR(ISBLANK(B96),ISBLANK(#REF!)))</f>
        <v>0</v>
      </c>
      <c r="N96" t="str">
        <v/>
      </c>
    </row>
    <row r="97" spans="1:14">
      <c r="A97" s="14" t="str">
        <f>IF(M97,MAX(A$91:A96)+1,"")</f>
        <v/>
      </c>
      <c r="B97" s="6"/>
      <c r="C97" s="3"/>
      <c r="K97" t="b">
        <v>0</v>
      </c>
      <c r="L97" t="b">
        <v>0</v>
      </c>
      <c r="M97" s="13" t="b">
        <f>NOT(OR(ISBLANK(B97),ISBLANK(#REF!)))</f>
        <v>0</v>
      </c>
      <c r="N97" t="str">
        <v/>
      </c>
    </row>
    <row r="98" spans="1:14">
      <c r="A98" s="14" t="str">
        <f>IF(M98,MAX(A$91:A97)+1,"")</f>
        <v/>
      </c>
      <c r="B98" s="6"/>
      <c r="C98" s="3"/>
      <c r="K98" t="b">
        <v>0</v>
      </c>
      <c r="L98" t="b">
        <v>0</v>
      </c>
      <c r="M98" s="13" t="b">
        <f>NOT(OR(ISBLANK(B98),ISBLANK(#REF!)))</f>
        <v>0</v>
      </c>
      <c r="N98" t="str">
        <v/>
      </c>
    </row>
    <row r="99" spans="1:14">
      <c r="A99" s="14" t="str">
        <f>IF(M99,MAX(A$91:A98)+1,"")</f>
        <v/>
      </c>
      <c r="B99" s="6"/>
      <c r="C99" s="3"/>
      <c r="K99" t="b">
        <v>0</v>
      </c>
      <c r="L99" t="b">
        <v>0</v>
      </c>
      <c r="M99" s="13" t="b">
        <f>NOT(OR(ISBLANK(B99),ISBLANK(#REF!)))</f>
        <v>0</v>
      </c>
      <c r="N99" t="str">
        <v/>
      </c>
    </row>
    <row r="100" spans="1:14">
      <c r="A100" s="14" t="str">
        <f>IF(M100,MAX(A$91:A99)+1,"")</f>
        <v/>
      </c>
      <c r="B100" s="6"/>
      <c r="C100" s="3"/>
      <c r="K100" t="b">
        <v>0</v>
      </c>
      <c r="L100" t="b">
        <v>0</v>
      </c>
      <c r="M100" s="13" t="b">
        <f>NOT(OR(ISBLANK(B100),ISBLANK(#REF!)))</f>
        <v>0</v>
      </c>
      <c r="N100" t="str">
        <v/>
      </c>
    </row>
    <row r="101" spans="1:14">
      <c r="A101" s="14" t="str">
        <f>IF(M101,MAX(A$91:A100)+1,"")</f>
        <v/>
      </c>
      <c r="B101" s="6"/>
      <c r="C101" s="3"/>
      <c r="K101" t="b">
        <v>0</v>
      </c>
      <c r="L101" t="b">
        <v>0</v>
      </c>
      <c r="M101" s="13" t="b">
        <f>NOT(OR(ISBLANK(B101),ISBLANK(#REF!)))</f>
        <v>0</v>
      </c>
      <c r="N101" t="str">
        <v/>
      </c>
    </row>
    <row r="102" spans="1:14">
      <c r="A102" s="14" t="str">
        <f>IF(M102,MAX(A$91:A101)+1,"")</f>
        <v/>
      </c>
      <c r="B102" s="6"/>
      <c r="C102" s="3"/>
      <c r="K102" t="b">
        <v>0</v>
      </c>
      <c r="L102" t="b">
        <v>0</v>
      </c>
      <c r="M102" s="13" t="b">
        <f>NOT(OR(ISBLANK(B102),ISBLANK(#REF!)))</f>
        <v>0</v>
      </c>
      <c r="N102" t="str">
        <v/>
      </c>
    </row>
    <row r="103" spans="1:14">
      <c r="A103" s="14" t="str">
        <f>IF(M103,MAX(A$91:A102)+1,"")</f>
        <v/>
      </c>
      <c r="B103" s="6"/>
      <c r="C103" s="3"/>
      <c r="K103" t="b">
        <v>0</v>
      </c>
      <c r="L103" t="b">
        <v>0</v>
      </c>
      <c r="M103" s="13" t="b">
        <f>NOT(OR(ISBLANK(B103),ISBLANK(#REF!)))</f>
        <v>0</v>
      </c>
      <c r="N103" t="str">
        <v/>
      </c>
    </row>
    <row r="104" spans="1:14">
      <c r="A104" s="14" t="str">
        <f>IF(M104,MAX(A$91:A103)+1,"")</f>
        <v/>
      </c>
      <c r="B104" s="6"/>
      <c r="C104" s="3"/>
      <c r="K104" t="b">
        <v>0</v>
      </c>
      <c r="L104" t="b">
        <v>0</v>
      </c>
      <c r="M104" s="13" t="b">
        <f>NOT(OR(ISBLANK(B104),ISBLANK(#REF!)))</f>
        <v>0</v>
      </c>
      <c r="N104" t="str">
        <v/>
      </c>
    </row>
    <row r="105" spans="1:14">
      <c r="A105" s="14" t="str">
        <f>IF(M105,MAX(A$91:A104)+1,"")</f>
        <v/>
      </c>
      <c r="B105" s="6"/>
      <c r="C105" s="3"/>
      <c r="K105" t="b">
        <v>0</v>
      </c>
      <c r="L105" t="b">
        <v>0</v>
      </c>
      <c r="M105" s="13" t="b">
        <f>NOT(OR(ISBLANK(B105),ISBLANK(#REF!)))</f>
        <v>0</v>
      </c>
      <c r="N105" t="str">
        <v/>
      </c>
    </row>
    <row r="106" spans="1:14">
      <c r="A106" s="14" t="str">
        <f>IF(M106,MAX(A$91:A105)+1,"")</f>
        <v/>
      </c>
      <c r="B106" s="6"/>
      <c r="C106" s="3"/>
      <c r="K106" t="b">
        <v>0</v>
      </c>
      <c r="L106" t="b">
        <v>0</v>
      </c>
      <c r="M106" s="13" t="b">
        <f>NOT(OR(ISBLANK(B106),ISBLANK(#REF!)))</f>
        <v>0</v>
      </c>
      <c r="N106" t="str">
        <v/>
      </c>
    </row>
    <row r="107" spans="1:14">
      <c r="A107" s="14" t="str">
        <f>IF(M107,MAX(A$91:A106)+1,"")</f>
        <v/>
      </c>
      <c r="B107" s="6"/>
      <c r="C107" s="3"/>
      <c r="K107" t="b">
        <v>0</v>
      </c>
      <c r="L107" t="b">
        <v>0</v>
      </c>
      <c r="M107" s="13" t="b">
        <f>NOT(OR(ISBLANK(B107),ISBLANK(#REF!)))</f>
        <v>0</v>
      </c>
      <c r="N107" t="str">
        <v/>
      </c>
    </row>
    <row r="108" spans="1:14">
      <c r="A108" s="14" t="str">
        <f>IF(M108,MAX(A$91:A107)+1,"")</f>
        <v/>
      </c>
      <c r="B108" s="6"/>
      <c r="C108" s="3"/>
      <c r="K108" t="b">
        <v>0</v>
      </c>
      <c r="L108" t="b">
        <v>0</v>
      </c>
      <c r="M108" s="13" t="b">
        <f>NOT(OR(ISBLANK(B108),ISBLANK(#REF!)))</f>
        <v>0</v>
      </c>
      <c r="N108" t="str">
        <v/>
      </c>
    </row>
    <row r="109" spans="1:14">
      <c r="A109" s="14" t="str">
        <f>IF(M109,MAX(A$91:A108)+1,"")</f>
        <v/>
      </c>
      <c r="B109" s="6"/>
      <c r="C109" s="3"/>
      <c r="K109" t="b">
        <v>0</v>
      </c>
      <c r="L109" t="b">
        <v>0</v>
      </c>
      <c r="M109" s="13" t="b">
        <f>NOT(OR(ISBLANK(B109),ISBLANK(#REF!)))</f>
        <v>0</v>
      </c>
      <c r="N109" t="str">
        <v/>
      </c>
    </row>
    <row r="110" spans="1:14">
      <c r="A110" s="14" t="str">
        <f>IF(M110,MAX(A$91:A109)+1,"")</f>
        <v/>
      </c>
      <c r="B110" s="6"/>
      <c r="C110" s="3"/>
      <c r="K110" t="b">
        <v>0</v>
      </c>
      <c r="L110" t="b">
        <v>0</v>
      </c>
      <c r="M110" s="13" t="b">
        <f>NOT(OR(ISBLANK(B110),ISBLANK(#REF!)))</f>
        <v>0</v>
      </c>
      <c r="N110" t="str">
        <v/>
      </c>
    </row>
    <row r="111" spans="1:14">
      <c r="A111" s="14" t="str">
        <f>IF(M111,MAX(A$91:A110)+1,"")</f>
        <v/>
      </c>
      <c r="B111" s="6"/>
      <c r="C111" s="3"/>
      <c r="K111" t="b">
        <v>0</v>
      </c>
      <c r="L111" t="b">
        <v>0</v>
      </c>
      <c r="M111" s="13" t="b">
        <f>NOT(OR(ISBLANK(B111),ISBLANK(#REF!)))</f>
        <v>0</v>
      </c>
      <c r="N111" t="str">
        <v/>
      </c>
    </row>
    <row r="112" spans="1:14">
      <c r="A112" s="14" t="str">
        <f>IF(M112,MAX(A$91:A111)+1,"")</f>
        <v/>
      </c>
      <c r="B112" s="6"/>
      <c r="C112" s="3"/>
      <c r="K112" t="b">
        <v>0</v>
      </c>
      <c r="L112" t="b">
        <v>0</v>
      </c>
      <c r="M112" s="13" t="b">
        <f>NOT(OR(ISBLANK(B112),ISBLANK(#REF!)))</f>
        <v>0</v>
      </c>
      <c r="N112" t="str">
        <v/>
      </c>
    </row>
    <row r="113" spans="1:14">
      <c r="A113" s="14" t="str">
        <f>IF(M113,MAX(A$91:A112)+1,"")</f>
        <v/>
      </c>
      <c r="B113" s="6"/>
      <c r="C113" s="3"/>
      <c r="K113" t="b">
        <v>0</v>
      </c>
      <c r="L113" t="b">
        <v>0</v>
      </c>
      <c r="M113" s="13" t="b">
        <f>NOT(OR(ISBLANK(B113),ISBLANK(#REF!)))</f>
        <v>0</v>
      </c>
      <c r="N113" t="str">
        <v/>
      </c>
    </row>
    <row r="114" spans="1:14">
      <c r="A114" s="14" t="str">
        <f>IF(M114,MAX(A$91:A113)+1,"")</f>
        <v/>
      </c>
      <c r="B114" s="6"/>
      <c r="C114" s="3"/>
      <c r="K114" t="b">
        <v>0</v>
      </c>
      <c r="L114" t="b">
        <v>0</v>
      </c>
      <c r="M114" s="13" t="b">
        <f>NOT(OR(ISBLANK(B114),ISBLANK(#REF!)))</f>
        <v>0</v>
      </c>
      <c r="N114" t="str">
        <v/>
      </c>
    </row>
    <row r="115" spans="1:14">
      <c r="A115" s="14" t="str">
        <f>IF(M115,MAX(A$91:A114)+1,"")</f>
        <v/>
      </c>
      <c r="B115" s="6"/>
      <c r="C115" s="3"/>
      <c r="K115" t="b">
        <v>0</v>
      </c>
      <c r="L115" t="b">
        <v>0</v>
      </c>
      <c r="M115" s="13" t="b">
        <f>NOT(OR(ISBLANK(B115),ISBLANK(#REF!)))</f>
        <v>0</v>
      </c>
      <c r="N115" t="str">
        <v/>
      </c>
    </row>
    <row r="116" spans="1:14">
      <c r="A116" s="14" t="str">
        <f>IF(M116,MAX(A$91:A115)+1,"")</f>
        <v/>
      </c>
      <c r="B116" s="6"/>
      <c r="C116" s="3"/>
      <c r="K116" t="b">
        <v>0</v>
      </c>
      <c r="L116" t="b">
        <v>0</v>
      </c>
      <c r="M116" s="13" t="b">
        <f>NOT(OR(ISBLANK(B116),ISBLANK(#REF!)))</f>
        <v>0</v>
      </c>
      <c r="N116" t="str">
        <v/>
      </c>
    </row>
    <row r="117" spans="1:14">
      <c r="A117" s="14" t="str">
        <f>IF(M117,MAX(A$91:A116)+1,"")</f>
        <v/>
      </c>
      <c r="B117" s="6"/>
      <c r="C117" s="3"/>
      <c r="K117" t="b">
        <v>0</v>
      </c>
      <c r="L117" t="b">
        <v>0</v>
      </c>
      <c r="M117" s="13" t="b">
        <f>NOT(OR(ISBLANK(B117),ISBLANK(#REF!)))</f>
        <v>0</v>
      </c>
      <c r="N117" t="str">
        <v/>
      </c>
    </row>
    <row r="118" spans="1:14">
      <c r="A118" s="14" t="str">
        <f>IF(M118,MAX(A$91:A117)+1,"")</f>
        <v/>
      </c>
      <c r="B118" s="6"/>
      <c r="C118" s="3"/>
      <c r="K118" t="b">
        <v>0</v>
      </c>
      <c r="L118" t="b">
        <v>0</v>
      </c>
      <c r="M118" s="13" t="b">
        <f>NOT(OR(ISBLANK(B118),ISBLANK(#REF!)))</f>
        <v>0</v>
      </c>
      <c r="N118" t="str">
        <v/>
      </c>
    </row>
    <row r="119" spans="1:14">
      <c r="A119" s="14" t="str">
        <f>IF(M119,MAX(A$91:A118)+1,"")</f>
        <v/>
      </c>
      <c r="B119" s="6"/>
      <c r="C119" s="3"/>
      <c r="K119" t="b">
        <v>0</v>
      </c>
      <c r="L119" t="b">
        <v>0</v>
      </c>
      <c r="M119" s="13" t="b">
        <f>NOT(OR(ISBLANK(B119),ISBLANK(#REF!)))</f>
        <v>0</v>
      </c>
      <c r="N119" t="str">
        <v/>
      </c>
    </row>
    <row r="120" spans="1:14"/>
    <row r="121" spans="1:14"/>
    <row r="122" spans="1:14">
      <c r="B122" s="80" t="s">
        <v>137</v>
      </c>
    </row>
    <row r="123" spans="1:14">
      <c r="B123" s="10" t="s">
        <v>190</v>
      </c>
    </row>
    <row r="124" spans="1:14">
      <c r="A124" s="14">
        <f>IF(M124,1,"")</f>
        <v>1</v>
      </c>
      <c r="B124" s="5" t="s">
        <v>191</v>
      </c>
      <c r="J124" t="str" cm="1">
        <f t="array" ref="J124:J148">_xlfn._xlws.SORT(_xlfn._xlws.FILTER(B124:B200,M124:M200=TRUE),,1)</f>
        <v>Case</v>
      </c>
      <c r="K124" t="b" cm="1">
        <f t="array" ref="K124:K200">COUNTIF(B124:B200,B124:B200)&gt;1</f>
        <v>0</v>
      </c>
      <c r="L124" t="b" cm="1">
        <f t="array" ref="L124:L200">IF(_xlfn.ANCHORARRAY(M124),ISNUMBER(MATCH(B124:B200,Planning!K4:K303,0)*opt_MarkUsedItems),"")</f>
        <v>0</v>
      </c>
      <c r="M124" s="13" t="b" cm="1">
        <f t="array" ref="M124:M200">NOT(ISBLANK(B124:B200))</f>
        <v>1</v>
      </c>
      <c r="N124" t="str">
        <f t="shared" ref="N124:N200" si="1">IF(ISBLANK(C124),"",MATCH(C124,l_inputType,0))</f>
        <v/>
      </c>
    </row>
    <row r="125" spans="1:14">
      <c r="A125" s="14">
        <f>IF(M125,MAX(A$124:A124)+1,"")</f>
        <v>2</v>
      </c>
      <c r="B125" s="6" t="s">
        <v>192</v>
      </c>
      <c r="J125" t="str">
        <v>Cons-day</v>
      </c>
      <c r="K125" t="b">
        <v>0</v>
      </c>
      <c r="L125" t="b">
        <v>0</v>
      </c>
      <c r="M125" s="13" t="b">
        <v>1</v>
      </c>
      <c r="N125" t="str">
        <f t="shared" si="1"/>
        <v/>
      </c>
    </row>
    <row r="126" spans="1:14">
      <c r="A126" s="14">
        <f>IF(M126,MAX(A$124:A125)+1,"")</f>
        <v>3</v>
      </c>
      <c r="B126" s="6" t="s">
        <v>193</v>
      </c>
      <c r="J126" t="str">
        <v>Construction</v>
      </c>
      <c r="K126" t="b">
        <v>0</v>
      </c>
      <c r="L126" t="b">
        <v>0</v>
      </c>
      <c r="M126" s="13" t="b">
        <v>1</v>
      </c>
      <c r="N126" t="str">
        <f t="shared" si="1"/>
        <v/>
      </c>
    </row>
    <row r="127" spans="1:14">
      <c r="A127" s="14">
        <f>IF(M127,MAX(A$124:A126)+1,"")</f>
        <v>4</v>
      </c>
      <c r="B127" s="6" t="s">
        <v>194</v>
      </c>
      <c r="J127" t="str">
        <v>Event</v>
      </c>
      <c r="K127" t="b">
        <v>0</v>
      </c>
      <c r="L127" t="b">
        <v>0</v>
      </c>
      <c r="M127" s="13" t="b">
        <v>1</v>
      </c>
      <c r="N127" t="str">
        <f t="shared" si="1"/>
        <v/>
      </c>
    </row>
    <row r="128" spans="1:14">
      <c r="A128" s="14">
        <f>IF(M128,MAX(A$124:A127)+1,"")</f>
        <v>5</v>
      </c>
      <c r="B128" s="6" t="s">
        <v>195</v>
      </c>
      <c r="J128" t="str">
        <v>FTE-month</v>
      </c>
      <c r="K128" t="b">
        <v>0</v>
      </c>
      <c r="L128" t="b">
        <v>0</v>
      </c>
      <c r="M128" s="13" t="b">
        <v>1</v>
      </c>
      <c r="N128" t="str">
        <f t="shared" si="1"/>
        <v/>
      </c>
    </row>
    <row r="129" spans="1:13">
      <c r="A129" s="14">
        <f>IF(M129,MAX(A$124:A128)+1,"")</f>
        <v>6</v>
      </c>
      <c r="B129" s="6" t="s">
        <v>196</v>
      </c>
      <c r="J129" t="str">
        <v>Kilo Gram</v>
      </c>
      <c r="K129" t="b">
        <v>0</v>
      </c>
      <c r="L129" t="b">
        <v>0</v>
      </c>
      <c r="M129" s="13" t="b">
        <v>1</v>
      </c>
    </row>
    <row r="130" spans="1:13">
      <c r="A130" s="14">
        <f>IF(M130,MAX(A$124:A129)+1,"")</f>
        <v>7</v>
      </c>
      <c r="B130" s="6" t="s">
        <v>197</v>
      </c>
      <c r="J130" t="str">
        <v>kwt</v>
      </c>
      <c r="K130" t="b">
        <v>0</v>
      </c>
      <c r="L130" t="b">
        <v>0</v>
      </c>
      <c r="M130" s="13" t="b">
        <v>1</v>
      </c>
    </row>
    <row r="131" spans="1:13">
      <c r="A131" s="14">
        <f>IF(M131,MAX(A$124:A130)+1,"")</f>
        <v>8</v>
      </c>
      <c r="B131" s="6" t="s">
        <v>166</v>
      </c>
      <c r="J131" t="str">
        <v>Litre</v>
      </c>
      <c r="K131" t="b">
        <v>0</v>
      </c>
      <c r="L131" t="b">
        <v>0</v>
      </c>
      <c r="M131" s="13" t="b">
        <v>1</v>
      </c>
    </row>
    <row r="132" spans="1:13">
      <c r="A132" s="14">
        <f>IF(M132,MAX(A$124:A131)+1,"")</f>
        <v>9</v>
      </c>
      <c r="B132" s="6" t="s">
        <v>198</v>
      </c>
      <c r="J132" t="str">
        <v>Lump sum</v>
      </c>
      <c r="K132" t="b">
        <v>0</v>
      </c>
      <c r="L132" t="b">
        <v>0</v>
      </c>
      <c r="M132" s="13" t="b">
        <v>1</v>
      </c>
    </row>
    <row r="133" spans="1:13">
      <c r="A133" s="14">
        <f>IF(M133,MAX(A$124:A132)+1,"")</f>
        <v>10</v>
      </c>
      <c r="B133" s="6" t="s">
        <v>199</v>
      </c>
      <c r="J133" t="str">
        <v>Mission (trip)</v>
      </c>
      <c r="K133" t="b">
        <v>0</v>
      </c>
      <c r="L133" t="b">
        <v>0</v>
      </c>
      <c r="M133" s="13" t="b">
        <v>1</v>
      </c>
    </row>
    <row r="134" spans="1:13">
      <c r="A134" s="14">
        <f>IF(M134,MAX(A$124:A133)+1,"")</f>
        <v>11</v>
      </c>
      <c r="B134" s="6" t="s">
        <v>200</v>
      </c>
      <c r="J134" t="str">
        <v>Office</v>
      </c>
      <c r="K134" t="b">
        <v>0</v>
      </c>
      <c r="L134" t="b">
        <v>0</v>
      </c>
      <c r="M134" s="13" t="b">
        <v>1</v>
      </c>
    </row>
    <row r="135" spans="1:13">
      <c r="A135" s="14">
        <f>IF(M135,MAX(A$124:A134)+1,"")</f>
        <v>12</v>
      </c>
      <c r="B135" s="6" t="s">
        <v>201</v>
      </c>
      <c r="J135" t="str">
        <v>Pages</v>
      </c>
      <c r="K135" t="b">
        <v>0</v>
      </c>
      <c r="L135" t="b">
        <v>0</v>
      </c>
      <c r="M135" s="13" t="b">
        <v>1</v>
      </c>
    </row>
    <row r="136" spans="1:13">
      <c r="A136" s="14">
        <f>IF(M136,MAX(A$124:A135)+1,"")</f>
        <v>13</v>
      </c>
      <c r="B136" s="6" t="s">
        <v>202</v>
      </c>
      <c r="J136" t="str">
        <v>Participant</v>
      </c>
      <c r="K136" t="b">
        <v>0</v>
      </c>
      <c r="L136" t="b">
        <v>0</v>
      </c>
      <c r="M136" s="13" t="b">
        <v>1</v>
      </c>
    </row>
    <row r="137" spans="1:13">
      <c r="A137" s="14">
        <f>IF(M137,MAX(A$124:A136)+1,"")</f>
        <v>14</v>
      </c>
      <c r="B137" s="6" t="s">
        <v>203</v>
      </c>
      <c r="J137" t="str">
        <v>Person (once or per annum)</v>
      </c>
      <c r="K137" t="b">
        <v>0</v>
      </c>
      <c r="L137" t="b">
        <v>0</v>
      </c>
      <c r="M137" s="13" t="b">
        <v>1</v>
      </c>
    </row>
    <row r="138" spans="1:13">
      <c r="A138" s="14">
        <f>IF(M138,MAX(A$124:A137)+1,"")</f>
        <v>15</v>
      </c>
      <c r="B138" s="6" t="s">
        <v>204</v>
      </c>
      <c r="J138" t="str">
        <v>Person-day</v>
      </c>
      <c r="K138" t="b">
        <v>0</v>
      </c>
      <c r="L138" t="b">
        <v>0</v>
      </c>
      <c r="M138" s="13" t="b">
        <v>1</v>
      </c>
    </row>
    <row r="139" spans="1:13">
      <c r="A139" s="14">
        <f>IF(M139,MAX(A$124:A138)+1,"")</f>
        <v>16</v>
      </c>
      <c r="B139" s="6" t="s">
        <v>205</v>
      </c>
      <c r="J139" t="str">
        <v>Person-month</v>
      </c>
      <c r="K139" t="b">
        <v>0</v>
      </c>
      <c r="L139" t="b">
        <v>0</v>
      </c>
      <c r="M139" s="13" t="b">
        <v>1</v>
      </c>
    </row>
    <row r="140" spans="1:13">
      <c r="A140" s="14">
        <f>IF(M140,MAX(A$124:A139)+1,"")</f>
        <v>17</v>
      </c>
      <c r="B140" s="6" t="s">
        <v>206</v>
      </c>
      <c r="J140" t="str">
        <v>Piece</v>
      </c>
      <c r="K140" t="b">
        <v>0</v>
      </c>
      <c r="L140" t="b">
        <v>0</v>
      </c>
      <c r="M140" s="13" t="b">
        <v>1</v>
      </c>
    </row>
    <row r="141" spans="1:13">
      <c r="A141" s="14">
        <f>IF(M141,MAX(A$124:A140)+1,"")</f>
        <v>18</v>
      </c>
      <c r="B141" s="6" t="s">
        <v>207</v>
      </c>
      <c r="J141" t="str">
        <v>Piece per annum</v>
      </c>
      <c r="K141" t="b">
        <v>0</v>
      </c>
      <c r="L141" t="b">
        <v>0</v>
      </c>
      <c r="M141" s="13" t="b">
        <v>1</v>
      </c>
    </row>
    <row r="142" spans="1:13">
      <c r="A142" s="14">
        <f>IF(M142,MAX(A$124:A141)+1,"")</f>
        <v>19</v>
      </c>
      <c r="B142" s="6" t="s">
        <v>208</v>
      </c>
      <c r="J142" t="str">
        <v>Run</v>
      </c>
      <c r="K142" t="b">
        <v>0</v>
      </c>
      <c r="L142" t="b">
        <v>0</v>
      </c>
      <c r="M142" s="13" t="b">
        <v>1</v>
      </c>
    </row>
    <row r="143" spans="1:13">
      <c r="A143" s="14">
        <f>IF(M143,MAX(A$124:A142)+1,"")</f>
        <v>20</v>
      </c>
      <c r="B143" s="6" t="s">
        <v>209</v>
      </c>
      <c r="J143" t="str">
        <v>Run in km</v>
      </c>
      <c r="K143" t="b">
        <v>0</v>
      </c>
      <c r="L143" t="b">
        <v>0</v>
      </c>
      <c r="M143" s="13" t="b">
        <v>1</v>
      </c>
    </row>
    <row r="144" spans="1:13">
      <c r="A144" s="14">
        <f>IF(M144,MAX(A$124:A143)+1,"")</f>
        <v>21</v>
      </c>
      <c r="B144" s="6" t="s">
        <v>210</v>
      </c>
      <c r="J144" t="str">
        <v>Sample kit</v>
      </c>
      <c r="K144" t="b">
        <v>0</v>
      </c>
      <c r="L144" t="b">
        <v>0</v>
      </c>
      <c r="M144" s="13" t="b">
        <v>1</v>
      </c>
    </row>
    <row r="145" spans="1:13">
      <c r="A145" s="14">
        <f>IF(M145,MAX(A$124:A144)+1,"")</f>
        <v>22</v>
      </c>
      <c r="B145" s="6" t="s">
        <v>211</v>
      </c>
      <c r="J145" t="str">
        <v>Square meter</v>
      </c>
      <c r="K145" t="b">
        <v>0</v>
      </c>
      <c r="L145" t="b">
        <v>0</v>
      </c>
      <c r="M145" s="13" t="b">
        <v>1</v>
      </c>
    </row>
    <row r="146" spans="1:13">
      <c r="A146" s="14">
        <f>IF(M146,MAX(A$124:A145)+1,"")</f>
        <v>23</v>
      </c>
      <c r="B146" s="6" t="s">
        <v>212</v>
      </c>
      <c r="J146" t="str">
        <v>Staffing positions</v>
      </c>
      <c r="K146" t="b">
        <v>0</v>
      </c>
      <c r="L146" t="b">
        <v>0</v>
      </c>
      <c r="M146" s="13" t="b">
        <v>1</v>
      </c>
    </row>
    <row r="147" spans="1:13">
      <c r="A147" s="14">
        <f>IF(M147,MAX(A$124:A146)+1,"")</f>
        <v>24</v>
      </c>
      <c r="B147" s="6" t="s">
        <v>213</v>
      </c>
      <c r="J147" t="str">
        <v>Test</v>
      </c>
      <c r="K147" t="b">
        <v>0</v>
      </c>
      <c r="L147" t="b">
        <v>0</v>
      </c>
      <c r="M147" s="13" t="b">
        <v>1</v>
      </c>
    </row>
    <row r="148" spans="1:13">
      <c r="A148" s="14">
        <f>IF(M148,MAX(A$124:A147)+1,"")</f>
        <v>25</v>
      </c>
      <c r="B148" s="6" t="s">
        <v>214</v>
      </c>
      <c r="J148" t="str">
        <v>Test-kit</v>
      </c>
      <c r="K148" t="b">
        <v>0</v>
      </c>
      <c r="L148" t="b">
        <v>0</v>
      </c>
      <c r="M148" s="13" t="b">
        <v>1</v>
      </c>
    </row>
    <row r="149" spans="1:13">
      <c r="A149" s="14" t="str">
        <f>IF(M149,MAX(A$124:A148)+1,"")</f>
        <v/>
      </c>
      <c r="B149" s="6"/>
      <c r="K149" t="b">
        <v>0</v>
      </c>
      <c r="L149" t="str">
        <v/>
      </c>
      <c r="M149" s="13" t="b">
        <v>0</v>
      </c>
    </row>
    <row r="150" spans="1:13">
      <c r="A150" s="14" t="str">
        <f>IF(M150,MAX(A$124:A149)+1,"")</f>
        <v/>
      </c>
      <c r="B150" s="6"/>
      <c r="K150" t="b">
        <v>0</v>
      </c>
      <c r="L150" t="str">
        <v/>
      </c>
      <c r="M150" s="13" t="b">
        <v>0</v>
      </c>
    </row>
    <row r="151" spans="1:13">
      <c r="A151" s="14" t="str">
        <f>IF(M151,MAX(A$124:A150)+1,"")</f>
        <v/>
      </c>
      <c r="B151" s="6"/>
      <c r="K151" t="b">
        <v>0</v>
      </c>
      <c r="L151" t="str">
        <v/>
      </c>
      <c r="M151" s="13" t="b">
        <v>0</v>
      </c>
    </row>
    <row r="152" spans="1:13">
      <c r="A152" s="14" t="str">
        <f>IF(M152,MAX(A$124:A151)+1,"")</f>
        <v/>
      </c>
      <c r="B152" s="6"/>
      <c r="K152" t="b">
        <v>0</v>
      </c>
      <c r="L152" t="str">
        <v/>
      </c>
      <c r="M152" s="13" t="b">
        <v>0</v>
      </c>
    </row>
    <row r="153" spans="1:13">
      <c r="A153" s="14" t="str">
        <f>IF(M153,MAX(A$124:A152)+1,"")</f>
        <v/>
      </c>
      <c r="B153" s="6"/>
      <c r="K153" t="b">
        <v>0</v>
      </c>
      <c r="L153" t="str">
        <v/>
      </c>
      <c r="M153" s="13" t="b">
        <v>0</v>
      </c>
    </row>
    <row r="154" spans="1:13">
      <c r="A154" s="14" t="str">
        <f>IF(M154,MAX(A$124:A153)+1,"")</f>
        <v/>
      </c>
      <c r="B154" s="6"/>
      <c r="K154" t="b">
        <v>0</v>
      </c>
      <c r="L154" t="str">
        <v/>
      </c>
      <c r="M154" s="13" t="b">
        <v>0</v>
      </c>
    </row>
    <row r="155" spans="1:13">
      <c r="A155" s="14" t="str">
        <f>IF(M155,MAX(A$124:A154)+1,"")</f>
        <v/>
      </c>
      <c r="B155" s="6"/>
      <c r="K155" t="b">
        <v>0</v>
      </c>
      <c r="L155" t="str">
        <v/>
      </c>
      <c r="M155" s="13" t="b">
        <v>0</v>
      </c>
    </row>
    <row r="156" spans="1:13">
      <c r="A156" s="14" t="str">
        <f>IF(M156,MAX(A$124:A155)+1,"")</f>
        <v/>
      </c>
      <c r="B156" s="6"/>
      <c r="K156" t="b">
        <v>0</v>
      </c>
      <c r="L156" t="str">
        <v/>
      </c>
      <c r="M156" s="13" t="b">
        <v>0</v>
      </c>
    </row>
    <row r="157" spans="1:13">
      <c r="A157" s="14" t="str">
        <f>IF(M157,MAX(A$124:A156)+1,"")</f>
        <v/>
      </c>
      <c r="B157" s="6"/>
      <c r="K157" t="b">
        <v>0</v>
      </c>
      <c r="L157" t="str">
        <v/>
      </c>
      <c r="M157" s="13" t="b">
        <v>0</v>
      </c>
    </row>
    <row r="158" spans="1:13">
      <c r="A158" s="14" t="str">
        <f>IF(M158,MAX(A$124:A157)+1,"")</f>
        <v/>
      </c>
      <c r="B158" s="6"/>
      <c r="K158" t="b">
        <v>0</v>
      </c>
      <c r="L158" t="str">
        <v/>
      </c>
      <c r="M158" s="13" t="b">
        <v>0</v>
      </c>
    </row>
    <row r="159" spans="1:13">
      <c r="A159" s="14" t="str">
        <f>IF(M159,MAX(A$124:A158)+1,"")</f>
        <v/>
      </c>
      <c r="B159" s="6"/>
      <c r="K159" t="b">
        <v>0</v>
      </c>
      <c r="L159" t="str">
        <v/>
      </c>
      <c r="M159" s="13" t="b">
        <v>0</v>
      </c>
    </row>
    <row r="160" spans="1:13">
      <c r="A160" s="14" t="str">
        <f>IF(M160,MAX(A$124:A159)+1,"")</f>
        <v/>
      </c>
      <c r="B160" s="6"/>
      <c r="K160" t="b">
        <v>0</v>
      </c>
      <c r="L160" t="str">
        <v/>
      </c>
      <c r="M160" s="13" t="b">
        <v>0</v>
      </c>
    </row>
    <row r="161" spans="1:13">
      <c r="A161" s="14" t="str">
        <f>IF(M161,MAX(A$124:A160)+1,"")</f>
        <v/>
      </c>
      <c r="B161" s="6"/>
      <c r="K161" t="b">
        <v>0</v>
      </c>
      <c r="L161" t="str">
        <v/>
      </c>
      <c r="M161" s="13" t="b">
        <v>0</v>
      </c>
    </row>
    <row r="162" spans="1:13">
      <c r="A162" s="14" t="str">
        <f>IF(M162,MAX(A$124:A161)+1,"")</f>
        <v/>
      </c>
      <c r="B162" s="6"/>
      <c r="K162" t="b">
        <v>0</v>
      </c>
      <c r="L162" t="str">
        <v/>
      </c>
      <c r="M162" s="13" t="b">
        <v>0</v>
      </c>
    </row>
    <row r="163" spans="1:13">
      <c r="A163" s="14" t="str">
        <f>IF(M163,MAX(A$124:A162)+1,"")</f>
        <v/>
      </c>
      <c r="B163" s="6"/>
      <c r="K163" t="b">
        <v>0</v>
      </c>
      <c r="L163" t="str">
        <v/>
      </c>
      <c r="M163" s="13" t="b">
        <v>0</v>
      </c>
    </row>
    <row r="164" spans="1:13">
      <c r="A164" s="14" t="str">
        <f>IF(M164,MAX(A$124:A163)+1,"")</f>
        <v/>
      </c>
      <c r="B164" s="6"/>
      <c r="K164" t="b">
        <v>0</v>
      </c>
      <c r="L164" t="str">
        <v/>
      </c>
      <c r="M164" s="13" t="b">
        <v>0</v>
      </c>
    </row>
    <row r="165" spans="1:13">
      <c r="A165" s="14" t="str">
        <f>IF(M165,MAX(A$124:A164)+1,"")</f>
        <v/>
      </c>
      <c r="B165" s="6"/>
      <c r="K165" t="b">
        <v>0</v>
      </c>
      <c r="L165" t="str">
        <v/>
      </c>
      <c r="M165" s="13" t="b">
        <v>0</v>
      </c>
    </row>
    <row r="166" spans="1:13">
      <c r="A166" s="14" t="str">
        <f>IF(M166,MAX(A$124:A165)+1,"")</f>
        <v/>
      </c>
      <c r="B166" s="6"/>
      <c r="K166" t="b">
        <v>0</v>
      </c>
      <c r="L166" t="str">
        <v/>
      </c>
      <c r="M166" s="13" t="b">
        <v>0</v>
      </c>
    </row>
    <row r="167" spans="1:13">
      <c r="A167" s="14" t="str">
        <f>IF(M167,MAX(A$124:A166)+1,"")</f>
        <v/>
      </c>
      <c r="B167" s="6"/>
      <c r="K167" t="b">
        <v>0</v>
      </c>
      <c r="L167" t="str">
        <v/>
      </c>
      <c r="M167" s="13" t="b">
        <v>0</v>
      </c>
    </row>
    <row r="168" spans="1:13">
      <c r="A168" s="14" t="str">
        <f>IF(M168,MAX(A$124:A167)+1,"")</f>
        <v/>
      </c>
      <c r="B168" s="6"/>
      <c r="K168" t="b">
        <v>0</v>
      </c>
      <c r="L168" t="str">
        <v/>
      </c>
      <c r="M168" s="13" t="b">
        <v>0</v>
      </c>
    </row>
    <row r="169" spans="1:13">
      <c r="A169" s="14" t="str">
        <f>IF(M169,MAX(A$124:A168)+1,"")</f>
        <v/>
      </c>
      <c r="B169" s="6"/>
      <c r="K169" t="b">
        <v>0</v>
      </c>
      <c r="L169" t="str">
        <v/>
      </c>
      <c r="M169" s="13" t="b">
        <v>0</v>
      </c>
    </row>
    <row r="170" spans="1:13">
      <c r="A170" s="14" t="str">
        <f>IF(M170,MAX(A$124:A169)+1,"")</f>
        <v/>
      </c>
      <c r="B170" s="6"/>
      <c r="K170" t="b">
        <v>0</v>
      </c>
      <c r="L170" t="str">
        <v/>
      </c>
      <c r="M170" s="13" t="b">
        <v>0</v>
      </c>
    </row>
    <row r="171" spans="1:13">
      <c r="A171" s="14" t="str">
        <f>IF(M171,MAX(A$124:A170)+1,"")</f>
        <v/>
      </c>
      <c r="B171" s="6"/>
      <c r="K171" t="b">
        <v>0</v>
      </c>
      <c r="L171" t="str">
        <v/>
      </c>
      <c r="M171" s="13" t="b">
        <v>0</v>
      </c>
    </row>
    <row r="172" spans="1:13">
      <c r="A172" s="14" t="str">
        <f>IF(M172,MAX(A$124:A171)+1,"")</f>
        <v/>
      </c>
      <c r="B172" s="6"/>
      <c r="K172" t="b">
        <v>0</v>
      </c>
      <c r="L172" t="str">
        <v/>
      </c>
      <c r="M172" s="13" t="b">
        <v>0</v>
      </c>
    </row>
    <row r="173" spans="1:13">
      <c r="A173" s="14" t="str">
        <f>IF(M173,MAX(A$124:A172)+1,"")</f>
        <v/>
      </c>
      <c r="B173" s="6"/>
      <c r="K173" t="b">
        <v>0</v>
      </c>
      <c r="L173" t="str">
        <v/>
      </c>
      <c r="M173" s="13" t="b">
        <v>0</v>
      </c>
    </row>
    <row r="174" spans="1:13">
      <c r="A174" s="14" t="str">
        <f>IF(M174,MAX(A$124:A173)+1,"")</f>
        <v/>
      </c>
      <c r="B174" s="6"/>
      <c r="K174" t="b">
        <v>0</v>
      </c>
      <c r="L174" t="str">
        <v/>
      </c>
      <c r="M174" s="13" t="b">
        <v>0</v>
      </c>
    </row>
    <row r="175" spans="1:13">
      <c r="A175" s="14" t="str">
        <f>IF(M175,MAX(A$124:A174)+1,"")</f>
        <v/>
      </c>
      <c r="B175" s="6"/>
      <c r="K175" t="b">
        <v>0</v>
      </c>
      <c r="L175" t="str">
        <v/>
      </c>
      <c r="M175" s="13" t="b">
        <v>0</v>
      </c>
    </row>
    <row r="176" spans="1:13">
      <c r="A176" s="14" t="str">
        <f>IF(M176,MAX(A$124:A175)+1,"")</f>
        <v/>
      </c>
      <c r="B176" s="6"/>
      <c r="K176" t="b">
        <v>0</v>
      </c>
      <c r="L176" t="str">
        <v/>
      </c>
      <c r="M176" s="13" t="b">
        <v>0</v>
      </c>
    </row>
    <row r="177" spans="1:14">
      <c r="A177" s="14" t="str">
        <f>IF(M177,MAX(A$124:A176)+1,"")</f>
        <v/>
      </c>
      <c r="B177" s="6"/>
      <c r="K177" t="b">
        <v>0</v>
      </c>
      <c r="L177" t="str">
        <v/>
      </c>
      <c r="M177" s="13" t="b">
        <v>0</v>
      </c>
      <c r="N177" t="str">
        <f t="shared" si="1"/>
        <v/>
      </c>
    </row>
    <row r="178" spans="1:14">
      <c r="A178" s="14" t="str">
        <f>IF(M178,MAX(A$124:A177)+1,"")</f>
        <v/>
      </c>
      <c r="B178" s="6"/>
      <c r="K178" t="b">
        <v>0</v>
      </c>
      <c r="L178" t="str">
        <v/>
      </c>
      <c r="M178" s="13" t="b">
        <v>0</v>
      </c>
      <c r="N178" t="str">
        <f t="shared" si="1"/>
        <v/>
      </c>
    </row>
    <row r="179" spans="1:14">
      <c r="A179" s="14" t="str">
        <f>IF(M179,MAX(A$124:A178)+1,"")</f>
        <v/>
      </c>
      <c r="B179" s="6"/>
      <c r="K179" t="b">
        <v>0</v>
      </c>
      <c r="L179" t="str">
        <v/>
      </c>
      <c r="M179" s="13" t="b">
        <v>0</v>
      </c>
      <c r="N179" t="str">
        <f t="shared" si="1"/>
        <v/>
      </c>
    </row>
    <row r="180" spans="1:14">
      <c r="A180" s="14" t="str">
        <f>IF(M180,MAX(A$124:A179)+1,"")</f>
        <v/>
      </c>
      <c r="B180" s="6"/>
      <c r="K180" t="b">
        <v>0</v>
      </c>
      <c r="L180" t="str">
        <v/>
      </c>
      <c r="M180" s="13" t="b">
        <v>0</v>
      </c>
      <c r="N180" t="str">
        <f t="shared" si="1"/>
        <v/>
      </c>
    </row>
    <row r="181" spans="1:14">
      <c r="A181" s="14" t="str">
        <f>IF(M181,MAX(A$124:A180)+1,"")</f>
        <v/>
      </c>
      <c r="B181" s="6"/>
      <c r="K181" t="b">
        <v>0</v>
      </c>
      <c r="L181" t="str">
        <v/>
      </c>
      <c r="M181" s="13" t="b">
        <v>0</v>
      </c>
      <c r="N181" t="str">
        <f t="shared" si="1"/>
        <v/>
      </c>
    </row>
    <row r="182" spans="1:14">
      <c r="A182" s="14" t="str">
        <f>IF(M182,MAX(A$124:A181)+1,"")</f>
        <v/>
      </c>
      <c r="B182" s="6"/>
      <c r="K182" t="b">
        <v>0</v>
      </c>
      <c r="L182" t="str">
        <v/>
      </c>
      <c r="M182" s="13" t="b">
        <v>0</v>
      </c>
      <c r="N182" t="str">
        <f t="shared" si="1"/>
        <v/>
      </c>
    </row>
    <row r="183" spans="1:14">
      <c r="A183" s="14" t="str">
        <f>IF(M183,MAX(A$124:A182)+1,"")</f>
        <v/>
      </c>
      <c r="B183" s="6"/>
      <c r="K183" t="b">
        <v>0</v>
      </c>
      <c r="L183" t="str">
        <v/>
      </c>
      <c r="M183" s="13" t="b">
        <v>0</v>
      </c>
      <c r="N183" t="str">
        <f t="shared" si="1"/>
        <v/>
      </c>
    </row>
    <row r="184" spans="1:14">
      <c r="A184" s="14" t="str">
        <f>IF(M184,MAX(A$124:A183)+1,"")</f>
        <v/>
      </c>
      <c r="B184" s="6"/>
      <c r="K184" t="b">
        <v>0</v>
      </c>
      <c r="L184" t="str">
        <v/>
      </c>
      <c r="M184" s="13" t="b">
        <v>0</v>
      </c>
      <c r="N184" t="str">
        <f t="shared" si="1"/>
        <v/>
      </c>
    </row>
    <row r="185" spans="1:14">
      <c r="A185" s="14" t="str">
        <f>IF(M185,MAX(A$124:A184)+1,"")</f>
        <v/>
      </c>
      <c r="B185" s="6"/>
      <c r="K185" t="b">
        <v>0</v>
      </c>
      <c r="L185" t="str">
        <v/>
      </c>
      <c r="M185" s="13" t="b">
        <v>0</v>
      </c>
      <c r="N185" t="str">
        <f t="shared" si="1"/>
        <v/>
      </c>
    </row>
    <row r="186" spans="1:14">
      <c r="A186" s="14" t="str">
        <f>IF(M186,MAX(A$124:A185)+1,"")</f>
        <v/>
      </c>
      <c r="B186" s="6"/>
      <c r="K186" t="b">
        <v>0</v>
      </c>
      <c r="L186" t="str">
        <v/>
      </c>
      <c r="M186" s="13" t="b">
        <v>0</v>
      </c>
      <c r="N186" t="str">
        <f t="shared" si="1"/>
        <v/>
      </c>
    </row>
    <row r="187" spans="1:14">
      <c r="A187" s="14" t="str">
        <f>IF(M187,MAX(A$124:A186)+1,"")</f>
        <v/>
      </c>
      <c r="B187" s="6"/>
      <c r="K187" t="b">
        <v>0</v>
      </c>
      <c r="L187" t="str">
        <v/>
      </c>
      <c r="M187" s="13" t="b">
        <v>0</v>
      </c>
      <c r="N187" t="str">
        <f t="shared" si="1"/>
        <v/>
      </c>
    </row>
    <row r="188" spans="1:14">
      <c r="A188" s="14" t="str">
        <f>IF(M188,MAX(A$124:A187)+1,"")</f>
        <v/>
      </c>
      <c r="B188" s="6"/>
      <c r="K188" t="b">
        <v>0</v>
      </c>
      <c r="L188" t="str">
        <v/>
      </c>
      <c r="M188" s="13" t="b">
        <v>0</v>
      </c>
      <c r="N188" t="str">
        <f t="shared" si="1"/>
        <v/>
      </c>
    </row>
    <row r="189" spans="1:14">
      <c r="A189" s="14" t="str">
        <f>IF(M189,MAX(A$124:A188)+1,"")</f>
        <v/>
      </c>
      <c r="B189" s="6"/>
      <c r="K189" t="b">
        <v>0</v>
      </c>
      <c r="L189" t="str">
        <v/>
      </c>
      <c r="M189" s="13" t="b">
        <v>0</v>
      </c>
      <c r="N189" t="str">
        <f t="shared" si="1"/>
        <v/>
      </c>
    </row>
    <row r="190" spans="1:14">
      <c r="A190" s="14" t="str">
        <f>IF(M190,MAX(A$124:A189)+1,"")</f>
        <v/>
      </c>
      <c r="B190" s="6"/>
      <c r="K190" t="b">
        <v>0</v>
      </c>
      <c r="L190" t="str">
        <v/>
      </c>
      <c r="M190" s="13" t="b">
        <v>0</v>
      </c>
      <c r="N190" t="str">
        <f t="shared" si="1"/>
        <v/>
      </c>
    </row>
    <row r="191" spans="1:14">
      <c r="A191" s="14" t="str">
        <f>IF(M191,MAX(A$124:A190)+1,"")</f>
        <v/>
      </c>
      <c r="B191" s="6"/>
      <c r="K191" t="b">
        <v>0</v>
      </c>
      <c r="L191" t="str">
        <v/>
      </c>
      <c r="M191" s="13" t="b">
        <v>0</v>
      </c>
      <c r="N191" t="str">
        <f t="shared" si="1"/>
        <v/>
      </c>
    </row>
    <row r="192" spans="1:14">
      <c r="A192" s="14" t="str">
        <f>IF(M192,MAX(A$124:A191)+1,"")</f>
        <v/>
      </c>
      <c r="B192" s="6"/>
      <c r="K192" t="b">
        <v>0</v>
      </c>
      <c r="L192" t="str">
        <v/>
      </c>
      <c r="M192" s="13" t="b">
        <v>0</v>
      </c>
      <c r="N192" t="str">
        <f t="shared" si="1"/>
        <v/>
      </c>
    </row>
    <row r="193" spans="1:14">
      <c r="A193" s="14" t="str">
        <f>IF(M193,MAX(A$124:A192)+1,"")</f>
        <v/>
      </c>
      <c r="B193" s="6"/>
      <c r="K193" t="b">
        <v>0</v>
      </c>
      <c r="L193" t="str">
        <v/>
      </c>
      <c r="M193" s="13" t="b">
        <v>0</v>
      </c>
      <c r="N193" t="str">
        <f t="shared" si="1"/>
        <v/>
      </c>
    </row>
    <row r="194" spans="1:14">
      <c r="A194" s="14" t="str">
        <f>IF(M194,MAX(A$124:A193)+1,"")</f>
        <v/>
      </c>
      <c r="B194" s="6"/>
      <c r="K194" t="b">
        <v>0</v>
      </c>
      <c r="L194" t="str">
        <v/>
      </c>
      <c r="M194" s="13" t="b">
        <v>0</v>
      </c>
      <c r="N194" t="str">
        <f t="shared" si="1"/>
        <v/>
      </c>
    </row>
    <row r="195" spans="1:14">
      <c r="A195" s="14" t="str">
        <f>IF(M195,MAX(A$124:A194)+1,"")</f>
        <v/>
      </c>
      <c r="B195" s="6"/>
      <c r="K195" t="b">
        <v>0</v>
      </c>
      <c r="L195" t="str">
        <v/>
      </c>
      <c r="M195" s="13" t="b">
        <v>0</v>
      </c>
      <c r="N195" t="str">
        <f t="shared" si="1"/>
        <v/>
      </c>
    </row>
    <row r="196" spans="1:14">
      <c r="A196" s="14" t="str">
        <f>IF(M196,MAX(A$124:A195)+1,"")</f>
        <v/>
      </c>
      <c r="B196" s="6"/>
      <c r="K196" t="b">
        <v>0</v>
      </c>
      <c r="L196" t="str">
        <v/>
      </c>
      <c r="M196" s="13" t="b">
        <v>0</v>
      </c>
      <c r="N196" t="str">
        <f t="shared" si="1"/>
        <v/>
      </c>
    </row>
    <row r="197" spans="1:14">
      <c r="A197" s="14" t="str">
        <f>IF(M197,MAX(A$124:A196)+1,"")</f>
        <v/>
      </c>
      <c r="B197" s="6"/>
      <c r="K197" t="b">
        <v>0</v>
      </c>
      <c r="L197" t="str">
        <v/>
      </c>
      <c r="M197" s="13" t="b">
        <v>0</v>
      </c>
      <c r="N197" t="str">
        <f t="shared" si="1"/>
        <v/>
      </c>
    </row>
    <row r="198" spans="1:14">
      <c r="A198" s="14" t="str">
        <f>IF(M198,MAX(A$124:A197)+1,"")</f>
        <v/>
      </c>
      <c r="B198" s="6"/>
      <c r="K198" t="b">
        <v>0</v>
      </c>
      <c r="L198" t="str">
        <v/>
      </c>
      <c r="M198" s="13" t="b">
        <v>0</v>
      </c>
      <c r="N198" t="str">
        <f t="shared" si="1"/>
        <v/>
      </c>
    </row>
    <row r="199" spans="1:14">
      <c r="A199" s="14" t="str">
        <f>IF(M199,MAX(A$124:A198)+1,"")</f>
        <v/>
      </c>
      <c r="B199" s="6"/>
      <c r="K199" t="b">
        <v>0</v>
      </c>
      <c r="L199" t="str">
        <v/>
      </c>
      <c r="M199" s="13" t="b">
        <v>0</v>
      </c>
      <c r="N199" t="str">
        <f t="shared" si="1"/>
        <v/>
      </c>
    </row>
    <row r="200" spans="1:14">
      <c r="A200" s="14" t="str">
        <f>IF(M200,MAX(A$124:A199)+1,"")</f>
        <v/>
      </c>
      <c r="B200" s="6"/>
      <c r="K200" t="b">
        <v>0</v>
      </c>
      <c r="L200" t="str">
        <v/>
      </c>
      <c r="M200" s="13" t="b">
        <v>0</v>
      </c>
      <c r="N200" t="str">
        <f t="shared" si="1"/>
        <v/>
      </c>
    </row>
    <row r="201" spans="1:14"/>
  </sheetData>
  <sheetProtection algorithmName="SHA-512" hashValue="/DXA5xlwRU71v+RC7EzPVMfzXoajFveGX9X9AILPxOuRmZUoUf/tmkGX7UpJqbAgOJIOmlrG3cRGsjkd2Hhz/A==" saltValue="qv4LPby5y+DPla+UhzBY3w==" spinCount="100000" sheet="1" objects="1" formatColumns="0" autoFilter="0" pivotTables="0"/>
  <conditionalFormatting sqref="B91:B119">
    <cfRule type="expression" dxfId="63" priority="3">
      <formula>$N91=1</formula>
    </cfRule>
  </conditionalFormatting>
  <conditionalFormatting sqref="B124:B200">
    <cfRule type="expression" dxfId="62" priority="4">
      <formula>$N124=1</formula>
    </cfRule>
  </conditionalFormatting>
  <conditionalFormatting sqref="B8:B87 B91:B119 B124:B200">
    <cfRule type="expression" dxfId="61" priority="1" stopIfTrue="1">
      <formula>$K8</formula>
    </cfRule>
    <cfRule type="expression" dxfId="60" priority="2" stopIfTrue="1">
      <formula>$L8</formula>
    </cfRule>
  </conditionalFormatting>
  <dataValidations count="2">
    <dataValidation type="list" allowBlank="1" showInputMessage="1" showErrorMessage="1" sqref="C91:C119" xr:uid="{F1D725C7-F613-440C-8ED3-76CD4978FA8C}">
      <formula1>l_inputType</formula1>
    </dataValidation>
    <dataValidation type="list" allowBlank="1" showInputMessage="1" showErrorMessage="1" sqref="C8:C87" xr:uid="{8DC41343-C8E9-43CC-A7E0-CCE41F3213F1}">
      <formula1>l_inputStandardNames</formula1>
    </dataValidation>
  </dataValidations>
  <hyperlinks>
    <hyperlink ref="B2" location="bkm_A_031_Inputs" display="Inputs" xr:uid="{0BA3A012-4C59-438C-866C-07A396242B1E}"/>
    <hyperlink ref="B3" location="bkm_A_032_InputStandards" display="Input standards" xr:uid="{3A406550-28BD-4A21-989A-ECFD5C876614}"/>
    <hyperlink ref="B4" location="bkm_A_033_costUnits" display="Cost units" xr:uid="{83CA054B-E200-45FC-9D2B-0356669E3CC9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0402F-AC9D-4EA7-B4DD-7851ED1E277E}">
  <sheetPr codeName="Sheet5">
    <tabColor theme="3"/>
  </sheetPr>
  <dimension ref="A1:T121"/>
  <sheetViews>
    <sheetView showGridLines="0" showRowColHeaders="0" zoomScaleNormal="100" workbookViewId="0">
      <pane ySplit="5" topLeftCell="A48" activePane="bottomLeft" state="frozen"/>
      <selection pane="bottomLeft" activeCell="D67" sqref="D67"/>
    </sheetView>
  </sheetViews>
  <sheetFormatPr defaultColWidth="0" defaultRowHeight="14.45" zeroHeight="1"/>
  <cols>
    <col min="1" max="1" width="4" customWidth="1"/>
    <col min="2" max="2" width="44.85546875" customWidth="1"/>
    <col min="3" max="4" width="24.85546875" customWidth="1"/>
    <col min="5" max="5" width="4.5703125" customWidth="1"/>
    <col min="6" max="19" width="9" hidden="1" customWidth="1"/>
    <col min="20" max="20" width="19.7109375" hidden="1" customWidth="1"/>
    <col min="21" max="16384" width="9" hidden="1"/>
  </cols>
  <sheetData>
    <row r="1" spans="1:14" ht="15.6">
      <c r="A1" s="36"/>
      <c r="B1" s="36" t="s">
        <v>215</v>
      </c>
      <c r="C1" s="36"/>
      <c r="D1" s="36"/>
      <c r="E1" s="36"/>
    </row>
    <row r="2" spans="1:14">
      <c r="A2" s="22" t="s">
        <v>2</v>
      </c>
      <c r="B2" s="19" t="s">
        <v>216</v>
      </c>
      <c r="C2" s="21"/>
      <c r="D2" s="21"/>
    </row>
    <row r="3" spans="1:14">
      <c r="A3" s="22" t="s">
        <v>2</v>
      </c>
      <c r="B3" s="19" t="s">
        <v>217</v>
      </c>
    </row>
    <row r="4" spans="1:14">
      <c r="A4" s="22" t="s">
        <v>2</v>
      </c>
      <c r="B4" s="19" t="str">
        <f>bkm_A_043_AdminLevels</f>
        <v>Admin levels</v>
      </c>
      <c r="L4" s="18" t="s">
        <v>60</v>
      </c>
      <c r="M4" s="171" t="s">
        <v>61</v>
      </c>
      <c r="N4" s="18" t="s">
        <v>218</v>
      </c>
    </row>
    <row r="5" spans="1:14" ht="4.1500000000000004" customHeight="1"/>
    <row r="6" spans="1:14">
      <c r="B6" s="80" t="s">
        <v>216</v>
      </c>
      <c r="C6" s="80"/>
      <c r="D6" s="80"/>
    </row>
    <row r="7" spans="1:14">
      <c r="B7" s="10" t="s">
        <v>219</v>
      </c>
      <c r="C7" s="10" t="s">
        <v>220</v>
      </c>
      <c r="D7" s="10" t="s">
        <v>221</v>
      </c>
      <c r="L7" s="18" t="s">
        <v>60</v>
      </c>
      <c r="M7" s="171" t="s">
        <v>61</v>
      </c>
      <c r="N7" s="18" t="s">
        <v>218</v>
      </c>
    </row>
    <row r="8" spans="1:14">
      <c r="A8" s="14">
        <f>IF(N8,1,"")</f>
        <v>1</v>
      </c>
      <c r="B8" s="5" t="s">
        <v>222</v>
      </c>
      <c r="C8" s="166" t="s">
        <v>223</v>
      </c>
      <c r="D8" s="166" t="s">
        <v>224</v>
      </c>
      <c r="K8" t="str" cm="1">
        <f t="array" ref="K8:K16">_xlfn._xlws.SORT(_xlfn._xlws.FILTER(B8:B55,N8:N55=TRUE),,1)</f>
        <v>Central Lab</v>
      </c>
      <c r="L8" t="b" cm="1">
        <f t="array" ref="L8:L55">COUNTIF(B8:B55,B8:B55)&gt;1</f>
        <v>0</v>
      </c>
      <c r="M8" cm="1">
        <f t="array" ref="M8:M55">IF(_xlfn.ANCHORARRAY(N8),ISNUMBER(MATCH(B8:B55,Planning!G4:G303,0))*opt_MarkUsedItems,"")</f>
        <v>0</v>
      </c>
      <c r="N8" s="13" t="b" cm="1">
        <f t="array" ref="N8:N55">(ISBLANK(B8:B55)+ISBLANK(C8:C55)+ISBLANK(D8:D55))=0</f>
        <v>1</v>
      </c>
    </row>
    <row r="9" spans="1:14">
      <c r="A9" s="14">
        <f>IF(N9,MAX(A$8:A8)+1,"")</f>
        <v>2</v>
      </c>
      <c r="B9" s="6" t="s">
        <v>225</v>
      </c>
      <c r="C9" s="168" t="s">
        <v>226</v>
      </c>
      <c r="D9" s="168" t="s">
        <v>227</v>
      </c>
      <c r="K9" t="str">
        <v>District Lab</v>
      </c>
      <c r="L9" t="b">
        <v>0</v>
      </c>
      <c r="M9">
        <v>0</v>
      </c>
      <c r="N9" s="13" t="b">
        <v>1</v>
      </c>
    </row>
    <row r="10" spans="1:14">
      <c r="A10" s="14">
        <f>IF(N10,MAX(A$8:A9)+1,"")</f>
        <v>3</v>
      </c>
      <c r="B10" s="6" t="s">
        <v>228</v>
      </c>
      <c r="C10" s="168" t="s">
        <v>226</v>
      </c>
      <c r="D10" s="168" t="s">
        <v>224</v>
      </c>
      <c r="K10" t="str">
        <v>Health Dept District</v>
      </c>
      <c r="L10" t="b">
        <v>0</v>
      </c>
      <c r="M10">
        <v>0</v>
      </c>
      <c r="N10" s="13" t="b">
        <v>1</v>
      </c>
    </row>
    <row r="11" spans="1:14">
      <c r="A11" s="14">
        <f>IF(N11,MAX(A$8:A10)+1,"")</f>
        <v>4</v>
      </c>
      <c r="B11" s="6" t="s">
        <v>229</v>
      </c>
      <c r="C11" s="168" t="s">
        <v>223</v>
      </c>
      <c r="D11" s="168" t="s">
        <v>224</v>
      </c>
      <c r="K11" t="str">
        <v>Health Dept State</v>
      </c>
      <c r="L11" t="b">
        <v>0</v>
      </c>
      <c r="M11">
        <v>0</v>
      </c>
      <c r="N11" s="13" t="b">
        <v>1</v>
      </c>
    </row>
    <row r="12" spans="1:14">
      <c r="A12" s="14">
        <f>IF(N12,MAX(A$8:A11)+1,"")</f>
        <v>5</v>
      </c>
      <c r="B12" s="6" t="s">
        <v>230</v>
      </c>
      <c r="C12" s="168" t="s">
        <v>223</v>
      </c>
      <c r="D12" s="168" t="s">
        <v>231</v>
      </c>
      <c r="K12" t="str">
        <v>Hospital District</v>
      </c>
      <c r="L12" t="b">
        <v>0</v>
      </c>
      <c r="M12">
        <v>0</v>
      </c>
      <c r="N12" s="13" t="b">
        <v>1</v>
      </c>
    </row>
    <row r="13" spans="1:14">
      <c r="A13" s="14">
        <f>IF(N13,MAX(A$8:A12)+1,"")</f>
        <v>6</v>
      </c>
      <c r="B13" s="6" t="s">
        <v>232</v>
      </c>
      <c r="C13" s="168" t="s">
        <v>233</v>
      </c>
      <c r="D13" s="168" t="s">
        <v>224</v>
      </c>
      <c r="K13" t="str">
        <v>Hospital Regional</v>
      </c>
      <c r="L13" t="b">
        <v>0</v>
      </c>
      <c r="M13">
        <v>0</v>
      </c>
      <c r="N13" s="13" t="b">
        <v>1</v>
      </c>
    </row>
    <row r="14" spans="1:14">
      <c r="A14" s="14">
        <f>IF(N14,MAX(A$8:A13)+1,"")</f>
        <v>7</v>
      </c>
      <c r="B14" s="6" t="s">
        <v>234</v>
      </c>
      <c r="C14" s="168" t="s">
        <v>233</v>
      </c>
      <c r="D14" s="168" t="s">
        <v>235</v>
      </c>
      <c r="K14" t="str">
        <v>Ministry</v>
      </c>
      <c r="L14" t="b">
        <v>0</v>
      </c>
      <c r="M14">
        <v>0</v>
      </c>
      <c r="N14" s="13" t="b">
        <v>1</v>
      </c>
    </row>
    <row r="15" spans="1:14">
      <c r="A15" s="14">
        <f>IF(N15,MAX(A$8:A14)+1,"")</f>
        <v>8</v>
      </c>
      <c r="B15" s="6" t="s">
        <v>236</v>
      </c>
      <c r="C15" s="168" t="s">
        <v>233</v>
      </c>
      <c r="D15" s="168" t="s">
        <v>227</v>
      </c>
      <c r="K15" t="str">
        <v>PHC clinic</v>
      </c>
      <c r="L15" t="b">
        <v>0</v>
      </c>
      <c r="M15">
        <v>0</v>
      </c>
      <c r="N15" s="13" t="b">
        <v>1</v>
      </c>
    </row>
    <row r="16" spans="1:14">
      <c r="A16" s="14">
        <f>IF(N16,MAX(A$8:A15)+1,"")</f>
        <v>9</v>
      </c>
      <c r="B16" s="6" t="s">
        <v>237</v>
      </c>
      <c r="C16" s="168" t="s">
        <v>226</v>
      </c>
      <c r="D16" s="168" t="s">
        <v>235</v>
      </c>
      <c r="K16" t="str">
        <v>State Lab</v>
      </c>
      <c r="L16" t="b">
        <v>0</v>
      </c>
      <c r="M16">
        <v>0</v>
      </c>
      <c r="N16" s="13" t="b">
        <v>1</v>
      </c>
    </row>
    <row r="17" spans="1:14">
      <c r="A17" s="14" t="str">
        <f>IF(N17,MAX(A$8:A16)+1,"")</f>
        <v/>
      </c>
      <c r="B17" s="6"/>
      <c r="C17" s="168"/>
      <c r="D17" s="168"/>
      <c r="L17" t="b">
        <v>0</v>
      </c>
      <c r="M17" t="str">
        <v/>
      </c>
      <c r="N17" s="13" t="b">
        <v>0</v>
      </c>
    </row>
    <row r="18" spans="1:14">
      <c r="A18" s="14" t="str">
        <f>IF(N18,MAX(A$8:A17)+1,"")</f>
        <v/>
      </c>
      <c r="B18" s="6"/>
      <c r="C18" s="168"/>
      <c r="D18" s="168"/>
      <c r="L18" t="b">
        <v>0</v>
      </c>
      <c r="M18" t="str">
        <v/>
      </c>
      <c r="N18" s="13" t="b">
        <v>0</v>
      </c>
    </row>
    <row r="19" spans="1:14">
      <c r="A19" s="14" t="str">
        <f>IF(N19,MAX(A$8:A18)+1,"")</f>
        <v/>
      </c>
      <c r="B19" s="6"/>
      <c r="C19" s="168"/>
      <c r="D19" s="168"/>
      <c r="L19" t="b">
        <v>0</v>
      </c>
      <c r="M19" t="str">
        <v/>
      </c>
      <c r="N19" s="13" t="b">
        <v>0</v>
      </c>
    </row>
    <row r="20" spans="1:14">
      <c r="A20" s="14" t="str">
        <f>IF(N20,MAX(A$8:A19)+1,"")</f>
        <v/>
      </c>
      <c r="B20" s="6"/>
      <c r="C20" s="168"/>
      <c r="D20" s="168"/>
      <c r="L20" t="b">
        <v>0</v>
      </c>
      <c r="M20" t="str">
        <v/>
      </c>
      <c r="N20" s="13" t="b">
        <v>0</v>
      </c>
    </row>
    <row r="21" spans="1:14">
      <c r="A21" s="14" t="str">
        <f>IF(N21,MAX(A$8:A20)+1,"")</f>
        <v/>
      </c>
      <c r="B21" s="6"/>
      <c r="C21" s="168"/>
      <c r="D21" s="168"/>
      <c r="L21" t="b">
        <v>0</v>
      </c>
      <c r="M21" t="str">
        <v/>
      </c>
      <c r="N21" s="13" t="b">
        <v>0</v>
      </c>
    </row>
    <row r="22" spans="1:14">
      <c r="A22" s="14" t="str">
        <f>IF(N22,MAX(A$8:A21)+1,"")</f>
        <v/>
      </c>
      <c r="B22" s="6"/>
      <c r="C22" s="168"/>
      <c r="D22" s="168"/>
      <c r="L22" t="b">
        <v>0</v>
      </c>
      <c r="M22" t="str">
        <v/>
      </c>
      <c r="N22" s="13" t="b">
        <v>0</v>
      </c>
    </row>
    <row r="23" spans="1:14">
      <c r="A23" s="14" t="str">
        <f>IF(N23,MAX(A$8:A22)+1,"")</f>
        <v/>
      </c>
      <c r="B23" s="6"/>
      <c r="C23" s="168"/>
      <c r="D23" s="168"/>
      <c r="L23" t="b">
        <v>0</v>
      </c>
      <c r="M23" t="str">
        <v/>
      </c>
      <c r="N23" s="13" t="b">
        <v>0</v>
      </c>
    </row>
    <row r="24" spans="1:14">
      <c r="A24" s="14" t="str">
        <f>IF(N24,MAX(A$8:A23)+1,"")</f>
        <v/>
      </c>
      <c r="B24" s="6"/>
      <c r="C24" s="168"/>
      <c r="D24" s="168"/>
      <c r="L24" t="b">
        <v>0</v>
      </c>
      <c r="M24" t="str">
        <v/>
      </c>
      <c r="N24" s="13" t="b">
        <v>0</v>
      </c>
    </row>
    <row r="25" spans="1:14">
      <c r="A25" s="14" t="str">
        <f>IF(N25,MAX(A$8:A24)+1,"")</f>
        <v/>
      </c>
      <c r="B25" s="6"/>
      <c r="C25" s="168"/>
      <c r="D25" s="168"/>
      <c r="L25" t="b">
        <v>0</v>
      </c>
      <c r="M25" t="str">
        <v/>
      </c>
      <c r="N25" s="13" t="b">
        <v>0</v>
      </c>
    </row>
    <row r="26" spans="1:14">
      <c r="A26" s="14" t="str">
        <f>IF(N26,MAX(A$8:A25)+1,"")</f>
        <v/>
      </c>
      <c r="B26" s="6"/>
      <c r="C26" s="168"/>
      <c r="D26" s="168"/>
      <c r="L26" t="b">
        <v>0</v>
      </c>
      <c r="M26" t="str">
        <v/>
      </c>
      <c r="N26" s="13" t="b">
        <v>0</v>
      </c>
    </row>
    <row r="27" spans="1:14">
      <c r="A27" s="14" t="str">
        <f>IF(N27,MAX(A$8:A26)+1,"")</f>
        <v/>
      </c>
      <c r="B27" s="6"/>
      <c r="C27" s="168"/>
      <c r="D27" s="168"/>
      <c r="L27" t="b">
        <v>0</v>
      </c>
      <c r="M27" t="str">
        <v/>
      </c>
      <c r="N27" s="13" t="b">
        <v>0</v>
      </c>
    </row>
    <row r="28" spans="1:14">
      <c r="A28" s="14" t="str">
        <f>IF(N28,MAX(A$8:A27)+1,"")</f>
        <v/>
      </c>
      <c r="B28" s="6"/>
      <c r="C28" s="168"/>
      <c r="D28" s="168"/>
      <c r="L28" t="b">
        <v>0</v>
      </c>
      <c r="M28" t="str">
        <v/>
      </c>
      <c r="N28" s="13" t="b">
        <v>0</v>
      </c>
    </row>
    <row r="29" spans="1:14">
      <c r="A29" s="14" t="str">
        <f>IF(N29,MAX(A$8:A28)+1,"")</f>
        <v/>
      </c>
      <c r="B29" s="6"/>
      <c r="C29" s="168"/>
      <c r="D29" s="168"/>
      <c r="L29" t="b">
        <v>0</v>
      </c>
      <c r="M29" t="str">
        <v/>
      </c>
      <c r="N29" s="13" t="b">
        <v>0</v>
      </c>
    </row>
    <row r="30" spans="1:14">
      <c r="A30" s="14" t="str">
        <f>IF(N30,MAX(A$8:A29)+1,"")</f>
        <v/>
      </c>
      <c r="B30" s="6"/>
      <c r="C30" s="168"/>
      <c r="D30" s="168"/>
      <c r="L30" t="b">
        <v>0</v>
      </c>
      <c r="M30" t="str">
        <v/>
      </c>
      <c r="N30" s="13" t="b">
        <v>0</v>
      </c>
    </row>
    <row r="31" spans="1:14">
      <c r="A31" s="14" t="str">
        <f>IF(N31,MAX(A$8:A30)+1,"")</f>
        <v/>
      </c>
      <c r="B31" s="6"/>
      <c r="C31" s="168"/>
      <c r="D31" s="168"/>
      <c r="L31" t="b">
        <v>0</v>
      </c>
      <c r="M31" t="str">
        <v/>
      </c>
      <c r="N31" s="13" t="b">
        <v>0</v>
      </c>
    </row>
    <row r="32" spans="1:14">
      <c r="A32" s="14" t="str">
        <f>IF(N32,MAX(A$8:A31)+1,"")</f>
        <v/>
      </c>
      <c r="B32" s="6"/>
      <c r="C32" s="168"/>
      <c r="D32" s="168"/>
      <c r="L32" t="b">
        <v>0</v>
      </c>
      <c r="M32" t="str">
        <v/>
      </c>
      <c r="N32" s="13" t="b">
        <v>0</v>
      </c>
    </row>
    <row r="33" spans="1:14">
      <c r="A33" s="14" t="str">
        <f>IF(N33,MAX(A$8:A32)+1,"")</f>
        <v/>
      </c>
      <c r="B33" s="6"/>
      <c r="C33" s="168"/>
      <c r="D33" s="168"/>
      <c r="L33" t="b">
        <v>0</v>
      </c>
      <c r="M33" t="str">
        <v/>
      </c>
      <c r="N33" s="13" t="b">
        <v>0</v>
      </c>
    </row>
    <row r="34" spans="1:14">
      <c r="A34" s="14" t="str">
        <f>IF(N34,MAX(A$8:A33)+1,"")</f>
        <v/>
      </c>
      <c r="B34" s="6"/>
      <c r="C34" s="168"/>
      <c r="D34" s="168"/>
      <c r="L34" t="b">
        <v>0</v>
      </c>
      <c r="M34" t="str">
        <v/>
      </c>
      <c r="N34" s="13" t="b">
        <v>0</v>
      </c>
    </row>
    <row r="35" spans="1:14">
      <c r="A35" s="14" t="str">
        <f>IF(N35,MAX(A$8:A34)+1,"")</f>
        <v/>
      </c>
      <c r="B35" s="6"/>
      <c r="C35" s="168"/>
      <c r="D35" s="168"/>
      <c r="L35" t="b">
        <v>0</v>
      </c>
      <c r="M35" t="str">
        <v/>
      </c>
      <c r="N35" s="13" t="b">
        <v>0</v>
      </c>
    </row>
    <row r="36" spans="1:14">
      <c r="A36" s="14" t="str">
        <f>IF(N36,MAX(A$8:A35)+1,"")</f>
        <v/>
      </c>
      <c r="B36" s="6"/>
      <c r="C36" s="168"/>
      <c r="D36" s="168"/>
      <c r="L36" t="b">
        <v>0</v>
      </c>
      <c r="M36" t="str">
        <v/>
      </c>
      <c r="N36" s="13" t="b">
        <v>0</v>
      </c>
    </row>
    <row r="37" spans="1:14">
      <c r="A37" s="14" t="str">
        <f>IF(N37,MAX(A$8:A36)+1,"")</f>
        <v/>
      </c>
      <c r="B37" s="6"/>
      <c r="C37" s="168"/>
      <c r="D37" s="168"/>
      <c r="L37" t="b">
        <v>0</v>
      </c>
      <c r="M37" t="str">
        <v/>
      </c>
      <c r="N37" s="13" t="b">
        <v>0</v>
      </c>
    </row>
    <row r="38" spans="1:14">
      <c r="A38" s="14" t="str">
        <f>IF(N38,MAX(A$8:A37)+1,"")</f>
        <v/>
      </c>
      <c r="B38" s="6"/>
      <c r="C38" s="168"/>
      <c r="D38" s="168"/>
      <c r="L38" t="b">
        <v>0</v>
      </c>
      <c r="M38" t="str">
        <v/>
      </c>
      <c r="N38" s="13" t="b">
        <v>0</v>
      </c>
    </row>
    <row r="39" spans="1:14">
      <c r="A39" s="14" t="str">
        <f>IF(N39,MAX(A$8:A38)+1,"")</f>
        <v/>
      </c>
      <c r="B39" s="6"/>
      <c r="C39" s="168"/>
      <c r="D39" s="168"/>
      <c r="L39" t="b">
        <v>0</v>
      </c>
      <c r="M39" t="str">
        <v/>
      </c>
      <c r="N39" s="13" t="b">
        <v>0</v>
      </c>
    </row>
    <row r="40" spans="1:14">
      <c r="A40" s="14" t="str">
        <f>IF(N40,MAX(A$8:A39)+1,"")</f>
        <v/>
      </c>
      <c r="B40" s="6"/>
      <c r="C40" s="168"/>
      <c r="D40" s="168"/>
      <c r="L40" t="b">
        <v>0</v>
      </c>
      <c r="M40" t="str">
        <v/>
      </c>
      <c r="N40" s="13" t="b">
        <v>0</v>
      </c>
    </row>
    <row r="41" spans="1:14">
      <c r="A41" s="14" t="str">
        <f>IF(N41,MAX(A$8:A40)+1,"")</f>
        <v/>
      </c>
      <c r="B41" s="6"/>
      <c r="C41" s="168"/>
      <c r="D41" s="168"/>
      <c r="L41" t="b">
        <v>0</v>
      </c>
      <c r="M41" t="str">
        <v/>
      </c>
      <c r="N41" s="13" t="b">
        <v>0</v>
      </c>
    </row>
    <row r="42" spans="1:14">
      <c r="A42" s="14" t="str">
        <f>IF(N42,MAX(A$8:A41)+1,"")</f>
        <v/>
      </c>
      <c r="B42" s="6"/>
      <c r="C42" s="168"/>
      <c r="D42" s="168"/>
      <c r="L42" t="b">
        <v>0</v>
      </c>
      <c r="M42" t="str">
        <v/>
      </c>
      <c r="N42" s="13" t="b">
        <v>0</v>
      </c>
    </row>
    <row r="43" spans="1:14">
      <c r="A43" s="14" t="str">
        <f>IF(N43,MAX(A$8:A42)+1,"")</f>
        <v/>
      </c>
      <c r="B43" s="6"/>
      <c r="C43" s="168"/>
      <c r="D43" s="168"/>
      <c r="L43" t="b">
        <v>0</v>
      </c>
      <c r="M43" t="str">
        <v/>
      </c>
      <c r="N43" s="13" t="b">
        <v>0</v>
      </c>
    </row>
    <row r="44" spans="1:14">
      <c r="A44" s="14" t="str">
        <f>IF(N44,MAX(A$8:A43)+1,"")</f>
        <v/>
      </c>
      <c r="B44" s="6"/>
      <c r="C44" s="168"/>
      <c r="D44" s="168"/>
      <c r="L44" t="b">
        <v>0</v>
      </c>
      <c r="M44" t="str">
        <v/>
      </c>
      <c r="N44" s="13" t="b">
        <v>0</v>
      </c>
    </row>
    <row r="45" spans="1:14">
      <c r="A45" s="14" t="str">
        <f>IF(N45,MAX(A$8:A44)+1,"")</f>
        <v/>
      </c>
      <c r="B45" s="6"/>
      <c r="C45" s="168"/>
      <c r="D45" s="168"/>
      <c r="L45" t="b">
        <v>0</v>
      </c>
      <c r="M45" t="str">
        <v/>
      </c>
      <c r="N45" s="13" t="b">
        <v>0</v>
      </c>
    </row>
    <row r="46" spans="1:14">
      <c r="A46" s="14" t="str">
        <f>IF(N46,MAX(A$8:A45)+1,"")</f>
        <v/>
      </c>
      <c r="B46" s="6"/>
      <c r="C46" s="168"/>
      <c r="D46" s="168"/>
      <c r="L46" t="b">
        <v>0</v>
      </c>
      <c r="M46" t="str">
        <v/>
      </c>
      <c r="N46" s="13" t="b">
        <v>0</v>
      </c>
    </row>
    <row r="47" spans="1:14">
      <c r="A47" s="14" t="str">
        <f>IF(N47,MAX(A$8:A46)+1,"")</f>
        <v/>
      </c>
      <c r="B47" s="6"/>
      <c r="C47" s="168"/>
      <c r="D47" s="168"/>
      <c r="L47" t="b">
        <v>0</v>
      </c>
      <c r="M47" t="str">
        <v/>
      </c>
      <c r="N47" s="13" t="b">
        <v>0</v>
      </c>
    </row>
    <row r="48" spans="1:14">
      <c r="A48" s="14" t="str">
        <f>IF(N48,MAX(A$8:A47)+1,"")</f>
        <v/>
      </c>
      <c r="B48" s="6"/>
      <c r="C48" s="168"/>
      <c r="D48" s="168"/>
      <c r="L48" t="b">
        <v>0</v>
      </c>
      <c r="M48" t="str">
        <v/>
      </c>
      <c r="N48" s="13" t="b">
        <v>0</v>
      </c>
    </row>
    <row r="49" spans="1:14">
      <c r="A49" s="14" t="str">
        <f>IF(N49,MAX(A$8:A48)+1,"")</f>
        <v/>
      </c>
      <c r="B49" s="6"/>
      <c r="C49" s="168"/>
      <c r="D49" s="168"/>
      <c r="L49" t="b">
        <v>0</v>
      </c>
      <c r="M49" t="str">
        <v/>
      </c>
      <c r="N49" s="13" t="b">
        <v>0</v>
      </c>
    </row>
    <row r="50" spans="1:14">
      <c r="A50" s="14" t="str">
        <f>IF(N50,MAX(A$8:A49)+1,"")</f>
        <v/>
      </c>
      <c r="B50" s="6"/>
      <c r="C50" s="168"/>
      <c r="D50" s="168"/>
      <c r="L50" t="b">
        <v>0</v>
      </c>
      <c r="M50" t="str">
        <v/>
      </c>
      <c r="N50" s="13" t="b">
        <v>0</v>
      </c>
    </row>
    <row r="51" spans="1:14">
      <c r="A51" s="14" t="str">
        <f>IF(N51,MAX(A$8:A50)+1,"")</f>
        <v/>
      </c>
      <c r="B51" s="6"/>
      <c r="C51" s="168"/>
      <c r="D51" s="168"/>
      <c r="L51" t="b">
        <v>0</v>
      </c>
      <c r="M51" t="str">
        <v/>
      </c>
      <c r="N51" s="13" t="b">
        <v>0</v>
      </c>
    </row>
    <row r="52" spans="1:14">
      <c r="A52" s="14" t="str">
        <f>IF(N52,MAX(A$8:A51)+1,"")</f>
        <v/>
      </c>
      <c r="B52" s="6"/>
      <c r="C52" s="168"/>
      <c r="D52" s="168"/>
      <c r="L52" t="b">
        <v>0</v>
      </c>
      <c r="M52" t="str">
        <v/>
      </c>
      <c r="N52" s="13" t="b">
        <v>0</v>
      </c>
    </row>
    <row r="53" spans="1:14">
      <c r="A53" s="14" t="str">
        <f>IF(N53,MAX(A$8:A52)+1,"")</f>
        <v/>
      </c>
      <c r="B53" s="6"/>
      <c r="C53" s="168"/>
      <c r="D53" s="168"/>
      <c r="L53" t="b">
        <v>0</v>
      </c>
      <c r="M53" t="str">
        <v/>
      </c>
      <c r="N53" s="13" t="b">
        <v>0</v>
      </c>
    </row>
    <row r="54" spans="1:14">
      <c r="A54" s="14" t="str">
        <f>IF(N54,MAX(A$8:A53)+1,"")</f>
        <v/>
      </c>
      <c r="B54" s="6"/>
      <c r="C54" s="168"/>
      <c r="D54" s="168"/>
      <c r="L54" t="b">
        <v>0</v>
      </c>
      <c r="M54" t="str">
        <v/>
      </c>
      <c r="N54" s="13" t="b">
        <v>0</v>
      </c>
    </row>
    <row r="55" spans="1:14">
      <c r="A55" s="14" t="str">
        <f>IF(N55,MAX(A$8:A54)+1,"")</f>
        <v/>
      </c>
      <c r="B55" s="7"/>
      <c r="C55" s="170"/>
      <c r="D55" s="170"/>
      <c r="L55" t="b">
        <v>0</v>
      </c>
      <c r="M55" t="str">
        <v/>
      </c>
      <c r="N55" s="13" t="b">
        <v>0</v>
      </c>
    </row>
    <row r="56" spans="1:14"/>
    <row r="57" spans="1:14">
      <c r="B57" s="80" t="s">
        <v>217</v>
      </c>
      <c r="C57" s="80"/>
      <c r="D57" s="80"/>
    </row>
    <row r="58" spans="1:14">
      <c r="B58" s="10" t="s">
        <v>238</v>
      </c>
    </row>
    <row r="59" spans="1:14">
      <c r="A59" s="14">
        <f>IF(N59,1,"")</f>
        <v>1</v>
      </c>
      <c r="B59" s="5" t="s">
        <v>239</v>
      </c>
      <c r="K59" t="str" cm="1">
        <f t="array" ref="K59:K65">_xlfn._xlws.SORT(_xlfn._xlws.FILTER(B59:B87,N59:N87=TRUE),,1)</f>
        <v>Admin</v>
      </c>
      <c r="L59" t="b" cm="1">
        <f t="array" ref="L59:L87">COUNTIF(B59:B87,B59:B87)&gt;1</f>
        <v>0</v>
      </c>
      <c r="M59" cm="1">
        <f t="array" ref="M59:M87">IF(_xlfn.ANCHORARRAY(N59),ISNUMBER(MATCH(B59:B87,C8:C55,0))*opt_MarkUsedItems,"")</f>
        <v>0</v>
      </c>
      <c r="N59" s="13" t="b" cm="1">
        <f t="array" ref="N59:N87">NOT(ISBLANK(B59:B87))</f>
        <v>1</v>
      </c>
    </row>
    <row r="60" spans="1:14">
      <c r="A60" s="14">
        <f>IF(N60,MAX(A$59:A59)+1,"")</f>
        <v>2</v>
      </c>
      <c r="B60" s="6" t="s">
        <v>226</v>
      </c>
      <c r="K60" t="str">
        <v>Clinic</v>
      </c>
      <c r="L60" t="b">
        <v>0</v>
      </c>
      <c r="M60">
        <v>1</v>
      </c>
      <c r="N60" s="13" t="b">
        <v>1</v>
      </c>
    </row>
    <row r="61" spans="1:14">
      <c r="A61" s="14">
        <f>IF(N61,MAX(A$59:A60)+1,"")</f>
        <v>3</v>
      </c>
      <c r="B61" s="6" t="s">
        <v>240</v>
      </c>
      <c r="K61" t="str">
        <v>IT centre</v>
      </c>
      <c r="L61" t="b">
        <v>0</v>
      </c>
      <c r="M61">
        <v>0</v>
      </c>
      <c r="N61" s="13" t="b">
        <v>1</v>
      </c>
    </row>
    <row r="62" spans="1:14">
      <c r="A62" s="14">
        <f>IF(N62,MAX(A$59:A61)+1,"")</f>
        <v>4</v>
      </c>
      <c r="B62" s="6" t="s">
        <v>233</v>
      </c>
      <c r="K62" t="str">
        <v>Laboratory</v>
      </c>
      <c r="L62" t="b">
        <v>0</v>
      </c>
      <c r="M62">
        <v>1</v>
      </c>
      <c r="N62" s="13" t="b">
        <v>1</v>
      </c>
    </row>
    <row r="63" spans="1:14">
      <c r="A63" s="14">
        <f>IF(N63,MAX(A$59:A62)+1,"")</f>
        <v>5</v>
      </c>
      <c r="B63" s="6" t="s">
        <v>241</v>
      </c>
      <c r="K63" t="str">
        <v>Medical facility</v>
      </c>
      <c r="L63" t="b">
        <v>0</v>
      </c>
      <c r="M63">
        <v>0</v>
      </c>
      <c r="N63" s="13" t="b">
        <v>1</v>
      </c>
    </row>
    <row r="64" spans="1:14">
      <c r="A64" s="14">
        <f>IF(N64,MAX(A$59:A63)+1,"")</f>
        <v>6</v>
      </c>
      <c r="B64" s="6" t="s">
        <v>175</v>
      </c>
      <c r="K64" t="str">
        <v>Other</v>
      </c>
      <c r="L64" t="b">
        <v>0</v>
      </c>
      <c r="M64">
        <v>0</v>
      </c>
      <c r="N64" s="13" t="b">
        <v>1</v>
      </c>
    </row>
    <row r="65" spans="1:14">
      <c r="A65" s="14">
        <f>IF(N65,MAX(A$59:A64)+1,"")</f>
        <v>7</v>
      </c>
      <c r="B65" s="6" t="s">
        <v>223</v>
      </c>
      <c r="K65" t="str">
        <v>Surveillance team</v>
      </c>
      <c r="L65" t="b">
        <v>0</v>
      </c>
      <c r="M65">
        <v>1</v>
      </c>
      <c r="N65" s="13" t="b">
        <v>1</v>
      </c>
    </row>
    <row r="66" spans="1:14">
      <c r="A66" s="14" t="str">
        <f>IF(N66,MAX(A$59:A65)+1,"")</f>
        <v/>
      </c>
      <c r="B66" s="6"/>
      <c r="L66" t="b">
        <v>0</v>
      </c>
      <c r="M66" t="str">
        <v/>
      </c>
      <c r="N66" s="13" t="b">
        <v>0</v>
      </c>
    </row>
    <row r="67" spans="1:14">
      <c r="A67" s="14" t="str">
        <f>IF(N67,MAX(A$59:A66)+1,"")</f>
        <v/>
      </c>
      <c r="B67" s="6"/>
      <c r="L67" t="b">
        <v>0</v>
      </c>
      <c r="M67" t="str">
        <v/>
      </c>
      <c r="N67" s="13" t="b">
        <v>0</v>
      </c>
    </row>
    <row r="68" spans="1:14">
      <c r="A68" s="14" t="str">
        <f>IF(N68,MAX(A$59:A67)+1,"")</f>
        <v/>
      </c>
      <c r="B68" s="6"/>
      <c r="L68" t="b">
        <v>0</v>
      </c>
      <c r="M68" t="str">
        <v/>
      </c>
      <c r="N68" s="13" t="b">
        <v>0</v>
      </c>
    </row>
    <row r="69" spans="1:14">
      <c r="A69" s="14" t="str">
        <f>IF(N69,MAX(A$59:A68)+1,"")</f>
        <v/>
      </c>
      <c r="B69" s="6"/>
      <c r="L69" t="b">
        <v>0</v>
      </c>
      <c r="M69" t="str">
        <v/>
      </c>
      <c r="N69" s="13" t="b">
        <v>0</v>
      </c>
    </row>
    <row r="70" spans="1:14">
      <c r="A70" s="14" t="str">
        <f>IF(N70,MAX(A$59:A69)+1,"")</f>
        <v/>
      </c>
      <c r="B70" s="6"/>
      <c r="L70" t="b">
        <v>0</v>
      </c>
      <c r="M70" t="str">
        <v/>
      </c>
      <c r="N70" s="13" t="b">
        <v>0</v>
      </c>
    </row>
    <row r="71" spans="1:14">
      <c r="A71" s="14" t="str">
        <f>IF(N71,MAX(A$59:A70)+1,"")</f>
        <v/>
      </c>
      <c r="B71" s="6"/>
      <c r="L71" t="b">
        <v>0</v>
      </c>
      <c r="M71" t="str">
        <v/>
      </c>
      <c r="N71" s="13" t="b">
        <v>0</v>
      </c>
    </row>
    <row r="72" spans="1:14">
      <c r="A72" s="14" t="str">
        <f>IF(N72,MAX(A$59:A71)+1,"")</f>
        <v/>
      </c>
      <c r="B72" s="6"/>
      <c r="L72" t="b">
        <v>0</v>
      </c>
      <c r="M72" t="str">
        <v/>
      </c>
      <c r="N72" s="13" t="b">
        <v>0</v>
      </c>
    </row>
    <row r="73" spans="1:14">
      <c r="A73" s="14" t="str">
        <f>IF(N73,MAX(A$59:A72)+1,"")</f>
        <v/>
      </c>
      <c r="B73" s="6"/>
      <c r="L73" t="b">
        <v>0</v>
      </c>
      <c r="M73" t="str">
        <v/>
      </c>
      <c r="N73" s="13" t="b">
        <v>0</v>
      </c>
    </row>
    <row r="74" spans="1:14">
      <c r="A74" s="14" t="str">
        <f>IF(N74,MAX(A$59:A73)+1,"")</f>
        <v/>
      </c>
      <c r="B74" s="6"/>
      <c r="L74" t="b">
        <v>0</v>
      </c>
      <c r="M74" t="str">
        <v/>
      </c>
      <c r="N74" s="13" t="b">
        <v>0</v>
      </c>
    </row>
    <row r="75" spans="1:14">
      <c r="A75" s="14" t="str">
        <f>IF(N75,MAX(A$59:A74)+1,"")</f>
        <v/>
      </c>
      <c r="B75" s="6"/>
      <c r="L75" t="b">
        <v>0</v>
      </c>
      <c r="M75" t="str">
        <v/>
      </c>
      <c r="N75" s="13" t="b">
        <v>0</v>
      </c>
    </row>
    <row r="76" spans="1:14">
      <c r="A76" s="14" t="str">
        <f>IF(N76,MAX(A$59:A75)+1,"")</f>
        <v/>
      </c>
      <c r="B76" s="6"/>
      <c r="L76" t="b">
        <v>0</v>
      </c>
      <c r="M76" t="str">
        <v/>
      </c>
      <c r="N76" s="13" t="b">
        <v>0</v>
      </c>
    </row>
    <row r="77" spans="1:14">
      <c r="A77" s="14" t="str">
        <f>IF(N77,MAX(A$59:A76)+1,"")</f>
        <v/>
      </c>
      <c r="B77" s="6"/>
      <c r="L77" t="b">
        <v>0</v>
      </c>
      <c r="M77" t="str">
        <v/>
      </c>
      <c r="N77" s="13" t="b">
        <v>0</v>
      </c>
    </row>
    <row r="78" spans="1:14">
      <c r="A78" s="14" t="str">
        <f>IF(N78,MAX(A$59:A77)+1,"")</f>
        <v/>
      </c>
      <c r="B78" s="6"/>
      <c r="L78" t="b">
        <v>0</v>
      </c>
      <c r="M78" t="str">
        <v/>
      </c>
      <c r="N78" s="13" t="b">
        <v>0</v>
      </c>
    </row>
    <row r="79" spans="1:14">
      <c r="A79" s="14" t="str">
        <f>IF(N79,MAX(A$59:A78)+1,"")</f>
        <v/>
      </c>
      <c r="B79" s="6"/>
      <c r="L79" t="b">
        <v>0</v>
      </c>
      <c r="M79" t="str">
        <v/>
      </c>
      <c r="N79" s="13" t="b">
        <v>0</v>
      </c>
    </row>
    <row r="80" spans="1:14">
      <c r="A80" s="14" t="str">
        <f>IF(N80,MAX(A$59:A79)+1,"")</f>
        <v/>
      </c>
      <c r="B80" s="6"/>
      <c r="L80" t="b">
        <v>0</v>
      </c>
      <c r="M80" t="str">
        <v/>
      </c>
      <c r="N80" s="13" t="b">
        <v>0</v>
      </c>
    </row>
    <row r="81" spans="1:14">
      <c r="A81" s="14" t="str">
        <f>IF(N81,MAX(A$59:A80)+1,"")</f>
        <v/>
      </c>
      <c r="B81" s="6"/>
      <c r="L81" t="b">
        <v>0</v>
      </c>
      <c r="M81" t="str">
        <v/>
      </c>
      <c r="N81" s="13" t="b">
        <v>0</v>
      </c>
    </row>
    <row r="82" spans="1:14">
      <c r="A82" s="14" t="str">
        <f>IF(N82,MAX(A$59:A81)+1,"")</f>
        <v/>
      </c>
      <c r="B82" s="6"/>
      <c r="L82" t="b">
        <v>0</v>
      </c>
      <c r="M82" t="str">
        <v/>
      </c>
      <c r="N82" s="13" t="b">
        <v>0</v>
      </c>
    </row>
    <row r="83" spans="1:14">
      <c r="A83" s="14" t="str">
        <f>IF(N83,MAX(A$59:A82)+1,"")</f>
        <v/>
      </c>
      <c r="B83" s="6"/>
      <c r="L83" t="b">
        <v>0</v>
      </c>
      <c r="M83" t="str">
        <v/>
      </c>
      <c r="N83" s="13" t="b">
        <v>0</v>
      </c>
    </row>
    <row r="84" spans="1:14">
      <c r="A84" s="14" t="str">
        <f>IF(N84,MAX(A$59:A83)+1,"")</f>
        <v/>
      </c>
      <c r="B84" s="6"/>
      <c r="L84" t="b">
        <v>0</v>
      </c>
      <c r="M84" t="str">
        <v/>
      </c>
      <c r="N84" s="13" t="b">
        <v>0</v>
      </c>
    </row>
    <row r="85" spans="1:14">
      <c r="A85" s="14" t="str">
        <f>IF(N85,MAX(A$59:A84)+1,"")</f>
        <v/>
      </c>
      <c r="B85" s="6"/>
      <c r="L85" t="b">
        <v>0</v>
      </c>
      <c r="M85" t="str">
        <v/>
      </c>
      <c r="N85" s="13" t="b">
        <v>0</v>
      </c>
    </row>
    <row r="86" spans="1:14">
      <c r="A86" s="14" t="str">
        <f>IF(N86,MAX(A$59:A85)+1,"")</f>
        <v/>
      </c>
      <c r="B86" s="6"/>
      <c r="L86" t="b">
        <v>0</v>
      </c>
      <c r="M86" t="str">
        <v/>
      </c>
      <c r="N86" s="13" t="b">
        <v>0</v>
      </c>
    </row>
    <row r="87" spans="1:14">
      <c r="A87" s="14" t="str">
        <f>IF(N87,MAX(A$59:A86)+1,"")</f>
        <v/>
      </c>
      <c r="B87" s="6"/>
      <c r="L87" t="b">
        <v>0</v>
      </c>
      <c r="M87" t="str">
        <v/>
      </c>
      <c r="N87" s="13" t="b">
        <v>0</v>
      </c>
    </row>
    <row r="88" spans="1:14"/>
    <row r="89" spans="1:14"/>
    <row r="90" spans="1:14">
      <c r="B90" s="80" t="s">
        <v>242</v>
      </c>
      <c r="C90" s="80"/>
      <c r="D90" s="80"/>
    </row>
    <row r="91" spans="1:14">
      <c r="B91" s="10" t="s">
        <v>243</v>
      </c>
    </row>
    <row r="92" spans="1:14">
      <c r="A92" s="14">
        <f>IF(N92,1,"")</f>
        <v>1</v>
      </c>
      <c r="B92" s="5" t="s">
        <v>227</v>
      </c>
      <c r="K92" t="str" cm="1">
        <f t="array" ref="K92:K98">_xlfn._xlws.SORT(_xlfn._xlws.FILTER(B92:B120,N92:N120=TRUE),,1)</f>
        <v>Block</v>
      </c>
      <c r="L92" t="b" cm="1">
        <f t="array" ref="L92:L120">COUNTIF(B92:B120,B92:B120)&gt;1</f>
        <v>0</v>
      </c>
      <c r="M92" cm="1">
        <f t="array" ref="M92:M120">IF(_xlfn.ANCHORARRAY(N92),ISNUMBER(MATCH(B92:B120,D8:D55,0))*opt_MarkUsedItems,"")</f>
        <v>1</v>
      </c>
      <c r="N92" s="13" t="b" cm="1">
        <f t="array" ref="N92:N120">NOT(ISBLANK(B92:B120))</f>
        <v>1</v>
      </c>
    </row>
    <row r="93" spans="1:14">
      <c r="A93" s="14">
        <f>IF(N93,MAX(A$92:A92)+1,"")</f>
        <v>2</v>
      </c>
      <c r="B93" s="6" t="s">
        <v>231</v>
      </c>
      <c r="K93" t="str">
        <v>Community</v>
      </c>
      <c r="L93" t="b">
        <v>0</v>
      </c>
      <c r="M93">
        <v>1</v>
      </c>
      <c r="N93" s="13" t="b">
        <v>1</v>
      </c>
    </row>
    <row r="94" spans="1:14">
      <c r="A94" s="14">
        <f>IF(N94,MAX(A$92:A93)+1,"")</f>
        <v>3</v>
      </c>
      <c r="B94" s="6" t="s">
        <v>224</v>
      </c>
      <c r="K94" t="str">
        <v>District</v>
      </c>
      <c r="L94" t="b">
        <v>0</v>
      </c>
      <c r="M94">
        <v>1</v>
      </c>
      <c r="N94" s="13" t="b">
        <v>1</v>
      </c>
    </row>
    <row r="95" spans="1:14">
      <c r="A95" s="14">
        <f>IF(N95,MAX(A$92:A94)+1,"")</f>
        <v>4</v>
      </c>
      <c r="B95" s="6" t="s">
        <v>244</v>
      </c>
      <c r="K95" t="str">
        <v>National</v>
      </c>
      <c r="L95" t="b">
        <v>0</v>
      </c>
      <c r="M95">
        <v>0</v>
      </c>
      <c r="N95" s="13" t="b">
        <v>1</v>
      </c>
    </row>
    <row r="96" spans="1:14">
      <c r="A96" s="14">
        <f>IF(N96,MAX(A$92:A95)+1,"")</f>
        <v>5</v>
      </c>
      <c r="B96" s="6" t="s">
        <v>235</v>
      </c>
      <c r="K96" t="str">
        <v>Primary Health Centre</v>
      </c>
      <c r="L96" t="b">
        <v>0</v>
      </c>
      <c r="M96">
        <v>1</v>
      </c>
      <c r="N96" s="13" t="b">
        <v>1</v>
      </c>
    </row>
    <row r="97" spans="1:14">
      <c r="A97" s="14">
        <f>IF(N97,MAX(A$92:A96)+1,"")</f>
        <v>6</v>
      </c>
      <c r="B97" s="6" t="s">
        <v>245</v>
      </c>
      <c r="K97" t="str">
        <v>Region</v>
      </c>
      <c r="L97" t="b">
        <v>0</v>
      </c>
      <c r="M97">
        <v>0</v>
      </c>
      <c r="N97" s="13" t="b">
        <v>1</v>
      </c>
    </row>
    <row r="98" spans="1:14">
      <c r="A98" s="14">
        <f>IF(N98,MAX(A$92:A97)+1,"")</f>
        <v>7</v>
      </c>
      <c r="B98" s="6" t="s">
        <v>246</v>
      </c>
      <c r="K98" t="str">
        <v xml:space="preserve">State </v>
      </c>
      <c r="L98" t="b">
        <v>0</v>
      </c>
      <c r="M98">
        <v>0</v>
      </c>
      <c r="N98" s="13" t="b">
        <v>1</v>
      </c>
    </row>
    <row r="99" spans="1:14">
      <c r="A99" s="14" t="str">
        <f>IF(N99,MAX(A$92:A98)+1,"")</f>
        <v/>
      </c>
      <c r="B99" s="6"/>
      <c r="L99" t="b">
        <v>0</v>
      </c>
      <c r="M99" t="str">
        <v/>
      </c>
      <c r="N99" s="13" t="b">
        <v>0</v>
      </c>
    </row>
    <row r="100" spans="1:14">
      <c r="A100" s="14" t="str">
        <f>IF(N100,MAX(A$92:A99)+1,"")</f>
        <v/>
      </c>
      <c r="B100" s="6"/>
      <c r="L100" t="b">
        <v>0</v>
      </c>
      <c r="M100" t="str">
        <v/>
      </c>
      <c r="N100" s="13" t="b">
        <v>0</v>
      </c>
    </row>
    <row r="101" spans="1:14">
      <c r="A101" s="14" t="str">
        <f>IF(N101,MAX(A$92:A100)+1,"")</f>
        <v/>
      </c>
      <c r="B101" s="6"/>
      <c r="L101" t="b">
        <v>0</v>
      </c>
      <c r="M101" t="str">
        <v/>
      </c>
      <c r="N101" s="13" t="b">
        <v>0</v>
      </c>
    </row>
    <row r="102" spans="1:14">
      <c r="A102" s="14" t="str">
        <f>IF(N102,MAX(A$92:A101)+1,"")</f>
        <v/>
      </c>
      <c r="B102" s="6"/>
      <c r="L102" t="b">
        <v>0</v>
      </c>
      <c r="M102" t="str">
        <v/>
      </c>
      <c r="N102" s="13" t="b">
        <v>0</v>
      </c>
    </row>
    <row r="103" spans="1:14">
      <c r="A103" s="14" t="str">
        <f>IF(N103,MAX(A$92:A102)+1,"")</f>
        <v/>
      </c>
      <c r="B103" s="6"/>
      <c r="L103" t="b">
        <v>0</v>
      </c>
      <c r="M103" t="str">
        <v/>
      </c>
      <c r="N103" s="13" t="b">
        <v>0</v>
      </c>
    </row>
    <row r="104" spans="1:14">
      <c r="A104" s="14" t="str">
        <f>IF(N104,MAX(A$92:A103)+1,"")</f>
        <v/>
      </c>
      <c r="B104" s="6"/>
      <c r="L104" t="b">
        <v>0</v>
      </c>
      <c r="M104" t="str">
        <v/>
      </c>
      <c r="N104" s="13" t="b">
        <v>0</v>
      </c>
    </row>
    <row r="105" spans="1:14">
      <c r="A105" s="14" t="str">
        <f>IF(N105,MAX(A$92:A104)+1,"")</f>
        <v/>
      </c>
      <c r="B105" s="6"/>
      <c r="L105" t="b">
        <v>0</v>
      </c>
      <c r="M105" t="str">
        <v/>
      </c>
      <c r="N105" s="13" t="b">
        <v>0</v>
      </c>
    </row>
    <row r="106" spans="1:14">
      <c r="A106" s="14" t="str">
        <f>IF(N106,MAX(A$92:A105)+1,"")</f>
        <v/>
      </c>
      <c r="B106" s="6"/>
      <c r="L106" t="b">
        <v>0</v>
      </c>
      <c r="M106" t="str">
        <v/>
      </c>
      <c r="N106" s="13" t="b">
        <v>0</v>
      </c>
    </row>
    <row r="107" spans="1:14">
      <c r="A107" s="14" t="str">
        <f>IF(N107,MAX(A$92:A106)+1,"")</f>
        <v/>
      </c>
      <c r="B107" s="6"/>
      <c r="L107" t="b">
        <v>0</v>
      </c>
      <c r="M107" t="str">
        <v/>
      </c>
      <c r="N107" s="13" t="b">
        <v>0</v>
      </c>
    </row>
    <row r="108" spans="1:14">
      <c r="A108" s="14" t="str">
        <f>IF(N108,MAX(A$92:A107)+1,"")</f>
        <v/>
      </c>
      <c r="B108" s="6"/>
      <c r="L108" t="b">
        <v>0</v>
      </c>
      <c r="M108" t="str">
        <v/>
      </c>
      <c r="N108" s="13" t="b">
        <v>0</v>
      </c>
    </row>
    <row r="109" spans="1:14">
      <c r="A109" s="14" t="str">
        <f>IF(N109,MAX(A$92:A108)+1,"")</f>
        <v/>
      </c>
      <c r="B109" s="6"/>
      <c r="L109" t="b">
        <v>0</v>
      </c>
      <c r="M109" t="str">
        <v/>
      </c>
      <c r="N109" s="13" t="b">
        <v>0</v>
      </c>
    </row>
    <row r="110" spans="1:14">
      <c r="A110" s="14" t="str">
        <f>IF(N110,MAX(A$92:A109)+1,"")</f>
        <v/>
      </c>
      <c r="B110" s="6"/>
      <c r="L110" t="b">
        <v>0</v>
      </c>
      <c r="M110" t="str">
        <v/>
      </c>
      <c r="N110" s="13" t="b">
        <v>0</v>
      </c>
    </row>
    <row r="111" spans="1:14">
      <c r="A111" s="14" t="str">
        <f>IF(N111,MAX(A$92:A110)+1,"")</f>
        <v/>
      </c>
      <c r="B111" s="6"/>
      <c r="L111" t="b">
        <v>0</v>
      </c>
      <c r="M111" t="str">
        <v/>
      </c>
      <c r="N111" s="13" t="b">
        <v>0</v>
      </c>
    </row>
    <row r="112" spans="1:14">
      <c r="A112" s="14" t="str">
        <f>IF(N112,MAX(A$92:A111)+1,"")</f>
        <v/>
      </c>
      <c r="B112" s="6"/>
      <c r="L112" t="b">
        <v>0</v>
      </c>
      <c r="M112" t="str">
        <v/>
      </c>
      <c r="N112" s="13" t="b">
        <v>0</v>
      </c>
    </row>
    <row r="113" spans="1:14">
      <c r="A113" s="14" t="str">
        <f>IF(N113,MAX(A$92:A112)+1,"")</f>
        <v/>
      </c>
      <c r="B113" s="6"/>
      <c r="L113" t="b">
        <v>0</v>
      </c>
      <c r="M113" t="str">
        <v/>
      </c>
      <c r="N113" s="13" t="b">
        <v>0</v>
      </c>
    </row>
    <row r="114" spans="1:14">
      <c r="A114" s="14" t="str">
        <f>IF(N114,MAX(A$92:A113)+1,"")</f>
        <v/>
      </c>
      <c r="B114" s="6"/>
      <c r="L114" t="b">
        <v>0</v>
      </c>
      <c r="M114" t="str">
        <v/>
      </c>
      <c r="N114" s="13" t="b">
        <v>0</v>
      </c>
    </row>
    <row r="115" spans="1:14">
      <c r="A115" s="14" t="str">
        <f>IF(N115,MAX(A$92:A114)+1,"")</f>
        <v/>
      </c>
      <c r="B115" s="6"/>
      <c r="L115" t="b">
        <v>0</v>
      </c>
      <c r="M115" t="str">
        <v/>
      </c>
      <c r="N115" s="13" t="b">
        <v>0</v>
      </c>
    </row>
    <row r="116" spans="1:14">
      <c r="A116" s="14" t="str">
        <f>IF(N116,MAX(A$92:A115)+1,"")</f>
        <v/>
      </c>
      <c r="B116" s="6"/>
      <c r="L116" t="b">
        <v>0</v>
      </c>
      <c r="M116" t="str">
        <v/>
      </c>
      <c r="N116" s="13" t="b">
        <v>0</v>
      </c>
    </row>
    <row r="117" spans="1:14">
      <c r="A117" s="14" t="str">
        <f>IF(N117,MAX(A$92:A116)+1,"")</f>
        <v/>
      </c>
      <c r="B117" s="6"/>
      <c r="L117" t="b">
        <v>0</v>
      </c>
      <c r="M117" t="str">
        <v/>
      </c>
      <c r="N117" s="13" t="b">
        <v>0</v>
      </c>
    </row>
    <row r="118" spans="1:14">
      <c r="A118" s="14" t="str">
        <f>IF(N118,MAX(A$92:A117)+1,"")</f>
        <v/>
      </c>
      <c r="B118" s="6"/>
      <c r="L118" t="b">
        <v>0</v>
      </c>
      <c r="M118" t="str">
        <v/>
      </c>
      <c r="N118" s="13" t="b">
        <v>0</v>
      </c>
    </row>
    <row r="119" spans="1:14">
      <c r="A119" s="14" t="str">
        <f>IF(N119,MAX(A$92:A118)+1,"")</f>
        <v/>
      </c>
      <c r="B119" s="6"/>
      <c r="L119" t="b">
        <v>0</v>
      </c>
      <c r="M119" t="str">
        <v/>
      </c>
      <c r="N119" s="13" t="b">
        <v>0</v>
      </c>
    </row>
    <row r="120" spans="1:14">
      <c r="A120" s="14" t="str">
        <f>IF(N120,MAX(A$92:A119)+1,"")</f>
        <v/>
      </c>
      <c r="B120" s="6"/>
      <c r="L120" t="b">
        <v>0</v>
      </c>
      <c r="M120" t="str">
        <v/>
      </c>
      <c r="N120" s="13" t="b">
        <v>0</v>
      </c>
    </row>
    <row r="121" spans="1:14"/>
  </sheetData>
  <sheetProtection algorithmName="SHA-512" hashValue="1JYnuJy4Gcfo3vHyyMr59857TbgHN7/m8XBeHUABVUMCd76SecF5q3q9qbI454NCEA0yddGM1DuaYT8aEtQYwg==" saltValue="ulvJqkS/4IndngptLDeDgw==" spinCount="100000" sheet="1" objects="1" formatColumns="0" autoFilter="0" pivotTables="0"/>
  <conditionalFormatting sqref="B8:B55">
    <cfRule type="expression" dxfId="59" priority="5">
      <formula>$O8=1</formula>
    </cfRule>
  </conditionalFormatting>
  <conditionalFormatting sqref="B59:B87">
    <cfRule type="expression" dxfId="58" priority="4">
      <formula>$O59=1</formula>
    </cfRule>
  </conditionalFormatting>
  <conditionalFormatting sqref="B92:B120">
    <cfRule type="expression" dxfId="57" priority="3">
      <formula>$O92=1</formula>
    </cfRule>
  </conditionalFormatting>
  <conditionalFormatting sqref="B59:B87 B92:B120 B8:B55">
    <cfRule type="expression" dxfId="56" priority="1">
      <formula>$M8</formula>
    </cfRule>
    <cfRule type="expression" dxfId="55" priority="2">
      <formula>$L8</formula>
    </cfRule>
  </conditionalFormatting>
  <dataValidations count="2">
    <dataValidation type="list" allowBlank="1" showInputMessage="1" showErrorMessage="1" sqref="D8:D55" xr:uid="{FE61654D-C614-4B65-A951-44186B2D405F}">
      <formula1>l_adminLevel</formula1>
    </dataValidation>
    <dataValidation type="list" allowBlank="1" showInputMessage="1" showErrorMessage="1" sqref="C8:C55" xr:uid="{E3303060-1812-4221-97CD-0613C0D82882}">
      <formula1>l_orgType</formula1>
    </dataValidation>
  </dataValidations>
  <hyperlinks>
    <hyperlink ref="B2" location="bkm_A_041_Organizations" display="Organizations" xr:uid="{5C890A2E-138B-4D0D-8572-07ECE6B753D5}"/>
    <hyperlink ref="B3" location="bkm_A_042_OrganizationTypes" display="Organization types" xr:uid="{2AEEA790-409B-4E00-A733-871220DCE2AE}"/>
    <hyperlink ref="B4" location="bkm_A_043_AdminLevels" display="bkm_A_043_AdminLevels" xr:uid="{631BD44D-38E1-49D7-A9CB-8470EA155887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A71F-038A-462C-9737-58C3297F00BD}">
  <sheetPr codeName="Sheet6">
    <tabColor theme="3"/>
  </sheetPr>
  <dimension ref="A1:S87"/>
  <sheetViews>
    <sheetView showGridLines="0" showRowColHeaders="0" zoomScaleNormal="100" workbookViewId="0">
      <pane ySplit="4" topLeftCell="A5" activePane="bottomLeft" state="frozen"/>
      <selection pane="bottomLeft" activeCell="F7" sqref="F7"/>
    </sheetView>
  </sheetViews>
  <sheetFormatPr defaultColWidth="0" defaultRowHeight="14.45" zeroHeight="1"/>
  <cols>
    <col min="1" max="1" width="4" customWidth="1"/>
    <col min="2" max="2" width="44.85546875" customWidth="1"/>
    <col min="3" max="3" width="24.85546875" customWidth="1"/>
    <col min="4" max="4" width="4.5703125" customWidth="1"/>
    <col min="5" max="5" width="2.7109375" bestFit="1" customWidth="1"/>
    <col min="6" max="6" width="31" bestFit="1" customWidth="1"/>
    <col min="7" max="7" width="5.5703125" customWidth="1"/>
    <col min="8" max="8" width="9.140625" hidden="1" customWidth="1"/>
    <col min="9" max="18" width="9" hidden="1" customWidth="1"/>
    <col min="19" max="19" width="19.7109375" hidden="1" customWidth="1"/>
    <col min="20" max="16384" width="9" hidden="1"/>
  </cols>
  <sheetData>
    <row r="1" spans="1:13" ht="15.6">
      <c r="A1" s="36"/>
      <c r="B1" s="36" t="s">
        <v>247</v>
      </c>
      <c r="C1" s="36"/>
      <c r="D1" s="36"/>
      <c r="E1" s="36"/>
      <c r="F1" s="36"/>
      <c r="G1" s="36"/>
    </row>
    <row r="2" spans="1:13">
      <c r="A2" s="22" t="s">
        <v>2</v>
      </c>
      <c r="B2" s="19" t="str">
        <f>bkm_A_051_Donors</f>
        <v>Donors</v>
      </c>
      <c r="C2" s="21"/>
    </row>
    <row r="3" spans="1:13">
      <c r="A3" s="22" t="s">
        <v>2</v>
      </c>
      <c r="B3" s="19" t="str">
        <f>bkm_A_052_DonorTypes</f>
        <v>Donor types</v>
      </c>
      <c r="K3" s="18" t="s">
        <v>60</v>
      </c>
      <c r="L3" s="18" t="s">
        <v>61</v>
      </c>
    </row>
    <row r="4" spans="1:13" ht="4.1500000000000004" customHeight="1"/>
    <row r="5" spans="1:13">
      <c r="B5" s="80" t="s">
        <v>248</v>
      </c>
      <c r="C5" s="80"/>
    </row>
    <row r="6" spans="1:13">
      <c r="B6" s="10" t="s">
        <v>249</v>
      </c>
      <c r="C6" s="10" t="s">
        <v>250</v>
      </c>
      <c r="E6" s="10" t="s">
        <v>58</v>
      </c>
      <c r="F6" s="10" t="s">
        <v>251</v>
      </c>
      <c r="K6" s="18" t="s">
        <v>60</v>
      </c>
      <c r="L6" s="18" t="s">
        <v>61</v>
      </c>
      <c r="M6" s="18" t="s">
        <v>104</v>
      </c>
    </row>
    <row r="7" spans="1:13">
      <c r="A7" s="14">
        <f>IF(M7,1,"")</f>
        <v>1</v>
      </c>
      <c r="B7" s="5" t="s">
        <v>252</v>
      </c>
      <c r="C7" s="166" t="s">
        <v>253</v>
      </c>
      <c r="E7" s="31">
        <f>IF(F7="","",1)</f>
        <v>1</v>
      </c>
      <c r="F7" s="86" t="str" cm="1">
        <f t="array" ref="F7:F18">_xlfn._xlws.SORT(_xlfn._xlws.FILTER(B7:B54,M7:M54=TRUE),,1)</f>
        <v>BMGF</v>
      </c>
      <c r="K7" t="b" cm="1">
        <f t="array" ref="K7:K54">COUNTIF(B7:B54,B7:B54)&gt;1</f>
        <v>0</v>
      </c>
      <c r="L7" cm="1">
        <f t="array" ref="L7:L54">IF(_xlfn.ANCHORARRAY(M7),ISNUMBER(MATCH(B7:B54,Projects!E4:E103,0))*opt_MarkUsedItems,"")</f>
        <v>0</v>
      </c>
      <c r="M7" s="13" t="b" cm="1">
        <f t="array" ref="M7:M54">(ISBLANK(B7:B54)+ISBLANK(C7:C54))=0</f>
        <v>1</v>
      </c>
    </row>
    <row r="8" spans="1:13">
      <c r="A8" s="14">
        <f>IF(M8,MAX(A$7:A7)+1,"")</f>
        <v>2</v>
      </c>
      <c r="B8" s="6" t="s">
        <v>254</v>
      </c>
      <c r="C8" s="168" t="s">
        <v>253</v>
      </c>
      <c r="E8" s="31">
        <f t="shared" ref="E8:E54" si="0">IF(F8="","",E7+1)</f>
        <v>2</v>
      </c>
      <c r="F8" s="86" t="str">
        <v>CDC</v>
      </c>
      <c r="K8" t="b">
        <v>0</v>
      </c>
      <c r="L8">
        <v>0</v>
      </c>
      <c r="M8" s="13" t="b">
        <v>1</v>
      </c>
    </row>
    <row r="9" spans="1:13">
      <c r="A9" s="14">
        <f>IF(M9,MAX(A$7:A8)+1,"")</f>
        <v>3</v>
      </c>
      <c r="B9" s="6" t="s">
        <v>255</v>
      </c>
      <c r="C9" s="168" t="s">
        <v>256</v>
      </c>
      <c r="E9" s="31">
        <f t="shared" si="0"/>
        <v>3</v>
      </c>
      <c r="F9" s="86" t="str">
        <v>Gavi</v>
      </c>
      <c r="K9" t="b">
        <v>0</v>
      </c>
      <c r="L9">
        <v>0</v>
      </c>
      <c r="M9" s="13" t="b">
        <v>1</v>
      </c>
    </row>
    <row r="10" spans="1:13">
      <c r="A10" s="14">
        <f>IF(M10,MAX(A$7:A9)+1,"")</f>
        <v>4</v>
      </c>
      <c r="B10" s="6" t="s">
        <v>257</v>
      </c>
      <c r="C10" s="168" t="s">
        <v>253</v>
      </c>
      <c r="E10" s="31">
        <f t="shared" si="0"/>
        <v>4</v>
      </c>
      <c r="F10" s="86" t="str">
        <v>GFATM</v>
      </c>
      <c r="K10" t="b">
        <v>0</v>
      </c>
      <c r="L10">
        <v>0</v>
      </c>
      <c r="M10" s="13" t="b">
        <v>1</v>
      </c>
    </row>
    <row r="11" spans="1:13">
      <c r="A11" s="14">
        <f>IF(M11,MAX(A$7:A10)+1,"")</f>
        <v>5</v>
      </c>
      <c r="B11" s="6" t="s">
        <v>258</v>
      </c>
      <c r="C11" s="168" t="s">
        <v>256</v>
      </c>
      <c r="E11" s="31">
        <f t="shared" si="0"/>
        <v>5</v>
      </c>
      <c r="F11" s="86" t="str">
        <v>GPEI</v>
      </c>
      <c r="K11" t="b">
        <v>0</v>
      </c>
      <c r="L11">
        <v>0</v>
      </c>
      <c r="M11" s="13" t="b">
        <v>1</v>
      </c>
    </row>
    <row r="12" spans="1:13">
      <c r="A12" s="14">
        <f>IF(M12,MAX(A$7:A11)+1,"")</f>
        <v>6</v>
      </c>
      <c r="B12" s="6" t="s">
        <v>259</v>
      </c>
      <c r="C12" s="168" t="s">
        <v>256</v>
      </c>
      <c r="E12" s="31">
        <f t="shared" si="0"/>
        <v>6</v>
      </c>
      <c r="F12" s="86" t="str">
        <v>JICA</v>
      </c>
      <c r="K12" t="b">
        <v>0</v>
      </c>
      <c r="L12">
        <v>0</v>
      </c>
      <c r="M12" s="13" t="b">
        <v>1</v>
      </c>
    </row>
    <row r="13" spans="1:13">
      <c r="A13" s="14">
        <f>IF(M13,MAX(A$7:A12)+1,"")</f>
        <v>7</v>
      </c>
      <c r="B13" s="6" t="s">
        <v>260</v>
      </c>
      <c r="C13" s="168" t="s">
        <v>253</v>
      </c>
      <c r="E13" s="31">
        <f t="shared" si="0"/>
        <v>7</v>
      </c>
      <c r="F13" s="86" t="str">
        <v>SDC</v>
      </c>
      <c r="K13" t="b">
        <v>0</v>
      </c>
      <c r="L13">
        <v>0</v>
      </c>
      <c r="M13" s="13" t="b">
        <v>1</v>
      </c>
    </row>
    <row r="14" spans="1:13">
      <c r="A14" s="14">
        <f>IF(M14,MAX(A$7:A13)+1,"")</f>
        <v>8</v>
      </c>
      <c r="B14" s="6" t="s">
        <v>261</v>
      </c>
      <c r="C14" s="168" t="s">
        <v>253</v>
      </c>
      <c r="E14" s="31">
        <f t="shared" si="0"/>
        <v>8</v>
      </c>
      <c r="F14" s="86" t="str">
        <v>UNICEF</v>
      </c>
      <c r="K14" t="b">
        <v>0</v>
      </c>
      <c r="L14">
        <v>0</v>
      </c>
      <c r="M14" s="13" t="b">
        <v>1</v>
      </c>
    </row>
    <row r="15" spans="1:13">
      <c r="A15" s="14">
        <f>IF(M15,MAX(A$7:A14)+1,"")</f>
        <v>9</v>
      </c>
      <c r="B15" s="6" t="s">
        <v>262</v>
      </c>
      <c r="C15" s="168" t="s">
        <v>263</v>
      </c>
      <c r="E15" s="31">
        <f t="shared" si="0"/>
        <v>9</v>
      </c>
      <c r="F15" s="86" t="str">
        <v>USAID</v>
      </c>
      <c r="K15" t="b">
        <v>0</v>
      </c>
      <c r="L15">
        <v>0</v>
      </c>
      <c r="M15" s="13" t="b">
        <v>1</v>
      </c>
    </row>
    <row r="16" spans="1:13">
      <c r="A16" s="14">
        <f>IF(M16,MAX(A$7:A15)+1,"")</f>
        <v>10</v>
      </c>
      <c r="B16" s="6" t="s">
        <v>264</v>
      </c>
      <c r="C16" s="168" t="s">
        <v>263</v>
      </c>
      <c r="E16" s="31">
        <f t="shared" si="0"/>
        <v>10</v>
      </c>
      <c r="F16" s="86" t="str">
        <v>VRF</v>
      </c>
      <c r="K16" t="b">
        <v>0</v>
      </c>
      <c r="L16">
        <v>0</v>
      </c>
      <c r="M16" s="13" t="b">
        <v>1</v>
      </c>
    </row>
    <row r="17" spans="1:13">
      <c r="A17" s="14">
        <f>IF(M17,MAX(A$7:A16)+1,"")</f>
        <v>11</v>
      </c>
      <c r="B17" s="6" t="s">
        <v>265</v>
      </c>
      <c r="C17" s="168" t="s">
        <v>256</v>
      </c>
      <c r="E17" s="31">
        <f t="shared" si="0"/>
        <v>11</v>
      </c>
      <c r="F17" s="86" t="str">
        <v>WB</v>
      </c>
      <c r="K17" t="b">
        <v>0</v>
      </c>
      <c r="L17">
        <v>0</v>
      </c>
      <c r="M17" s="13" t="b">
        <v>1</v>
      </c>
    </row>
    <row r="18" spans="1:13">
      <c r="A18" s="14">
        <f>IF(M18,MAX(A$7:A17)+1,"")</f>
        <v>12</v>
      </c>
      <c r="B18" s="6" t="s">
        <v>266</v>
      </c>
      <c r="C18" s="168" t="s">
        <v>253</v>
      </c>
      <c r="E18" s="31">
        <f t="shared" si="0"/>
        <v>12</v>
      </c>
      <c r="F18" s="86" t="str">
        <v>WHO</v>
      </c>
      <c r="K18" t="b">
        <v>0</v>
      </c>
      <c r="L18">
        <v>0</v>
      </c>
      <c r="M18" s="13" t="b">
        <v>1</v>
      </c>
    </row>
    <row r="19" spans="1:13">
      <c r="A19" s="14" t="str">
        <f>IF(M19,MAX(A$7:A18)+1,"")</f>
        <v/>
      </c>
      <c r="B19" s="6"/>
      <c r="C19" s="168"/>
      <c r="E19" s="31" t="str">
        <f t="shared" si="0"/>
        <v/>
      </c>
      <c r="F19" s="86"/>
      <c r="K19" t="b">
        <v>0</v>
      </c>
      <c r="L19" t="str">
        <v/>
      </c>
      <c r="M19" s="13" t="b">
        <v>0</v>
      </c>
    </row>
    <row r="20" spans="1:13">
      <c r="A20" s="14" t="str">
        <f>IF(M20,MAX(A$7:A19)+1,"")</f>
        <v/>
      </c>
      <c r="B20" s="6"/>
      <c r="C20" s="168"/>
      <c r="E20" s="31" t="str">
        <f t="shared" si="0"/>
        <v/>
      </c>
      <c r="F20" s="86"/>
      <c r="K20" t="b">
        <v>0</v>
      </c>
      <c r="L20" t="str">
        <v/>
      </c>
      <c r="M20" s="13" t="b">
        <v>0</v>
      </c>
    </row>
    <row r="21" spans="1:13">
      <c r="A21" s="14" t="str">
        <f>IF(M21,MAX(A$7:A20)+1,"")</f>
        <v/>
      </c>
      <c r="B21" s="6"/>
      <c r="C21" s="168"/>
      <c r="E21" s="31" t="str">
        <f t="shared" si="0"/>
        <v/>
      </c>
      <c r="F21" s="86"/>
      <c r="K21" t="b">
        <v>0</v>
      </c>
      <c r="L21" t="str">
        <v/>
      </c>
      <c r="M21" s="13" t="b">
        <v>0</v>
      </c>
    </row>
    <row r="22" spans="1:13">
      <c r="A22" s="14" t="str">
        <f>IF(M22,MAX(A$7:A21)+1,"")</f>
        <v/>
      </c>
      <c r="B22" s="6"/>
      <c r="C22" s="168"/>
      <c r="E22" s="31" t="str">
        <f t="shared" si="0"/>
        <v/>
      </c>
      <c r="F22" s="86"/>
      <c r="K22" t="b">
        <v>0</v>
      </c>
      <c r="L22" t="str">
        <v/>
      </c>
      <c r="M22" s="13" t="b">
        <v>0</v>
      </c>
    </row>
    <row r="23" spans="1:13">
      <c r="A23" s="14" t="str">
        <f>IF(M23,MAX(A$7:A22)+1,"")</f>
        <v/>
      </c>
      <c r="B23" s="6"/>
      <c r="C23" s="168"/>
      <c r="E23" s="31" t="str">
        <f t="shared" si="0"/>
        <v/>
      </c>
      <c r="F23" s="86"/>
      <c r="K23" t="b">
        <v>0</v>
      </c>
      <c r="L23" t="str">
        <v/>
      </c>
      <c r="M23" s="13" t="b">
        <v>0</v>
      </c>
    </row>
    <row r="24" spans="1:13">
      <c r="A24" s="14" t="str">
        <f>IF(M24,MAX(A$7:A23)+1,"")</f>
        <v/>
      </c>
      <c r="B24" s="6"/>
      <c r="C24" s="168"/>
      <c r="E24" s="31" t="str">
        <f t="shared" si="0"/>
        <v/>
      </c>
      <c r="F24" s="86"/>
      <c r="K24" t="b">
        <v>0</v>
      </c>
      <c r="L24" t="str">
        <v/>
      </c>
      <c r="M24" s="13" t="b">
        <v>0</v>
      </c>
    </row>
    <row r="25" spans="1:13">
      <c r="A25" s="14" t="str">
        <f>IF(M25,MAX(A$7:A24)+1,"")</f>
        <v/>
      </c>
      <c r="B25" s="6"/>
      <c r="C25" s="168"/>
      <c r="E25" s="31" t="str">
        <f t="shared" si="0"/>
        <v/>
      </c>
      <c r="F25" s="86"/>
      <c r="K25" t="b">
        <v>0</v>
      </c>
      <c r="L25" t="str">
        <v/>
      </c>
      <c r="M25" s="13" t="b">
        <v>0</v>
      </c>
    </row>
    <row r="26" spans="1:13">
      <c r="A26" s="14" t="str">
        <f>IF(M26,MAX(A$7:A25)+1,"")</f>
        <v/>
      </c>
      <c r="B26" s="6"/>
      <c r="C26" s="168"/>
      <c r="E26" s="31" t="str">
        <f t="shared" si="0"/>
        <v/>
      </c>
      <c r="F26" s="86"/>
      <c r="K26" t="b">
        <v>0</v>
      </c>
      <c r="L26" t="str">
        <v/>
      </c>
      <c r="M26" s="13" t="b">
        <v>0</v>
      </c>
    </row>
    <row r="27" spans="1:13">
      <c r="A27" s="14" t="str">
        <f>IF(M27,MAX(A$7:A26)+1,"")</f>
        <v/>
      </c>
      <c r="B27" s="6"/>
      <c r="C27" s="168"/>
      <c r="E27" s="31" t="str">
        <f t="shared" si="0"/>
        <v/>
      </c>
      <c r="F27" s="86"/>
      <c r="K27" t="b">
        <v>0</v>
      </c>
      <c r="L27" t="str">
        <v/>
      </c>
      <c r="M27" s="13" t="b">
        <v>0</v>
      </c>
    </row>
    <row r="28" spans="1:13">
      <c r="A28" s="14" t="str">
        <f>IF(M28,MAX(A$7:A27)+1,"")</f>
        <v/>
      </c>
      <c r="B28" s="6"/>
      <c r="C28" s="168"/>
      <c r="E28" s="31" t="str">
        <f t="shared" si="0"/>
        <v/>
      </c>
      <c r="F28" s="86"/>
      <c r="K28" t="b">
        <v>0</v>
      </c>
      <c r="L28" t="str">
        <v/>
      </c>
      <c r="M28" s="13" t="b">
        <v>0</v>
      </c>
    </row>
    <row r="29" spans="1:13">
      <c r="A29" s="14" t="str">
        <f>IF(M29,MAX(A$7:A28)+1,"")</f>
        <v/>
      </c>
      <c r="B29" s="6"/>
      <c r="C29" s="168"/>
      <c r="E29" s="31" t="str">
        <f t="shared" si="0"/>
        <v/>
      </c>
      <c r="F29" s="86"/>
      <c r="K29" t="b">
        <v>0</v>
      </c>
      <c r="L29" t="str">
        <v/>
      </c>
      <c r="M29" s="13" t="b">
        <v>0</v>
      </c>
    </row>
    <row r="30" spans="1:13">
      <c r="A30" s="14" t="str">
        <f>IF(M30,MAX(A$7:A29)+1,"")</f>
        <v/>
      </c>
      <c r="B30" s="6"/>
      <c r="C30" s="168"/>
      <c r="E30" s="31" t="str">
        <f t="shared" si="0"/>
        <v/>
      </c>
      <c r="F30" s="86"/>
      <c r="K30" t="b">
        <v>0</v>
      </c>
      <c r="L30" t="str">
        <v/>
      </c>
      <c r="M30" s="13" t="b">
        <v>0</v>
      </c>
    </row>
    <row r="31" spans="1:13">
      <c r="A31" s="14" t="str">
        <f>IF(M31,MAX(A$7:A30)+1,"")</f>
        <v/>
      </c>
      <c r="B31" s="6"/>
      <c r="C31" s="168"/>
      <c r="E31" s="31" t="str">
        <f t="shared" si="0"/>
        <v/>
      </c>
      <c r="F31" s="86"/>
      <c r="K31" t="b">
        <v>0</v>
      </c>
      <c r="L31" t="str">
        <v/>
      </c>
      <c r="M31" s="13" t="b">
        <v>0</v>
      </c>
    </row>
    <row r="32" spans="1:13">
      <c r="A32" s="14" t="str">
        <f>IF(M32,MAX(A$7:A31)+1,"")</f>
        <v/>
      </c>
      <c r="B32" s="6"/>
      <c r="C32" s="168"/>
      <c r="E32" s="31" t="str">
        <f t="shared" si="0"/>
        <v/>
      </c>
      <c r="F32" s="86"/>
      <c r="K32" t="b">
        <v>0</v>
      </c>
      <c r="L32" t="str">
        <v/>
      </c>
      <c r="M32" s="13" t="b">
        <v>0</v>
      </c>
    </row>
    <row r="33" spans="1:13">
      <c r="A33" s="14" t="str">
        <f>IF(M33,MAX(A$7:A32)+1,"")</f>
        <v/>
      </c>
      <c r="B33" s="6"/>
      <c r="C33" s="168"/>
      <c r="E33" s="31" t="str">
        <f t="shared" si="0"/>
        <v/>
      </c>
      <c r="F33" s="86"/>
      <c r="K33" t="b">
        <v>0</v>
      </c>
      <c r="L33" t="str">
        <v/>
      </c>
      <c r="M33" s="13" t="b">
        <v>0</v>
      </c>
    </row>
    <row r="34" spans="1:13">
      <c r="A34" s="14" t="str">
        <f>IF(M34,MAX(A$7:A33)+1,"")</f>
        <v/>
      </c>
      <c r="B34" s="6"/>
      <c r="C34" s="168"/>
      <c r="E34" s="31" t="str">
        <f t="shared" si="0"/>
        <v/>
      </c>
      <c r="F34" s="86"/>
      <c r="K34" t="b">
        <v>0</v>
      </c>
      <c r="L34" t="str">
        <v/>
      </c>
      <c r="M34" s="13" t="b">
        <v>0</v>
      </c>
    </row>
    <row r="35" spans="1:13">
      <c r="A35" s="14" t="str">
        <f>IF(M35,MAX(A$7:A34)+1,"")</f>
        <v/>
      </c>
      <c r="B35" s="6"/>
      <c r="C35" s="168"/>
      <c r="E35" s="31" t="str">
        <f t="shared" si="0"/>
        <v/>
      </c>
      <c r="F35" s="86"/>
      <c r="K35" t="b">
        <v>0</v>
      </c>
      <c r="L35" t="str">
        <v/>
      </c>
      <c r="M35" s="13" t="b">
        <v>0</v>
      </c>
    </row>
    <row r="36" spans="1:13">
      <c r="A36" s="14" t="str">
        <f>IF(M36,MAX(A$7:A35)+1,"")</f>
        <v/>
      </c>
      <c r="B36" s="6"/>
      <c r="C36" s="168"/>
      <c r="E36" s="31" t="str">
        <f t="shared" si="0"/>
        <v/>
      </c>
      <c r="F36" s="86"/>
      <c r="K36" t="b">
        <v>0</v>
      </c>
      <c r="L36" t="str">
        <v/>
      </c>
      <c r="M36" s="13" t="b">
        <v>0</v>
      </c>
    </row>
    <row r="37" spans="1:13">
      <c r="A37" s="14" t="str">
        <f>IF(M37,MAX(A$7:A36)+1,"")</f>
        <v/>
      </c>
      <c r="B37" s="6"/>
      <c r="C37" s="168"/>
      <c r="E37" s="31" t="str">
        <f t="shared" si="0"/>
        <v/>
      </c>
      <c r="F37" s="86"/>
      <c r="K37" t="b">
        <v>0</v>
      </c>
      <c r="L37" t="str">
        <v/>
      </c>
      <c r="M37" s="13" t="b">
        <v>0</v>
      </c>
    </row>
    <row r="38" spans="1:13">
      <c r="A38" s="14" t="str">
        <f>IF(M38,MAX(A$7:A37)+1,"")</f>
        <v/>
      </c>
      <c r="B38" s="6"/>
      <c r="C38" s="168"/>
      <c r="E38" s="31" t="str">
        <f t="shared" si="0"/>
        <v/>
      </c>
      <c r="F38" s="86"/>
      <c r="K38" t="b">
        <v>0</v>
      </c>
      <c r="L38" t="str">
        <v/>
      </c>
      <c r="M38" s="13" t="b">
        <v>0</v>
      </c>
    </row>
    <row r="39" spans="1:13">
      <c r="A39" s="14" t="str">
        <f>IF(M39,MAX(A$7:A38)+1,"")</f>
        <v/>
      </c>
      <c r="B39" s="6"/>
      <c r="C39" s="168"/>
      <c r="E39" s="31" t="str">
        <f t="shared" si="0"/>
        <v/>
      </c>
      <c r="F39" s="86"/>
      <c r="K39" t="b">
        <v>0</v>
      </c>
      <c r="L39" t="str">
        <v/>
      </c>
      <c r="M39" s="13" t="b">
        <v>0</v>
      </c>
    </row>
    <row r="40" spans="1:13">
      <c r="A40" s="14" t="str">
        <f>IF(M40,MAX(A$7:A39)+1,"")</f>
        <v/>
      </c>
      <c r="B40" s="6"/>
      <c r="C40" s="168"/>
      <c r="E40" s="31" t="str">
        <f t="shared" si="0"/>
        <v/>
      </c>
      <c r="F40" s="86"/>
      <c r="K40" t="b">
        <v>0</v>
      </c>
      <c r="L40" t="str">
        <v/>
      </c>
      <c r="M40" s="13" t="b">
        <v>0</v>
      </c>
    </row>
    <row r="41" spans="1:13">
      <c r="A41" s="14" t="str">
        <f>IF(M41,MAX(A$7:A40)+1,"")</f>
        <v/>
      </c>
      <c r="B41" s="6"/>
      <c r="C41" s="168"/>
      <c r="E41" s="31" t="str">
        <f t="shared" si="0"/>
        <v/>
      </c>
      <c r="F41" s="86"/>
      <c r="K41" t="b">
        <v>0</v>
      </c>
      <c r="L41" t="str">
        <v/>
      </c>
      <c r="M41" s="13" t="b">
        <v>0</v>
      </c>
    </row>
    <row r="42" spans="1:13">
      <c r="A42" s="14" t="str">
        <f>IF(M42,MAX(A$7:A41)+1,"")</f>
        <v/>
      </c>
      <c r="B42" s="6"/>
      <c r="C42" s="168"/>
      <c r="E42" s="31" t="str">
        <f t="shared" si="0"/>
        <v/>
      </c>
      <c r="F42" s="86"/>
      <c r="K42" t="b">
        <v>0</v>
      </c>
      <c r="L42" t="str">
        <v/>
      </c>
      <c r="M42" s="13" t="b">
        <v>0</v>
      </c>
    </row>
    <row r="43" spans="1:13">
      <c r="A43" s="14" t="str">
        <f>IF(M43,MAX(A$7:A42)+1,"")</f>
        <v/>
      </c>
      <c r="B43" s="6"/>
      <c r="C43" s="168"/>
      <c r="E43" s="31" t="str">
        <f t="shared" si="0"/>
        <v/>
      </c>
      <c r="F43" s="86"/>
      <c r="K43" t="b">
        <v>0</v>
      </c>
      <c r="L43" t="str">
        <v/>
      </c>
      <c r="M43" s="13" t="b">
        <v>0</v>
      </c>
    </row>
    <row r="44" spans="1:13">
      <c r="A44" s="14" t="str">
        <f>IF(M44,MAX(A$7:A43)+1,"")</f>
        <v/>
      </c>
      <c r="B44" s="6"/>
      <c r="C44" s="168"/>
      <c r="E44" s="31" t="str">
        <f t="shared" si="0"/>
        <v/>
      </c>
      <c r="F44" s="86"/>
      <c r="K44" t="b">
        <v>0</v>
      </c>
      <c r="L44" t="str">
        <v/>
      </c>
      <c r="M44" s="13" t="b">
        <v>0</v>
      </c>
    </row>
    <row r="45" spans="1:13">
      <c r="A45" s="14" t="str">
        <f>IF(M45,MAX(A$7:A44)+1,"")</f>
        <v/>
      </c>
      <c r="B45" s="6"/>
      <c r="C45" s="168"/>
      <c r="E45" s="31" t="str">
        <f t="shared" si="0"/>
        <v/>
      </c>
      <c r="F45" s="86"/>
      <c r="K45" t="b">
        <v>0</v>
      </c>
      <c r="L45" t="str">
        <v/>
      </c>
      <c r="M45" s="13" t="b">
        <v>0</v>
      </c>
    </row>
    <row r="46" spans="1:13">
      <c r="A46" s="14" t="str">
        <f>IF(M46,MAX(A$7:A45)+1,"")</f>
        <v/>
      </c>
      <c r="B46" s="6"/>
      <c r="C46" s="168"/>
      <c r="E46" s="31" t="str">
        <f t="shared" si="0"/>
        <v/>
      </c>
      <c r="F46" s="86"/>
      <c r="K46" t="b">
        <v>0</v>
      </c>
      <c r="L46" t="str">
        <v/>
      </c>
      <c r="M46" s="13" t="b">
        <v>0</v>
      </c>
    </row>
    <row r="47" spans="1:13">
      <c r="A47" s="14" t="str">
        <f>IF(M47,MAX(A$7:A46)+1,"")</f>
        <v/>
      </c>
      <c r="B47" s="6"/>
      <c r="C47" s="168"/>
      <c r="E47" s="31" t="str">
        <f t="shared" si="0"/>
        <v/>
      </c>
      <c r="F47" s="86"/>
      <c r="K47" t="b">
        <v>0</v>
      </c>
      <c r="L47" t="str">
        <v/>
      </c>
      <c r="M47" s="13" t="b">
        <v>0</v>
      </c>
    </row>
    <row r="48" spans="1:13">
      <c r="A48" s="14" t="str">
        <f>IF(M48,MAX(A$7:A47)+1,"")</f>
        <v/>
      </c>
      <c r="B48" s="6"/>
      <c r="C48" s="168"/>
      <c r="E48" s="31" t="str">
        <f t="shared" si="0"/>
        <v/>
      </c>
      <c r="F48" s="86"/>
      <c r="K48" t="b">
        <v>0</v>
      </c>
      <c r="L48" t="str">
        <v/>
      </c>
      <c r="M48" s="13" t="b">
        <v>0</v>
      </c>
    </row>
    <row r="49" spans="1:13">
      <c r="A49" s="14" t="str">
        <f>IF(M49,MAX(A$7:A48)+1,"")</f>
        <v/>
      </c>
      <c r="B49" s="6"/>
      <c r="C49" s="168"/>
      <c r="E49" s="31" t="str">
        <f t="shared" si="0"/>
        <v/>
      </c>
      <c r="F49" s="86"/>
      <c r="K49" t="b">
        <v>0</v>
      </c>
      <c r="L49" t="str">
        <v/>
      </c>
      <c r="M49" s="13" t="b">
        <v>0</v>
      </c>
    </row>
    <row r="50" spans="1:13">
      <c r="A50" s="14" t="str">
        <f>IF(M50,MAX(A$7:A49)+1,"")</f>
        <v/>
      </c>
      <c r="B50" s="6"/>
      <c r="C50" s="168"/>
      <c r="E50" s="31" t="str">
        <f t="shared" si="0"/>
        <v/>
      </c>
      <c r="F50" s="86"/>
      <c r="K50" t="b">
        <v>0</v>
      </c>
      <c r="L50" t="str">
        <v/>
      </c>
      <c r="M50" s="13" t="b">
        <v>0</v>
      </c>
    </row>
    <row r="51" spans="1:13">
      <c r="A51" s="14" t="str">
        <f>IF(M51,MAX(A$7:A50)+1,"")</f>
        <v/>
      </c>
      <c r="B51" s="6"/>
      <c r="C51" s="168"/>
      <c r="E51" s="31" t="str">
        <f t="shared" si="0"/>
        <v/>
      </c>
      <c r="F51" s="86"/>
      <c r="K51" t="b">
        <v>0</v>
      </c>
      <c r="L51" t="str">
        <v/>
      </c>
      <c r="M51" s="13" t="b">
        <v>0</v>
      </c>
    </row>
    <row r="52" spans="1:13">
      <c r="A52" s="14" t="str">
        <f>IF(M52,MAX(A$7:A51)+1,"")</f>
        <v/>
      </c>
      <c r="B52" s="6"/>
      <c r="C52" s="168"/>
      <c r="E52" s="31" t="str">
        <f t="shared" si="0"/>
        <v/>
      </c>
      <c r="F52" s="86"/>
      <c r="K52" t="b">
        <v>0</v>
      </c>
      <c r="L52" t="str">
        <v/>
      </c>
      <c r="M52" s="13" t="b">
        <v>0</v>
      </c>
    </row>
    <row r="53" spans="1:13">
      <c r="A53" s="14" t="str">
        <f>IF(M53,MAX(A$7:A52)+1,"")</f>
        <v/>
      </c>
      <c r="B53" s="6"/>
      <c r="C53" s="168"/>
      <c r="E53" s="31" t="str">
        <f t="shared" si="0"/>
        <v/>
      </c>
      <c r="F53" s="86"/>
      <c r="K53" t="b">
        <v>0</v>
      </c>
      <c r="L53" t="str">
        <v/>
      </c>
      <c r="M53" s="13" t="b">
        <v>0</v>
      </c>
    </row>
    <row r="54" spans="1:13">
      <c r="A54" s="14" t="str">
        <f>IF(M54,MAX(A$7:A53)+1,"")</f>
        <v/>
      </c>
      <c r="B54" s="7"/>
      <c r="C54" s="170"/>
      <c r="E54" s="31" t="str">
        <f t="shared" si="0"/>
        <v/>
      </c>
      <c r="F54" s="86"/>
      <c r="K54" t="b">
        <v>0</v>
      </c>
      <c r="L54" t="str">
        <v/>
      </c>
      <c r="M54" s="13" t="b">
        <v>0</v>
      </c>
    </row>
    <row r="55" spans="1:13"/>
    <row r="56" spans="1:13">
      <c r="B56" s="80" t="s">
        <v>267</v>
      </c>
      <c r="C56" s="80"/>
    </row>
    <row r="57" spans="1:13">
      <c r="B57" s="10" t="s">
        <v>268</v>
      </c>
    </row>
    <row r="58" spans="1:13">
      <c r="A58" s="14">
        <f>IF(M58,1,"")</f>
        <v>1</v>
      </c>
      <c r="B58" s="5" t="s">
        <v>253</v>
      </c>
      <c r="J58" t="str" cm="1">
        <f t="array" ref="J58:J61">_xlfn._xlws.SORT(_xlfn._xlws.FILTER(B58:B86,M58:M86=TRUE),,1)</f>
        <v>Bilateral</v>
      </c>
      <c r="K58" t="b" cm="1">
        <f t="array" ref="K58:K86">COUNTIF(B58:B86,B58:B86)&gt;1</f>
        <v>0</v>
      </c>
      <c r="L58" cm="1">
        <f t="array" ref="L58:L86">IF(_xlfn.ANCHORARRAY(M58),ISNUMBER(MATCH(B58:B86,C7:C54,0))*opt_MarkUsedItems,"")</f>
        <v>1</v>
      </c>
      <c r="M58" s="13" t="b" cm="1">
        <f t="array" ref="M58:M86">NOT(ISBLANK(B58:B86))</f>
        <v>1</v>
      </c>
    </row>
    <row r="59" spans="1:13">
      <c r="A59" s="14">
        <f>IF(M59,MAX(A$58:A58)+1,"")</f>
        <v>2</v>
      </c>
      <c r="B59" s="6" t="s">
        <v>256</v>
      </c>
      <c r="J59" t="str">
        <v>Multilateral</v>
      </c>
      <c r="K59" t="b">
        <v>0</v>
      </c>
      <c r="L59">
        <v>1</v>
      </c>
      <c r="M59" s="13" t="b">
        <v>1</v>
      </c>
    </row>
    <row r="60" spans="1:13">
      <c r="A60" s="14">
        <f>IF(M60,MAX(A$58:A59)+1,"")</f>
        <v>3</v>
      </c>
      <c r="B60" s="6" t="s">
        <v>263</v>
      </c>
      <c r="J60" t="str">
        <v>Other</v>
      </c>
      <c r="K60" t="b">
        <v>0</v>
      </c>
      <c r="L60">
        <v>1</v>
      </c>
      <c r="M60" s="13" t="b">
        <v>1</v>
      </c>
    </row>
    <row r="61" spans="1:13">
      <c r="A61" s="14">
        <f>IF(M61,MAX(A$58:A60)+1,"")</f>
        <v>4</v>
      </c>
      <c r="B61" s="6" t="s">
        <v>175</v>
      </c>
      <c r="J61" t="str">
        <v>Private</v>
      </c>
      <c r="K61" t="b">
        <v>0</v>
      </c>
      <c r="L61">
        <v>0</v>
      </c>
      <c r="M61" s="13" t="b">
        <v>1</v>
      </c>
    </row>
    <row r="62" spans="1:13">
      <c r="A62" s="14" t="str">
        <f>IF(M62,MAX(A$58:A61)+1,"")</f>
        <v/>
      </c>
      <c r="B62" s="6"/>
      <c r="K62" t="b">
        <v>0</v>
      </c>
      <c r="L62" t="str">
        <v/>
      </c>
      <c r="M62" s="13" t="b">
        <v>0</v>
      </c>
    </row>
    <row r="63" spans="1:13">
      <c r="A63" s="14" t="str">
        <f>IF(M63,MAX(A$58:A62)+1,"")</f>
        <v/>
      </c>
      <c r="B63" s="6"/>
      <c r="K63" t="b">
        <v>0</v>
      </c>
      <c r="L63" t="str">
        <v/>
      </c>
      <c r="M63" s="13" t="b">
        <v>0</v>
      </c>
    </row>
    <row r="64" spans="1:13">
      <c r="A64" s="14" t="str">
        <f>IF(M64,MAX(A$58:A63)+1,"")</f>
        <v/>
      </c>
      <c r="B64" s="6"/>
      <c r="K64" t="b">
        <v>0</v>
      </c>
      <c r="L64" t="str">
        <v/>
      </c>
      <c r="M64" s="13" t="b">
        <v>0</v>
      </c>
    </row>
    <row r="65" spans="1:13">
      <c r="A65" s="14" t="str">
        <f>IF(M65,MAX(A$58:A64)+1,"")</f>
        <v/>
      </c>
      <c r="B65" s="6"/>
      <c r="K65" t="b">
        <v>0</v>
      </c>
      <c r="L65" t="str">
        <v/>
      </c>
      <c r="M65" s="13" t="b">
        <v>0</v>
      </c>
    </row>
    <row r="66" spans="1:13">
      <c r="A66" s="14" t="str">
        <f>IF(M66,MAX(A$58:A65)+1,"")</f>
        <v/>
      </c>
      <c r="B66" s="6"/>
      <c r="K66" t="b">
        <v>0</v>
      </c>
      <c r="L66" t="str">
        <v/>
      </c>
      <c r="M66" s="13" t="b">
        <v>0</v>
      </c>
    </row>
    <row r="67" spans="1:13">
      <c r="A67" s="14" t="str">
        <f>IF(M67,MAX(A$58:A66)+1,"")</f>
        <v/>
      </c>
      <c r="B67" s="6"/>
      <c r="K67" t="b">
        <v>0</v>
      </c>
      <c r="L67" t="str">
        <v/>
      </c>
      <c r="M67" s="13" t="b">
        <v>0</v>
      </c>
    </row>
    <row r="68" spans="1:13">
      <c r="A68" s="14" t="str">
        <f>IF(M68,MAX(A$58:A67)+1,"")</f>
        <v/>
      </c>
      <c r="B68" s="6"/>
      <c r="K68" t="b">
        <v>0</v>
      </c>
      <c r="L68" t="str">
        <v/>
      </c>
      <c r="M68" s="13" t="b">
        <v>0</v>
      </c>
    </row>
    <row r="69" spans="1:13">
      <c r="A69" s="14" t="str">
        <f>IF(M69,MAX(A$58:A68)+1,"")</f>
        <v/>
      </c>
      <c r="B69" s="6"/>
      <c r="K69" t="b">
        <v>0</v>
      </c>
      <c r="L69" t="str">
        <v/>
      </c>
      <c r="M69" s="13" t="b">
        <v>0</v>
      </c>
    </row>
    <row r="70" spans="1:13">
      <c r="A70" s="14" t="str">
        <f>IF(M70,MAX(A$58:A69)+1,"")</f>
        <v/>
      </c>
      <c r="B70" s="6"/>
      <c r="K70" t="b">
        <v>0</v>
      </c>
      <c r="L70" t="str">
        <v/>
      </c>
      <c r="M70" s="13" t="b">
        <v>0</v>
      </c>
    </row>
    <row r="71" spans="1:13">
      <c r="A71" s="14" t="str">
        <f>IF(M71,MAX(A$58:A70)+1,"")</f>
        <v/>
      </c>
      <c r="B71" s="6"/>
      <c r="K71" t="b">
        <v>0</v>
      </c>
      <c r="L71" t="str">
        <v/>
      </c>
      <c r="M71" s="13" t="b">
        <v>0</v>
      </c>
    </row>
    <row r="72" spans="1:13">
      <c r="A72" s="14" t="str">
        <f>IF(M72,MAX(A$58:A71)+1,"")</f>
        <v/>
      </c>
      <c r="B72" s="6"/>
      <c r="K72" t="b">
        <v>0</v>
      </c>
      <c r="L72" t="str">
        <v/>
      </c>
      <c r="M72" s="13" t="b">
        <v>0</v>
      </c>
    </row>
    <row r="73" spans="1:13">
      <c r="A73" s="14" t="str">
        <f>IF(M73,MAX(A$58:A72)+1,"")</f>
        <v/>
      </c>
      <c r="B73" s="6"/>
      <c r="K73" t="b">
        <v>0</v>
      </c>
      <c r="L73" t="str">
        <v/>
      </c>
      <c r="M73" s="13" t="b">
        <v>0</v>
      </c>
    </row>
    <row r="74" spans="1:13">
      <c r="A74" s="14" t="str">
        <f>IF(M74,MAX(A$58:A73)+1,"")</f>
        <v/>
      </c>
      <c r="B74" s="6"/>
      <c r="K74" t="b">
        <v>0</v>
      </c>
      <c r="L74" t="str">
        <v/>
      </c>
      <c r="M74" s="13" t="b">
        <v>0</v>
      </c>
    </row>
    <row r="75" spans="1:13">
      <c r="A75" s="14" t="str">
        <f>IF(M75,MAX(A$58:A74)+1,"")</f>
        <v/>
      </c>
      <c r="B75" s="6"/>
      <c r="K75" t="b">
        <v>0</v>
      </c>
      <c r="L75" t="str">
        <v/>
      </c>
      <c r="M75" s="13" t="b">
        <v>0</v>
      </c>
    </row>
    <row r="76" spans="1:13">
      <c r="A76" s="14" t="str">
        <f>IF(M76,MAX(A$58:A75)+1,"")</f>
        <v/>
      </c>
      <c r="B76" s="6"/>
      <c r="K76" t="b">
        <v>0</v>
      </c>
      <c r="L76" t="str">
        <v/>
      </c>
      <c r="M76" s="13" t="b">
        <v>0</v>
      </c>
    </row>
    <row r="77" spans="1:13">
      <c r="A77" s="14" t="str">
        <f>IF(M77,MAX(A$58:A76)+1,"")</f>
        <v/>
      </c>
      <c r="B77" s="6"/>
      <c r="K77" t="b">
        <v>0</v>
      </c>
      <c r="L77" t="str">
        <v/>
      </c>
      <c r="M77" s="13" t="b">
        <v>0</v>
      </c>
    </row>
    <row r="78" spans="1:13">
      <c r="A78" s="14" t="str">
        <f>IF(M78,MAX(A$58:A77)+1,"")</f>
        <v/>
      </c>
      <c r="B78" s="6"/>
      <c r="K78" t="b">
        <v>0</v>
      </c>
      <c r="L78" t="str">
        <v/>
      </c>
      <c r="M78" s="13" t="b">
        <v>0</v>
      </c>
    </row>
    <row r="79" spans="1:13">
      <c r="A79" s="14" t="str">
        <f>IF(M79,MAX(A$58:A78)+1,"")</f>
        <v/>
      </c>
      <c r="B79" s="6"/>
      <c r="K79" t="b">
        <v>0</v>
      </c>
      <c r="L79" t="str">
        <v/>
      </c>
      <c r="M79" s="13" t="b">
        <v>0</v>
      </c>
    </row>
    <row r="80" spans="1:13">
      <c r="A80" s="14" t="str">
        <f>IF(M80,MAX(A$58:A79)+1,"")</f>
        <v/>
      </c>
      <c r="B80" s="6"/>
      <c r="K80" t="b">
        <v>0</v>
      </c>
      <c r="L80" t="str">
        <v/>
      </c>
      <c r="M80" s="13" t="b">
        <v>0</v>
      </c>
    </row>
    <row r="81" spans="1:13">
      <c r="A81" s="14" t="str">
        <f>IF(M81,MAX(A$58:A80)+1,"")</f>
        <v/>
      </c>
      <c r="B81" s="6"/>
      <c r="K81" t="b">
        <v>0</v>
      </c>
      <c r="L81" t="str">
        <v/>
      </c>
      <c r="M81" s="13" t="b">
        <v>0</v>
      </c>
    </row>
    <row r="82" spans="1:13">
      <c r="A82" s="14" t="str">
        <f>IF(M82,MAX(A$58:A81)+1,"")</f>
        <v/>
      </c>
      <c r="B82" s="6"/>
      <c r="K82" t="b">
        <v>0</v>
      </c>
      <c r="L82" t="str">
        <v/>
      </c>
      <c r="M82" s="13" t="b">
        <v>0</v>
      </c>
    </row>
    <row r="83" spans="1:13">
      <c r="A83" s="14" t="str">
        <f>IF(M83,MAX(A$58:A82)+1,"")</f>
        <v/>
      </c>
      <c r="B83" s="6"/>
      <c r="K83" t="b">
        <v>0</v>
      </c>
      <c r="L83" t="str">
        <v/>
      </c>
      <c r="M83" s="13" t="b">
        <v>0</v>
      </c>
    </row>
    <row r="84" spans="1:13">
      <c r="A84" s="14" t="str">
        <f>IF(M84,MAX(A$58:A83)+1,"")</f>
        <v/>
      </c>
      <c r="B84" s="6"/>
      <c r="K84" t="b">
        <v>0</v>
      </c>
      <c r="L84" t="str">
        <v/>
      </c>
      <c r="M84" s="13" t="b">
        <v>0</v>
      </c>
    </row>
    <row r="85" spans="1:13">
      <c r="A85" s="14" t="str">
        <f>IF(M85,MAX(A$58:A84)+1,"")</f>
        <v/>
      </c>
      <c r="B85" s="6"/>
      <c r="K85" t="b">
        <v>0</v>
      </c>
      <c r="L85" t="str">
        <v/>
      </c>
      <c r="M85" s="13" t="b">
        <v>0</v>
      </c>
    </row>
    <row r="86" spans="1:13">
      <c r="A86" s="14" t="str">
        <f>IF(M86,MAX(A$58:A85)+1,"")</f>
        <v/>
      </c>
      <c r="B86" s="6"/>
      <c r="K86" t="b">
        <v>0</v>
      </c>
      <c r="L86" t="str">
        <v/>
      </c>
      <c r="M86" s="13" t="b">
        <v>0</v>
      </c>
    </row>
    <row r="87" spans="1:13"/>
  </sheetData>
  <sheetProtection algorithmName="SHA-512" hashValue="/xoeurRGk9Om+htl2aXru7unnsoTnW+rCCPMFJutuWTHyGTDh2tokLxu7IGO8QuLGiJ2vrh5rNcchBCHymER5g==" saltValue="S9FPG/UlHjW97S33E5FuSg==" spinCount="100000" sheet="1" objects="1" formatColumns="0" autoFilter="0" pivotTables="0"/>
  <conditionalFormatting sqref="B7:B54">
    <cfRule type="expression" dxfId="54" priority="5">
      <formula>$N7=1</formula>
    </cfRule>
  </conditionalFormatting>
  <conditionalFormatting sqref="B58:B86">
    <cfRule type="expression" dxfId="53" priority="4">
      <formula>$N58=1</formula>
    </cfRule>
  </conditionalFormatting>
  <conditionalFormatting sqref="B7:B54 B58:B86">
    <cfRule type="expression" dxfId="52" priority="1">
      <formula>$L7</formula>
    </cfRule>
    <cfRule type="expression" dxfId="51" priority="2">
      <formula>$K7</formula>
    </cfRule>
  </conditionalFormatting>
  <dataValidations count="1">
    <dataValidation type="list" allowBlank="1" showInputMessage="1" showErrorMessage="1" sqref="C7:C54" xr:uid="{AAA72497-33C0-4682-A6D6-BF2338B287CE}">
      <formula1>l_donorTypes</formula1>
    </dataValidation>
  </dataValidations>
  <hyperlinks>
    <hyperlink ref="B2" location="bkm_A_051_Donors" display="bkm_A_051_Donors" xr:uid="{CB2DCBC6-35C4-4F68-98B0-EF808A7C7EC8}"/>
    <hyperlink ref="B3" location="bkm_A_052_DonorTypes" display="bkm_A_052_DonorTypes" xr:uid="{4BA76D6A-B9D6-404E-BAEC-037910D83117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29DE-06B5-48F4-B051-BB660519B62B}">
  <sheetPr codeName="Sheet7">
    <tabColor theme="4"/>
  </sheetPr>
  <dimension ref="A1:HT307"/>
  <sheetViews>
    <sheetView showGridLines="0" showRowColHeaders="0" zoomScaleNormal="100" workbookViewId="0">
      <pane xSplit="1" ySplit="3" topLeftCell="B4" activePane="bottomRight" state="frozen"/>
      <selection pane="bottomRight" activeCell="A52" sqref="A52"/>
      <selection pane="bottomLeft" activeCell="A4" sqref="A4"/>
      <selection pane="topRight" activeCell="B1" sqref="B1"/>
    </sheetView>
  </sheetViews>
  <sheetFormatPr defaultColWidth="0" defaultRowHeight="14.45" zeroHeight="1"/>
  <cols>
    <col min="1" max="1" width="4" customWidth="1"/>
    <col min="2" max="2" width="20.5703125" customWidth="1"/>
    <col min="3" max="3" width="27" bestFit="1" customWidth="1"/>
    <col min="4" max="4" width="20.5703125" customWidth="1"/>
    <col min="5" max="5" width="22.42578125" bestFit="1" customWidth="1"/>
    <col min="6" max="6" width="0.85546875" customWidth="1"/>
    <col min="7" max="7" width="18.5703125" bestFit="1" customWidth="1"/>
    <col min="8" max="8" width="0.85546875" customWidth="1"/>
    <col min="9" max="9" width="21.42578125" bestFit="1" customWidth="1"/>
    <col min="10" max="10" width="0.85546875" customWidth="1"/>
    <col min="11" max="11" width="12.5703125" customWidth="1"/>
    <col min="12" max="12" width="13.7109375" customWidth="1"/>
    <col min="13" max="13" width="9.7109375" customWidth="1"/>
    <col min="14" max="14" width="1.5703125" customWidth="1"/>
    <col min="15" max="15" width="13.85546875" customWidth="1"/>
    <col min="16" max="16" width="14.5703125" customWidth="1"/>
    <col min="17" max="17" width="45.7109375" customWidth="1"/>
    <col min="18" max="18" width="18.7109375" customWidth="1"/>
    <col min="19" max="19" width="5.7109375" customWidth="1"/>
    <col min="20" max="25" width="9" hidden="1" customWidth="1"/>
    <col min="26" max="26" width="16.85546875" hidden="1" customWidth="1"/>
    <col min="27" max="60" width="9" hidden="1" customWidth="1"/>
    <col min="61" max="61" width="21.5703125" hidden="1" customWidth="1"/>
    <col min="62" max="64" width="9" hidden="1" customWidth="1"/>
    <col min="65" max="65" width="18.140625" hidden="1" customWidth="1"/>
    <col min="66" max="68" width="9" hidden="1" customWidth="1"/>
    <col min="69" max="69" width="7.7109375" hidden="1" customWidth="1"/>
    <col min="70" max="72" width="9" hidden="1" customWidth="1"/>
    <col min="73" max="73" width="16.85546875" hidden="1" customWidth="1"/>
    <col min="74" max="74" width="3.7109375" hidden="1" customWidth="1"/>
    <col min="75" max="75" width="9" hidden="1" customWidth="1"/>
    <col min="76" max="78" width="50.42578125" hidden="1" customWidth="1"/>
    <col min="79" max="79" width="48.85546875" hidden="1" customWidth="1"/>
    <col min="80" max="84" width="9" hidden="1" customWidth="1"/>
    <col min="85" max="85" width="20.7109375" hidden="1" customWidth="1"/>
    <col min="86" max="86" width="16.85546875" hidden="1" customWidth="1"/>
    <col min="87" max="87" width="9" hidden="1" customWidth="1"/>
    <col min="88" max="88" width="25.28515625" hidden="1" customWidth="1"/>
    <col min="89" max="89" width="17.42578125" hidden="1" customWidth="1"/>
    <col min="90" max="90" width="23" hidden="1" customWidth="1"/>
    <col min="91" max="91" width="9" hidden="1" customWidth="1"/>
    <col min="92" max="92" width="15" hidden="1" customWidth="1"/>
    <col min="93" max="93" width="12.28515625" hidden="1" customWidth="1"/>
    <col min="94" max="94" width="9" hidden="1" customWidth="1"/>
    <col min="95" max="95" width="12.28515625" hidden="1" customWidth="1"/>
    <col min="96" max="96" width="9" hidden="1" customWidth="1"/>
    <col min="97" max="97" width="40.85546875" hidden="1" customWidth="1"/>
    <col min="98" max="98" width="16.85546875" hidden="1" customWidth="1"/>
    <col min="99" max="99" width="13.85546875" hidden="1" customWidth="1"/>
    <col min="100" max="116" width="9" hidden="1" customWidth="1"/>
    <col min="117" max="117" width="74.42578125" hidden="1" customWidth="1"/>
    <col min="118" max="128" width="16.85546875" hidden="1" customWidth="1"/>
    <col min="129" max="129" width="13.140625" hidden="1" customWidth="1"/>
    <col min="130" max="130" width="9.140625" hidden="1" customWidth="1"/>
    <col min="131" max="132" width="16.85546875" hidden="1" customWidth="1"/>
    <col min="133" max="135" width="12.5703125" hidden="1" customWidth="1"/>
    <col min="136" max="136" width="16.85546875" hidden="1" customWidth="1"/>
    <col min="137" max="139" width="12.5703125" hidden="1" customWidth="1"/>
    <col min="140" max="140" width="23" hidden="1" customWidth="1"/>
    <col min="141" max="141" width="12.5703125" hidden="1" customWidth="1"/>
    <col min="142" max="142" width="69.140625" hidden="1" customWidth="1"/>
    <col min="143" max="145" width="12.5703125" hidden="1" customWidth="1"/>
    <col min="146" max="174" width="9" hidden="1" customWidth="1"/>
    <col min="175" max="175" width="10.7109375" hidden="1" customWidth="1"/>
    <col min="176" max="180" width="9" hidden="1" customWidth="1"/>
    <col min="181" max="181" width="22.85546875" hidden="1" customWidth="1"/>
    <col min="182" max="182" width="10.85546875" hidden="1" customWidth="1"/>
    <col min="183" max="185" width="9" hidden="1" customWidth="1"/>
    <col min="186" max="186" width="10.42578125" hidden="1" customWidth="1"/>
    <col min="187" max="187" width="21.28515625" hidden="1" customWidth="1"/>
    <col min="188" max="188" width="11.5703125" hidden="1" customWidth="1"/>
    <col min="189" max="189" width="9.7109375" hidden="1" customWidth="1"/>
    <col min="190" max="205" width="9" hidden="1" customWidth="1"/>
    <col min="206" max="206" width="10.7109375" hidden="1" customWidth="1"/>
    <col min="207" max="209" width="9" hidden="1" customWidth="1"/>
    <col min="210" max="210" width="12.28515625" hidden="1" customWidth="1"/>
    <col min="211" max="216" width="9" hidden="1" customWidth="1"/>
    <col min="217" max="217" width="10.85546875" hidden="1" customWidth="1"/>
    <col min="218" max="222" width="9" hidden="1" customWidth="1"/>
    <col min="223" max="223" width="10.7109375" hidden="1" customWidth="1"/>
    <col min="224" max="228" width="0" hidden="1" customWidth="1"/>
    <col min="229" max="16384" width="9" hidden="1"/>
  </cols>
  <sheetData>
    <row r="1" spans="1:228" ht="15.6">
      <c r="A1" s="36"/>
      <c r="B1" s="36" t="s">
        <v>269</v>
      </c>
      <c r="C1" s="36" t="str">
        <f>opt_Budget_Year</f>
        <v xml:space="preserve">Year </v>
      </c>
      <c r="D1" s="36"/>
      <c r="E1" s="36"/>
      <c r="F1" s="36"/>
      <c r="G1" s="36"/>
      <c r="H1" s="36"/>
      <c r="I1" s="36"/>
      <c r="J1" s="36"/>
      <c r="K1" s="36"/>
      <c r="L1" s="188" t="str">
        <f>"In "&amp; opt_NCU</f>
        <v xml:space="preserve">In </v>
      </c>
      <c r="M1" s="36"/>
      <c r="N1" s="36"/>
      <c r="O1" s="36"/>
      <c r="P1" s="188" t="str">
        <f>"In "&amp; opt_NCU</f>
        <v xml:space="preserve">In </v>
      </c>
      <c r="Q1" s="36"/>
      <c r="R1" s="36"/>
      <c r="S1" s="36"/>
      <c r="T1" s="13">
        <f>SUM(_xlfn.ANCHORARRAY(T4))</f>
        <v>0</v>
      </c>
      <c r="W1" s="72">
        <f>COUNTIF(_IsInp,TRUE)</f>
        <v>0</v>
      </c>
      <c r="AA1" s="24">
        <f>COUNTA($B3:B3)</f>
        <v>1</v>
      </c>
      <c r="AB1" s="24">
        <f>COUNTA($B3:C3)</f>
        <v>2</v>
      </c>
      <c r="AC1" s="24">
        <f>COUNTA($B3:D3)</f>
        <v>3</v>
      </c>
      <c r="AD1" s="24">
        <f>COUNTA($B3:E3)</f>
        <v>4</v>
      </c>
      <c r="AE1" s="24">
        <f>COUNTA($B3:G3)</f>
        <v>5</v>
      </c>
      <c r="AF1" s="24">
        <f>COUNTA($B3:I3)</f>
        <v>6</v>
      </c>
      <c r="AG1" s="24">
        <f>COUNTA($B3:K3)</f>
        <v>7</v>
      </c>
      <c r="AH1" s="24">
        <f>COUNTA($B3:L3)</f>
        <v>8</v>
      </c>
      <c r="AI1" s="24">
        <f>COUNTA($B3:M3)</f>
        <v>9</v>
      </c>
      <c r="AV1" s="89" t="s">
        <v>270</v>
      </c>
      <c r="AW1" s="89"/>
      <c r="AX1" s="89"/>
      <c r="AY1" s="89"/>
      <c r="AZ1" s="89"/>
      <c r="BB1" s="18" t="s">
        <v>271</v>
      </c>
      <c r="BN1" s="30" t="s">
        <v>272</v>
      </c>
      <c r="BO1" s="30" t="s">
        <v>272</v>
      </c>
      <c r="BP1" s="30" t="s">
        <v>272</v>
      </c>
      <c r="BQ1" s="143" t="s">
        <v>273</v>
      </c>
      <c r="BR1" s="30" t="s">
        <v>272</v>
      </c>
      <c r="BS1" s="30"/>
      <c r="BT1" s="30" t="s">
        <v>274</v>
      </c>
      <c r="BU1" s="115" t="s">
        <v>275</v>
      </c>
      <c r="BV1" s="115"/>
      <c r="BX1">
        <f ca="1">COUNTA(BX4:BX303)</f>
        <v>1</v>
      </c>
      <c r="BY1" t="s">
        <v>276</v>
      </c>
      <c r="CG1" s="96">
        <f ca="1">IF(CH4=0,0,COUNTA(CH4:CH303))</f>
        <v>0</v>
      </c>
      <c r="CH1" t="b">
        <v>1</v>
      </c>
      <c r="CI1" t="b">
        <v>1</v>
      </c>
      <c r="CJ1" t="b">
        <v>1</v>
      </c>
      <c r="CK1" t="b">
        <v>1</v>
      </c>
      <c r="CL1" t="b">
        <v>1</v>
      </c>
      <c r="CM1" t="b">
        <v>1</v>
      </c>
      <c r="CN1" t="b">
        <v>1</v>
      </c>
      <c r="CO1" t="b">
        <v>1</v>
      </c>
      <c r="CP1" t="b">
        <v>1</v>
      </c>
      <c r="CQ1" t="b">
        <v>1</v>
      </c>
      <c r="CR1" t="b">
        <v>1</v>
      </c>
      <c r="CS1" t="b">
        <v>1</v>
      </c>
      <c r="CU1" t="b">
        <v>1</v>
      </c>
      <c r="CV1" t="b">
        <v>1</v>
      </c>
      <c r="CW1" t="b">
        <v>1</v>
      </c>
      <c r="CX1" t="b">
        <v>1</v>
      </c>
      <c r="CY1" t="b">
        <v>1</v>
      </c>
      <c r="CZ1" t="b">
        <v>1</v>
      </c>
      <c r="DA1" t="b">
        <v>1</v>
      </c>
      <c r="DB1" t="b">
        <v>1</v>
      </c>
      <c r="DC1" t="b">
        <v>1</v>
      </c>
      <c r="DD1" t="b">
        <v>1</v>
      </c>
      <c r="DL1" s="18">
        <f ca="1">COUNTIF(_IsArray,TRUE)</f>
        <v>0</v>
      </c>
      <c r="DM1" s="18"/>
      <c r="DN1" s="18">
        <f>COUNTA(_xlfn.ANCHORARRAY(DN4))-COUNTIF(_xlfn.ANCHORARRAY(DN4),"")</f>
        <v>0</v>
      </c>
      <c r="EB1" s="18">
        <f ca="1">IF(EA4="",0,COUNTA(_xlfn.ANCHORARRAY(EA4))/2-COUNTIF(INDEX(_xlfn.ANCHORARRAY(EA4),,2),""))</f>
        <v>0</v>
      </c>
      <c r="ED1" s="18">
        <f ca="1">SUM(_xlfn.ANCHORARRAY(ED4))</f>
        <v>0</v>
      </c>
      <c r="EL1" s="13" t="s">
        <v>277</v>
      </c>
      <c r="EM1" s="13">
        <v>10</v>
      </c>
      <c r="EU1" s="61" t="str">
        <f>Planning!$AS$3</f>
        <v>Transitioning</v>
      </c>
      <c r="EV1">
        <f ca="1">IF(WideTable1!B4=0,0,MATCH($EU$1,_xlfn.ANCHORARRAY(WideTable1!B3),0))</f>
        <v>0</v>
      </c>
      <c r="EX1" cm="1">
        <f t="array" aca="1" ref="EX1" ca="1">IF(CH4=0,0,SUMPRODUCT(--(LEN(INDEX(_xlfn.ANCHORARRAY(CH4),,MATCH(Planning!AS3,CH3:DD3,0))))))</f>
        <v>0</v>
      </c>
      <c r="FF1" s="18">
        <f ca="1">COUNTA(FF4:FF303)-1</f>
        <v>0</v>
      </c>
      <c r="FV1" cm="1">
        <f t="array" ref="FV1:FZ1">MATCH(FV3:FZ3,WideTable1!$B$3:$AB$3,0)</f>
        <v>21</v>
      </c>
      <c r="FW1">
        <v>3</v>
      </c>
      <c r="FX1">
        <v>17</v>
      </c>
      <c r="FY1">
        <v>5</v>
      </c>
      <c r="FZ1">
        <v>10</v>
      </c>
      <c r="GB1" s="18">
        <f ca="1">COUNTA(GB4:GB303)-1</f>
        <v>0</v>
      </c>
      <c r="GF1" s="116">
        <f>opt_ShowInputsZero</f>
        <v>-1</v>
      </c>
      <c r="GL1" cm="1">
        <f t="array" ref="GL1:GQ1">MATCH(GL3:GQ3,WideTable1!$B$3:$AB$3,0)</f>
        <v>2</v>
      </c>
      <c r="GM1">
        <v>4</v>
      </c>
      <c r="GN1">
        <v>17</v>
      </c>
      <c r="GO1">
        <v>5</v>
      </c>
      <c r="GP1">
        <v>6</v>
      </c>
      <c r="GQ1">
        <v>10</v>
      </c>
      <c r="GS1" s="18">
        <f ca="1">COUNTA(GS4:GS303)-1</f>
        <v>0</v>
      </c>
      <c r="GW1" s="116">
        <f>opt_ShowInputsZero</f>
        <v>-1</v>
      </c>
      <c r="HB1" s="155">
        <f>Budget01!F20-Budget02!G32</f>
        <v>0</v>
      </c>
      <c r="HE1" cm="1">
        <f t="array" ref="HE1:HI1">MATCH(HE3:HI3,WideTable1!$B$3:$AB$3,0)</f>
        <v>21</v>
      </c>
      <c r="HF1">
        <v>22</v>
      </c>
      <c r="HG1">
        <v>19</v>
      </c>
      <c r="HH1">
        <v>3</v>
      </c>
      <c r="HI1">
        <v>10</v>
      </c>
      <c r="HK1" s="18">
        <f ca="1">COUNTA(HK4:HK303)-1</f>
        <v>0</v>
      </c>
      <c r="HO1" s="116">
        <f>opt_ShowInputsZero</f>
        <v>-1</v>
      </c>
    </row>
    <row r="2" spans="1:228" ht="4.1500000000000004" customHeight="1">
      <c r="CH2">
        <f>COLUMNS($B$3:B3)</f>
        <v>1</v>
      </c>
      <c r="CI2">
        <f>COLUMNS($B$3:C3)</f>
        <v>2</v>
      </c>
      <c r="CJ2">
        <f>COLUMNS($B$3:D3)</f>
        <v>3</v>
      </c>
      <c r="CK2">
        <f>COLUMNS($B$3:E3)</f>
        <v>4</v>
      </c>
      <c r="CL2">
        <f>COLUMNS($B$3:I3)</f>
        <v>8</v>
      </c>
      <c r="CM2">
        <f>COLUMNS($B$3:K3)</f>
        <v>10</v>
      </c>
      <c r="CN2">
        <f>COLUMNS($B$3:L3)</f>
        <v>11</v>
      </c>
      <c r="CO2">
        <f>COLUMNS($B$3:M3)</f>
        <v>12</v>
      </c>
      <c r="CP2">
        <f>COLUMNS($B$3:M3)</f>
        <v>12</v>
      </c>
      <c r="CQ2">
        <f>COLUMNS($B$3:M3)</f>
        <v>12</v>
      </c>
      <c r="CR2">
        <f>COLUMNS($B$3:O3)</f>
        <v>14</v>
      </c>
      <c r="CS2">
        <f>COLUMNS($B$3:P3)</f>
        <v>15</v>
      </c>
      <c r="CU2">
        <f>COLUMNS($B$3:Q3)</f>
        <v>16</v>
      </c>
      <c r="CV2">
        <f>COLUMNS($B$3:R3)</f>
        <v>17</v>
      </c>
      <c r="CW2">
        <f>COLUMNS($B$3:T3)</f>
        <v>19</v>
      </c>
    </row>
    <row r="3" spans="1:228">
      <c r="B3" s="10" t="s">
        <v>100</v>
      </c>
      <c r="C3" s="10" t="s">
        <v>278</v>
      </c>
      <c r="D3" s="10" t="s">
        <v>279</v>
      </c>
      <c r="E3" s="10" t="s">
        <v>139</v>
      </c>
      <c r="F3" s="10"/>
      <c r="G3" s="10" t="s">
        <v>280</v>
      </c>
      <c r="H3" s="10"/>
      <c r="I3" s="185" t="s">
        <v>281</v>
      </c>
      <c r="J3" s="185"/>
      <c r="K3" s="10" t="s">
        <v>282</v>
      </c>
      <c r="L3" s="26" t="s">
        <v>283</v>
      </c>
      <c r="M3" s="26" t="s">
        <v>284</v>
      </c>
      <c r="O3" s="26" t="s">
        <v>285</v>
      </c>
      <c r="P3" s="26" t="s">
        <v>286</v>
      </c>
      <c r="Q3" s="50" t="s">
        <v>287</v>
      </c>
      <c r="R3" s="26" t="s">
        <v>288</v>
      </c>
      <c r="T3" s="18" t="s">
        <v>289</v>
      </c>
      <c r="U3" s="18" t="s">
        <v>290</v>
      </c>
      <c r="V3" t="s">
        <v>291</v>
      </c>
      <c r="W3" s="18" t="s">
        <v>292</v>
      </c>
      <c r="X3" s="18" t="s">
        <v>293</v>
      </c>
      <c r="Y3" s="18" t="s">
        <v>294</v>
      </c>
      <c r="Z3" s="18" t="s">
        <v>295</v>
      </c>
      <c r="AA3" s="23" t="str">
        <f>"BL "&amp; B3</f>
        <v>BL Disease name</v>
      </c>
      <c r="AB3" s="23" t="str">
        <f>"BL "&amp; C3</f>
        <v>BL Surveillance function</v>
      </c>
      <c r="AC3" s="23" t="str">
        <f>"BL "&amp; D3</f>
        <v>BL Surveillance activity</v>
      </c>
      <c r="AD3" s="172" t="b">
        <v>1</v>
      </c>
      <c r="AE3" s="23" t="str">
        <f>"BL " &amp;G3</f>
        <v>BL Organization</v>
      </c>
      <c r="AF3" s="28" t="s">
        <v>296</v>
      </c>
      <c r="AG3" s="23" t="str">
        <f>"BL " &amp;K3</f>
        <v>BL Unit</v>
      </c>
      <c r="AH3" s="23" t="str">
        <f>"BL " &amp;L3</f>
        <v>BL Unit cost</v>
      </c>
      <c r="AI3" s="23" t="str">
        <f>"BL " &amp;M3</f>
        <v>BL Quantity</v>
      </c>
      <c r="AK3" s="18" t="s">
        <v>297</v>
      </c>
      <c r="AL3" s="18" t="s">
        <v>298</v>
      </c>
      <c r="AM3" s="18" t="s">
        <v>299</v>
      </c>
      <c r="AN3" s="18" t="s">
        <v>300</v>
      </c>
      <c r="AO3" s="18" t="s">
        <v>301</v>
      </c>
      <c r="AP3" s="18" t="s">
        <v>302</v>
      </c>
      <c r="AQ3" s="18" t="s">
        <v>303</v>
      </c>
      <c r="AR3" s="18" t="s">
        <v>304</v>
      </c>
      <c r="AS3" s="195" t="s">
        <v>305</v>
      </c>
      <c r="AT3" s="195"/>
      <c r="AV3" s="90" t="s">
        <v>306</v>
      </c>
      <c r="AW3" s="18" t="s">
        <v>307</v>
      </c>
      <c r="AX3" s="18" t="s">
        <v>308</v>
      </c>
      <c r="AY3" s="18" t="s">
        <v>309</v>
      </c>
      <c r="AZ3" s="18" t="s">
        <v>310</v>
      </c>
      <c r="BB3" s="18" t="s">
        <v>311</v>
      </c>
      <c r="BC3" s="18" t="s">
        <v>312</v>
      </c>
      <c r="BD3" s="18" t="s">
        <v>313</v>
      </c>
      <c r="BE3" s="18" t="s">
        <v>314</v>
      </c>
      <c r="BF3" s="18" t="s">
        <v>280</v>
      </c>
      <c r="BG3" s="18" t="s">
        <v>315</v>
      </c>
      <c r="BH3" s="18"/>
      <c r="BI3" s="53" t="str">
        <f>B3</f>
        <v>Disease name</v>
      </c>
      <c r="BJ3" s="53" t="str">
        <f>C3</f>
        <v>Surveillance function</v>
      </c>
      <c r="BK3" s="53" t="str">
        <f>D3</f>
        <v>Surveillance activity</v>
      </c>
      <c r="BL3" s="53" t="str">
        <f>E3</f>
        <v>Input name</v>
      </c>
      <c r="BM3" s="53" t="str">
        <f>K3</f>
        <v>Unit</v>
      </c>
      <c r="BN3" s="29" t="s">
        <v>316</v>
      </c>
      <c r="BO3" s="29" t="s">
        <v>317</v>
      </c>
      <c r="BP3" s="29" t="s">
        <v>318</v>
      </c>
      <c r="BQ3" s="33" t="s">
        <v>319</v>
      </c>
      <c r="BR3" s="34" t="s">
        <v>320</v>
      </c>
      <c r="BS3" s="34" t="s">
        <v>321</v>
      </c>
      <c r="BT3" t="s">
        <v>322</v>
      </c>
      <c r="BU3" s="34" t="s">
        <v>323</v>
      </c>
      <c r="BX3" s="18" t="s">
        <v>324</v>
      </c>
      <c r="BY3" s="20"/>
      <c r="BZ3" s="20"/>
      <c r="CD3" s="88" t="s">
        <v>325</v>
      </c>
      <c r="CG3" s="15">
        <f>COUNTA(CH3:CW3)</f>
        <v>16</v>
      </c>
      <c r="CH3" s="74" t="s">
        <v>288</v>
      </c>
      <c r="CI3" s="75" t="s">
        <v>100</v>
      </c>
      <c r="CJ3" s="75" t="s">
        <v>278</v>
      </c>
      <c r="CK3" s="75" t="s">
        <v>279</v>
      </c>
      <c r="CL3" s="75" t="s">
        <v>139</v>
      </c>
      <c r="CM3" s="75" t="s">
        <v>281</v>
      </c>
      <c r="CN3" s="75" t="s">
        <v>282</v>
      </c>
      <c r="CO3" s="75" t="s">
        <v>283</v>
      </c>
      <c r="CP3" s="75" t="s">
        <v>284</v>
      </c>
      <c r="CQ3" s="75" t="s">
        <v>285</v>
      </c>
      <c r="CR3" s="75" t="s">
        <v>326</v>
      </c>
      <c r="CS3" s="75" t="s">
        <v>287</v>
      </c>
      <c r="CT3" s="75" t="s">
        <v>295</v>
      </c>
      <c r="CU3" s="75" t="s">
        <v>286</v>
      </c>
      <c r="CV3" s="75" t="s">
        <v>319</v>
      </c>
      <c r="CW3" s="75" t="s">
        <v>289</v>
      </c>
      <c r="CX3" s="92" t="str">
        <f>Inputs!B90</f>
        <v>Input standard name</v>
      </c>
      <c r="CY3" s="91" t="str">
        <f>Inputs!C90</f>
        <v>Input type</v>
      </c>
      <c r="CZ3" s="95" t="str">
        <f>Diseases!C3</f>
        <v>Type of disease</v>
      </c>
      <c r="DA3" s="95" t="str">
        <f>Diseases!D3</f>
        <v>Surveillance types</v>
      </c>
      <c r="DB3" s="130" t="str">
        <f>Surveillance!C6</f>
        <v>Type of function</v>
      </c>
      <c r="DC3" s="94" t="str">
        <f>Admin!C7</f>
        <v>Organization type</v>
      </c>
      <c r="DD3" s="94" t="str">
        <f>Admin!D7</f>
        <v>Admin level</v>
      </c>
      <c r="DE3" s="93"/>
      <c r="DF3" s="93"/>
      <c r="DG3" s="93"/>
      <c r="DH3" s="93"/>
      <c r="DI3" s="93"/>
      <c r="DJ3" s="93"/>
      <c r="DK3">
        <f>MATCH(CS3,CH3:DD3,0)</f>
        <v>12</v>
      </c>
      <c r="DL3" s="18" t="s">
        <v>327</v>
      </c>
      <c r="DM3" s="141" t="s">
        <v>328</v>
      </c>
      <c r="DN3" s="18" t="s">
        <v>329</v>
      </c>
      <c r="DU3" s="13"/>
      <c r="DV3" s="13"/>
      <c r="DY3" t="s">
        <v>330</v>
      </c>
      <c r="DZ3" s="18" t="s">
        <v>331</v>
      </c>
      <c r="EA3" t="s">
        <v>332</v>
      </c>
      <c r="EC3" t="s">
        <v>333</v>
      </c>
      <c r="ED3" t="s">
        <v>334</v>
      </c>
      <c r="EE3" s="84" t="s">
        <v>335</v>
      </c>
      <c r="EL3" t="s">
        <v>336</v>
      </c>
      <c r="EP3" t="s">
        <v>337</v>
      </c>
      <c r="EQ3" s="18" t="s">
        <v>338</v>
      </c>
      <c r="ES3" s="79" t="s">
        <v>58</v>
      </c>
      <c r="EU3" t="str">
        <f>B3</f>
        <v>Disease name</v>
      </c>
      <c r="EV3" t="str">
        <f>C3</f>
        <v>Surveillance function</v>
      </c>
      <c r="EW3" t="str">
        <f>D3</f>
        <v>Surveillance activity</v>
      </c>
      <c r="EX3" t="str">
        <f>E3</f>
        <v>Input name</v>
      </c>
      <c r="EY3" t="str">
        <f>G3</f>
        <v>Organization</v>
      </c>
      <c r="EZ3" t="str">
        <f>K3</f>
        <v>Unit</v>
      </c>
      <c r="FA3" t="str">
        <f>L3</f>
        <v>Unit cost</v>
      </c>
      <c r="FB3" t="str">
        <f>M3</f>
        <v>Quantity</v>
      </c>
      <c r="FC3" t="str">
        <f>Planning!AS3</f>
        <v>Transitioning</v>
      </c>
      <c r="FD3" t="str">
        <f>Q3</f>
        <v>Integrating (into) activity</v>
      </c>
      <c r="FF3" s="18" t="s">
        <v>339</v>
      </c>
      <c r="FV3" s="25" t="str">
        <f>Budget01!B3</f>
        <v>Organization type</v>
      </c>
      <c r="FW3" s="25" t="str">
        <f>Budget01!C3</f>
        <v>Surveillance function</v>
      </c>
      <c r="FX3" s="25" t="str">
        <f>Budget01!D3</f>
        <v>Input type</v>
      </c>
      <c r="FY3" s="25" t="str">
        <f>Budget01!E3</f>
        <v>Input name</v>
      </c>
      <c r="FZ3" s="123" t="str">
        <f>CQ3</f>
        <v>Input cost</v>
      </c>
      <c r="GB3" s="18" t="s">
        <v>340</v>
      </c>
      <c r="GL3" s="25" t="str">
        <f>Budget02!B3</f>
        <v>Disease name</v>
      </c>
      <c r="GM3" s="25" t="str">
        <f>Budget02!C3</f>
        <v>Surveillance activity</v>
      </c>
      <c r="GN3" s="25" t="str">
        <f>Budget02!D3</f>
        <v>Input type</v>
      </c>
      <c r="GO3" s="25" t="str">
        <f>Budget02!E3</f>
        <v>Input name</v>
      </c>
      <c r="GP3" s="25" t="str">
        <f>Budget02!F3</f>
        <v>Integrated</v>
      </c>
      <c r="GQ3" s="123" t="str">
        <f>$FZ$3</f>
        <v>Input cost</v>
      </c>
      <c r="GS3" s="18" t="s">
        <v>341</v>
      </c>
      <c r="HE3" s="25" t="str">
        <f>Budget03!B3</f>
        <v>Organization type</v>
      </c>
      <c r="HF3" s="25" t="str">
        <f>Budget03!C3</f>
        <v>Admin level</v>
      </c>
      <c r="HG3" s="25" t="str">
        <f>Budget03!D3</f>
        <v>Surveillance types</v>
      </c>
      <c r="HH3" s="25" t="str">
        <f>Budget03!E3</f>
        <v>Surveillance function</v>
      </c>
      <c r="HI3" s="123" t="str">
        <f>$FZ$3</f>
        <v>Input cost</v>
      </c>
      <c r="HK3" s="18" t="s">
        <v>342</v>
      </c>
    </row>
    <row r="4" spans="1:228">
      <c r="A4" s="14" t="str">
        <f>IF(AK4,1,"")</f>
        <v/>
      </c>
      <c r="B4" s="5"/>
      <c r="C4" s="12"/>
      <c r="D4" s="12"/>
      <c r="E4" s="12"/>
      <c r="G4" s="12"/>
      <c r="I4" s="186"/>
      <c r="K4" s="12"/>
      <c r="L4" s="241"/>
      <c r="M4" s="241"/>
      <c r="O4" s="239" cm="1">
        <f t="array" ref="O4:O303">IF($AN4:$AN303,L4:L303*M4:M303,0)</f>
        <v>0</v>
      </c>
      <c r="P4" s="240" t="str">
        <f ca="1">IF(T4,SUM(OFFSET($O4:$O$303,,,U4)),"")</f>
        <v/>
      </c>
      <c r="Q4" s="175"/>
      <c r="R4" s="176" t="str" cm="1">
        <f t="array" ref="R4:R303">IF(_IsInp,BU4:BU303,"")</f>
        <v/>
      </c>
      <c r="T4" cm="1">
        <f t="array" ref="T4:T303">_xlfn.ANCHORARRAY(AK4)*NOT(AK3:AK302=TRUE)</f>
        <v>0</v>
      </c>
      <c r="U4" t="str">
        <f>IF(T4,IFERROR(MATCH(1,$T5:$T$303,0),ROWS($T4:$T$303)),"")</f>
        <v/>
      </c>
      <c r="V4" t="str" cm="1">
        <f t="array" ref="V4:V303">IF($AB$4:$AB$303,MATCH($C4:$C303,l_functionName,0),"")</f>
        <v/>
      </c>
      <c r="W4" t="b">
        <f>AD4</f>
        <v>0</v>
      </c>
      <c r="X4" t="str" cm="1">
        <f t="array" ref="X4:X303">IF(ISBLANK($I$4:$I$303),"",MATCH($I$4:$I$303,l_Integrated,0))</f>
        <v/>
      </c>
      <c r="Y4" t="str" cm="1">
        <f t="array" ref="Y4:Y304">IF(_xlfn.ANCHORARRAY(AO4),RIGHT(Q4:Q304,3)+0,"")</f>
        <v/>
      </c>
      <c r="Z4" t="str" cm="1">
        <f t="array" ref="Z4:Z304">IF(_xlfn.ANCHORARRAY(Y4)="","",CHOOSE(_xlfn.ANCHORARRAY(X4),,INDEX(_xlfn.ANCHORARRAY(R4),_xlfn.ANCHORARRAY(Y4)-ROW($3:$3)),INDEX(_xlfn.ANCHORARRAY(Projects!I4),_xlfn.ANCHORARRAY(Y4)-ROW($3:$3))))</f>
        <v/>
      </c>
      <c r="AA4" t="b" cm="1">
        <f t="array" ref="AA4:AA303">NOT(ISBLANK(B4:B303))</f>
        <v>0</v>
      </c>
      <c r="AB4" t="b" cm="1">
        <f t="array" ref="AB4:AB303">NOT(ISBLANK(C4:C303))</f>
        <v>0</v>
      </c>
      <c r="AC4" t="b" cm="1">
        <f t="array" ref="AC4:AC303">NOT(ISBLANK(D4:D303))</f>
        <v>0</v>
      </c>
      <c r="AD4" t="b" cm="1">
        <f t="array" ref="AD4:AD303">NOT(ISBLANK(E4:E303))</f>
        <v>0</v>
      </c>
      <c r="AE4" t="b" cm="1">
        <f t="array" ref="AE4:AE303">NOT(ISBLANK(G4:G303))</f>
        <v>0</v>
      </c>
      <c r="AF4" s="25" t="b" cm="1">
        <f t="array" ref="AF4:AF303">_xlfn.ANCHORARRAY(X4)=1</f>
        <v>0</v>
      </c>
      <c r="AG4" t="b" cm="1">
        <f t="array" ref="AG4:AG303">NOT(ISBLANK(K4:K303))</f>
        <v>0</v>
      </c>
      <c r="AH4" cm="1">
        <f t="array" ref="AH4:AH303">(NOT(ISBLANK(L4:L303))*ISNUMBER(L4:L303))</f>
        <v>0</v>
      </c>
      <c r="AI4" cm="1">
        <f t="array" ref="AI4:AI303">(NOT(ISBLANK(M4:M303))*ISNUMBER(M4:M303))</f>
        <v>0</v>
      </c>
      <c r="AK4" s="13" cm="1">
        <f t="array" ref="AK4:AK303">_xlfn.ANCHORARRAY(AA4)*_xlfn.ANCHORARRAY(AB4)*_xlfn.ANCHORARRAY(AC4)*_xlfn.ANCHORARRAY(AD4)*_xlfn.ANCHORARRAY(AE4)</f>
        <v>0</v>
      </c>
      <c r="AL4" s="13" cm="1">
        <f t="array" ref="AL4:AL303">_xlfn.ANCHORARRAY(AG4)*_xlfn.ANCHORARRAY(AH4)*_xlfn.ANCHORARRAY(AI4)</f>
        <v>0</v>
      </c>
      <c r="AM4" s="13" cm="1">
        <f t="array" ref="AM4:AM303">_xlfn.ANCHORARRAY(AD4)*_xlfn.ANCHORARRAY(AE4)</f>
        <v>0</v>
      </c>
      <c r="AN4" s="18" cm="1">
        <f t="array" ref="AN4:AN303">_xlfn.ANCHORARRAY(AE4)*_xlfn.ANCHORARRAY(AF4)*_xlfn.ANCHORARRAY(AL4)</f>
        <v>0</v>
      </c>
      <c r="AO4" cm="1">
        <f t="array" ref="AO4:AO303">((_xlfn.ANCHORARRAY(X4)=2)+(_xlfn.ANCHORARRAY(X4)=3))*($AD$4:$AD$303=TRUE)</f>
        <v>0</v>
      </c>
      <c r="AP4" t="b" cm="1">
        <f t="array" ref="AP4:AP303">(_xlfn.ANCHORARRAY(X4)=4)*($AD$4:$AD$303)=1</f>
        <v>0</v>
      </c>
      <c r="AQ4" cm="1">
        <f t="array" ref="AQ4:AQ303">_xlfn.ANCHORARRAY(AA4)+NOT(_xlfn.ANCHORARRAY(AA4))*AD3:AD302*NOT(_xlfn.ANCHORARRAY(AD4))</f>
        <v>1</v>
      </c>
      <c r="AR4" cm="1">
        <f t="array" ref="AR4:AR303">_xlfn.ANCHORARRAY(AE4)*_xlfn.ANCHORARRAY(AL4)*(_xlfn.ANCHORARRAY(X4)=3)</f>
        <v>0</v>
      </c>
      <c r="AS4" s="35" t="str" cm="1">
        <f t="array" ref="AS4:AS303">IF(_xlfn.ANCHORARRAY(AR4),L4:L303*M4:M303,"")</f>
        <v/>
      </c>
      <c r="AT4" s="35"/>
      <c r="AU4" s="58"/>
      <c r="AV4" t="b">
        <f>AND(AE4=FALSE,OR(AND(AF4,AD4,AL4),AND(AL4=FALSE,AD4)))</f>
        <v>0</v>
      </c>
      <c r="AW4" cm="1">
        <f t="array" ref="AW4:AW303">NOT(_xlfn.ANCHORARRAY($AA4))*_xlfn.ANCHORARRAY(AB4)</f>
        <v>0</v>
      </c>
      <c r="AX4" cm="1">
        <f t="array" ref="AX4:AX303">NOT(_xlfn.ANCHORARRAY($AA4))*_xlfn.ANCHORARRAY(AC4)</f>
        <v>0</v>
      </c>
      <c r="AY4" cm="1">
        <f t="array" ref="AY4:AY303">NOT(ISBLANK(Q4:Q303))*NOT(_xlfn.ANCHORARRAY(AO4))</f>
        <v>0</v>
      </c>
      <c r="AZ4" cm="1">
        <f t="array" aca="1" ref="AZ4:AZ303" ca="1">_xlfn.ANCHORARRAY(AY4)+_xlfn.ANCHORARRAY(BG4)</f>
        <v>0</v>
      </c>
      <c r="BB4" t="str" cm="1">
        <f t="array" ref="BB4:BB303">IF(_xlfn.ANCHORARRAY(AA4),ISNA(MATCH(B4:B303,l_Diseases,0)),"")</f>
        <v/>
      </c>
      <c r="BC4" t="str" cm="1">
        <f t="array" ref="BC4:BC303">IF(_xlfn.ANCHORARRAY(AB4),ISNA(MATCH(C4:C303,l_functionName,0)),"")</f>
        <v/>
      </c>
      <c r="BD4" t="str" cm="1">
        <f t="array" ref="BD4:BD303">IF(_xlfn.ANCHORARRAY(AC4),ISNA(MATCH(D4:D303,l_ActivityName,0)),"")</f>
        <v/>
      </c>
      <c r="BE4" t="str" cm="1">
        <f t="array" ref="BE4:BE303">IF(_xlfn.ANCHORARRAY(AD4),ISNA(MATCH(E4:E303,l_inputNames,0)),"")</f>
        <v/>
      </c>
      <c r="BF4" t="str" cm="1">
        <f t="array" ref="BF4:BF303">IF(_xlfn.ANCHORARRAY(AE4),ISNA(MATCH(G4:G303,l_Organizations,0)),"")</f>
        <v/>
      </c>
      <c r="BG4" cm="1">
        <f t="array" aca="1" ref="BG4:BG303" ca="1">IF(_xlfn.ANCHORARRAY(AO4),ISNA(MATCH(Q4:Q303,l_inputs_Integrating,0)),0)</f>
        <v>0</v>
      </c>
      <c r="BI4" s="54" t="str">
        <f t="shared" ref="BI4:BI67" si="0">IF(_IsInp,IF(ISBLANK(B4),BI3,B4),"")</f>
        <v/>
      </c>
      <c r="BJ4" s="54" t="str">
        <f t="shared" ref="BJ4:BJ67" si="1">IF(_IsInp,IF(ISBLANK(C4),BJ3,C4),"")</f>
        <v/>
      </c>
      <c r="BK4" s="54" t="str">
        <f t="shared" ref="BK4:BK67" si="2">IF(_IsInp,IF(ISBLANK(D4),BK3,D4),"")</f>
        <v/>
      </c>
      <c r="BL4" s="54" t="str" cm="1">
        <f t="array" ref="BL4:BL303">IF(_IsInp,IF(ISBLANK(E$4:E$303),"",E$4:E$303),"")</f>
        <v/>
      </c>
      <c r="BM4" t="str" cm="1">
        <f t="array" ref="BM4:BM303">IF(_IsInp,IF(ISBLANK(K$4:K$303),"",K$4:K$303),"")</f>
        <v/>
      </c>
      <c r="BN4" t="str" cm="1">
        <f t="array" ref="BN4:BN303">IF(_IsInp,TEXT(MATCH(BI$4:BI$303,l_Diseases,0),$BN$1),"")</f>
        <v/>
      </c>
      <c r="BO4" t="str" cm="1">
        <f t="array" ref="BO4:BO303">IF(_IsInp,TEXT(MATCH(BJ4:BJ$303,l_functionName,0),$BO$1),"")</f>
        <v/>
      </c>
      <c r="BP4" t="str" cm="1">
        <f t="array" ref="BP4:BP303">IF(_IsInp,TEXT(INDEX(Surveillance!$E$28:$E$75,MATCH($BK$4:$BK$303&amp;$BJ$4:$BJ$303,INDEX(Surveillance!$F$28:$F$75&amp;Surveillance!$G$28:$G$75,0),0)),$BP$1),"")</f>
        <v/>
      </c>
      <c r="BQ4" s="25" t="str">
        <f>IF(_IsInp, _xlfn.TEXTJOIN($BQ$1,TRUE,BN4:BP4),"")</f>
        <v/>
      </c>
      <c r="BR4" s="35" t="str" cm="1">
        <f t="array" ref="BR4:BR303">IF(_IsInp,TEXT(MATCH($E4:E303,l_inputNames,0),$BR$1),"")</f>
        <v/>
      </c>
      <c r="BS4" s="35" t="str" cm="1">
        <f t="array" ref="BS4:BS303">IF(_IsInp,TEXT(MATCH(G$4:G$303,l_Organizations,0),$BN$1),"")</f>
        <v/>
      </c>
      <c r="BT4" t="str" cm="1">
        <f t="array" ref="BT4:BT303">TEXT(ROW(_xlfn.ANCHORARRAY(AF4)),"000")</f>
        <v>004</v>
      </c>
      <c r="BU4" s="35" t="str">
        <f>IF(W4,_xlfn.TEXTJOIN($BU$1,TRUE,BQ4:BT4),"")</f>
        <v/>
      </c>
      <c r="BX4" s="13" cm="1">
        <f t="array" aca="1" ref="BX4" ca="1">IF(BZ4=0,0,_xlfn.LET(_xlpm.RowN,MAX(ROWS(_xlfn.ANCHORARRAY(BZ4)),ROWS(_xlfn.ANCHORARRAY(CA4))),_xlpm.ColN,2,_xlpm.rng,INDEX(CHOOSE({1,2},_xlfn.ANCHORARRAY(BZ4),_xlfn.ANCHORARRAY(CA4)),MOD(_xlfn.SEQUENCE(_xlpm.RowN*_xlpm.ColN,,0),_xlpm.RowN)+1,_xlfn.SEQUENCE(_xlpm.RowN*_xlpm.ColN,,0,1/_xlpm.RowN)+1),_xlfn._xlws.SORT(_xlfn._xlws.FILTER(_xlpm.rng,NOT(ISERROR(_xlpm.rng))))))</f>
        <v>0</v>
      </c>
      <c r="BY4" s="57" t="str">
        <f t="shared" ref="BY4:BY67" si="3">IF($AF4,_xlfn.TEXTJOIN($BY$1,TRUE,BI4,BK4:BL4,BT4),"")</f>
        <v/>
      </c>
      <c r="BZ4" s="57" cm="1">
        <f t="array" ref="BZ4">_xlfn._xlws.FILTER(BY4:BY303,AF4:AF303=TRUE,0)</f>
        <v>0</v>
      </c>
      <c r="CA4" cm="1">
        <f t="array" aca="1" ref="CA4" ca="1">_xlfn.ANCHORARRAY(Projects!AT4)</f>
        <v>0</v>
      </c>
      <c r="CD4" s="76" t="str" cm="1">
        <f t="array" ref="CD4:CD9">_xlfn._xlws.SORT(TRANSPOSE(_xlfn._xlws.FILTER(B3:BQ3,B307:BQ307)))</f>
        <v>Activity #</v>
      </c>
      <c r="CG4" s="71" t="str" cm="1">
        <f t="array" ref="CG4:CG59">_xlfn._xlws.SORT(_xlfn.UNIQUE(TRANSPOSE(_xlfn._xlws.FILTER($G$3:$BU$3,$G$3:$BU$3&lt;&gt;""))))</f>
        <v>Act #</v>
      </c>
      <c r="CH4" s="73" cm="1">
        <f t="array" aca="1" ref="CH4" ca="1">_xlfn._xlws.SORT(_xlfn._xlws.FILTER(INDEX($G$4:$BU$303,_xlfn.SEQUENCE(ROWS($G$4:$G$303)),_xlfn.XMATCH(OFFSET($CH$3:$CW$3,,,,CG3),$G$3:$BU$3,0)),_IsInp,0))</f>
        <v>0</v>
      </c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X4" t="str" cm="1">
        <f t="array" aca="1" ref="CX4:CX303" ca="1">IF(_IsArray,INDEX(Inputs!$C$8:$C$87,MATCH($CL$4:$CL$303,Inputs!$B$8:$B$87,0)),"")</f>
        <v/>
      </c>
      <c r="CY4" t="str" cm="1">
        <f t="array" aca="1" ref="CY4:CY303" ca="1">IF(_IsArray,INDEX(Inputs!$C$91:$C$119,MATCH(_xlfn.ANCHORARRAY(CX4),Inputs!$B$91:$B$119,0)),"")</f>
        <v/>
      </c>
      <c r="CZ4" t="str" cm="1">
        <f t="array" aca="1" ref="CZ4:CZ303" ca="1">IF(_IsArray,INDEX(Diseases!$C$4:$C$51,MATCH($CI$4:$CI$303,Diseases!$B$4:$B$51,0)),"")</f>
        <v/>
      </c>
      <c r="DA4" t="str" cm="1">
        <f t="array" aca="1" ref="DA4:DA303" ca="1">IF(_IsArray,INDEX(Diseases!$D$4:$D$51,MATCH($CI$4:$CI$303,Diseases!$B$4:$B$51,0)),"")</f>
        <v/>
      </c>
      <c r="DB4" t="str" cm="1">
        <f t="array" aca="1" ref="DB4:DB303" ca="1">IF(_IsArray,INDEX(Surveillance!C7:C23,MATCH(Planning!CJ4:CJ303,Surveillance!B7:B23,0)),"")</f>
        <v/>
      </c>
      <c r="DC4" t="str" cm="1">
        <f t="array" aca="1" ref="DC4:DC303" ca="1">IF(_IsArray,INDEX(Admin!C$8:C$55,MATCH($CR$4:$CR$303,Admin!$B$8:$B$55,0)),"")</f>
        <v/>
      </c>
      <c r="DD4" t="str" cm="1">
        <f t="array" aca="1" ref="DD4:DD303" ca="1">IF(_IsArray,INDEX(Admin!D$8:D$55,MATCH($CR$4:$CR$303,Admin!$B$8:$B$55,0)),"")</f>
        <v/>
      </c>
      <c r="DK4" cm="1">
        <f t="array" aca="1" ref="DK4" ca="1">IF(CH4=0,0,IF(INDEX(_xlfn.ANCHORARRAY(CH4),,DK3)&lt;&gt;"",1,0))</f>
        <v>0</v>
      </c>
      <c r="DL4" s="18" t="b" cm="1">
        <f t="array" aca="1" ref="DL4:DL303" ca="1">$CG$1&gt;=ES4:ES303</f>
        <v>0</v>
      </c>
      <c r="DM4" s="141" t="str">
        <f t="shared" ref="DM4:DM67" ca="1" si="4">IF(_IsArray,_xlfn.TEXTJOIN($BU$1,TRUE,CI4:CL4),"")</f>
        <v/>
      </c>
      <c r="DN4" t="str" cm="1">
        <f t="array" ref="DN4:DN303">IF($CS$4:$CS$303=0,"",CT4:CT303)</f>
        <v/>
      </c>
      <c r="DO4" t="str" cm="1">
        <f t="array" aca="1" ref="DO4:DO303" ca="1">IF(DN4:DN303="",DP4:DP303,DN4:DN303)</f>
        <v/>
      </c>
      <c r="DP4" t="str" cm="1">
        <f t="array" aca="1" ref="DP4:DP303" ca="1">IF(_xlfn.ANCHORARRAY(DL4),$CH$4:$CH$303,"")</f>
        <v/>
      </c>
      <c r="DQ4" cm="1">
        <f t="array" aca="1" ref="DQ4" ca="1">_xlfn._xlws.SORT(_xlfn._xlws.FILTER($DO$4:$DP$303,$DO$4:$DO$303&lt;&gt;"",0))</f>
        <v>0</v>
      </c>
      <c r="DS4" t="str" cm="1">
        <f t="array" aca="1" ref="DS4:DS303" ca="1">IF(_xlfn.ANCHORARRAY(DL4),DQ4:DQ303,"")</f>
        <v/>
      </c>
      <c r="DT4" t="str" cm="1">
        <f t="array" aca="1" ref="DT4:DT303" ca="1">IF(DQ4:DQ303=DR4:DR303,"",DR4:DR303)</f>
        <v/>
      </c>
      <c r="DU4" t="str" cm="1">
        <f t="array" aca="1" ref="DU4:DV303" ca="1">_xlfn.SORTBY($DS$4:$DT$303,$DS$4:$DS$303,1, $DT$4:$DT$303,1)</f>
        <v/>
      </c>
      <c r="DV4" t="str">
        <f ca="1"/>
        <v/>
      </c>
      <c r="DW4" cm="1">
        <f t="array" aca="1" ref="DW4" ca="1">_xlfn._xlws.FILTER(_xlfn.ANCHORARRAY(DU4),DU4:DU303&lt;&gt;"",0)</f>
        <v>0</v>
      </c>
      <c r="DY4" s="18" t="str" cm="1">
        <f t="array" aca="1" ref="DY4:DY303" ca="1">IF(_IsArray,IF(MID($DW$4:$DW$303,9,1)=Projects!$AR$1,2,1),"")</f>
        <v/>
      </c>
      <c r="DZ4" s="18" t="str" cm="1">
        <f t="array" aca="1" ref="DZ4:DZ303" ca="1">IF(_IsArray,_xlfn.ANCHORARRAY(DY4)=1,"")</f>
        <v/>
      </c>
      <c r="EA4" s="18" t="str" cm="1">
        <f t="array" aca="1" ref="EA4" ca="1">_xlfn._xlws.FILTER(DW4:DX303,_xlfn.ANCHORARRAY(DZ4)=TRUE,"")</f>
        <v/>
      </c>
      <c r="EB4" s="18"/>
      <c r="EC4" s="18" t="b" cm="1">
        <f t="array" aca="1" ref="EC4:EC303" ca="1">EA4:EA303&lt;&gt;""</f>
        <v>0</v>
      </c>
      <c r="ED4" s="18" t="str" cm="1">
        <f t="array" aca="1" ref="ED4:ED303" ca="1">IF(EA4:EA303="","",IF($EB$4:$EB$303="",0,1))</f>
        <v/>
      </c>
      <c r="EE4" s="13" t="str" cm="1">
        <f t="array" aca="1" ref="EE4:EE303" ca="1">IF(EF4:EF303="","",MATCH(EF4:EF303,CH4:CH303,0))</f>
        <v/>
      </c>
      <c r="EF4" s="18" t="str" cm="1">
        <f t="array" aca="1" ref="EF4" ca="1">IF(ED4="","",_xlfn.LET(_xlpm.a,IF(_xlfn.ANCHORARRAY(ED4)=0,EA4:EA303,EB4:EB303),_xlfn._xlws.FILTER(_xlpm.a,_xlpm.a&lt;&gt;0)))</f>
        <v/>
      </c>
      <c r="EG4" t="str" cm="1">
        <f t="array" aca="1" ref="EG4:EK303" ca="1">IF(_IsInternal,INDEX($CI$4:$CM$303,EE4:EE303,{1,2,3,4,5}),"")</f>
        <v/>
      </c>
      <c r="EH4" t="str">
        <f ca="1"/>
        <v/>
      </c>
      <c r="EI4" t="str">
        <f ca="1"/>
        <v/>
      </c>
      <c r="EJ4" t="str">
        <f ca="1"/>
        <v/>
      </c>
      <c r="EK4" t="str">
        <f ca="1"/>
        <v/>
      </c>
      <c r="EL4" t="str">
        <f ca="1">IF(_IsInternal,_xlfn.TEXTJOIN($EL$1,TRUE,EG4:EJ4),"")</f>
        <v/>
      </c>
      <c r="EM4" s="18" t="str" cm="1">
        <f t="array" aca="1" ref="EM4:EM303" ca="1">IF(_IsInternal,MATCH(INDEX(_xlfn.ANCHORARRAY(EG4),,5),l_Integrated,0),"")</f>
        <v/>
      </c>
      <c r="EN4" s="18"/>
      <c r="EO4" s="18"/>
      <c r="EP4" t="str" cm="1">
        <f t="array" ref="EP4:EP303">IF($CU$4:$CU$303=0,"",IF(MID($DN$4:$DN$303,9,1)=Projects!$AR$1,2,1))</f>
        <v/>
      </c>
      <c r="EQ4" t="str" cm="1">
        <f t="array" aca="1" ref="EQ4:EQ303" ca="1">IF((_xlfn.ANCHORARRAY(EP4)=1)*(_xlfn.ANCHORARRAY(DN4)&lt;&gt;""),MATCH(_xlfn.ANCHORARRAY(DN4),$CH$4:$CH$303,0),"")</f>
        <v/>
      </c>
      <c r="ES4" s="78">
        <f>ROWS(ES$4:ES4)</f>
        <v>1</v>
      </c>
      <c r="EU4" s="13" cm="1">
        <f t="array" aca="1" ref="EU4" ca="1">IF(EX1=0,0,_xlfn.LET(_xlpm.myA,_xlfn.UNIQUE(_xlfn._xlws.SORT(_xlfn._xlws.FILTER(INDEX(_xlfn.ANCHORARRAY(WideTable1!$B$4),_xlfn.SEQUENCE(ROWS(_xlfn.ANCHORARRAY(WideTable1!$B$4))),_xlfn.XMATCH(EU$3:FD$3,_xlfn.ANCHORARRAY(WideTable1!$B$3),0)),INDEX(_xlfn.ANCHORARRAY(WideTable1!$B$4),,$EV$1)&lt;&gt;""))),_xlfn.SORTBY(_xlpm.myA,INDEX(_xlpm.myA,,1),1,INDEX(_xlpm.myA,,2),1,INDEX(_xlpm.myA,,3),1,INDEX(_xlpm.myA,,4),1)))</f>
        <v>0</v>
      </c>
      <c r="FA4" s="78"/>
      <c r="FF4" s="25" t="str" cm="1">
        <f t="array" aca="1" ref="FF4:FN4" ca="1">_xlfn._xlws.FILTER(EU4:FC304,FC4:FC304&lt;&gt;"")</f>
        <v xml:space="preserve"> Grand Total</v>
      </c>
      <c r="FG4" s="25" t="str">
        <f ca="1"/>
        <v xml:space="preserve"> </v>
      </c>
      <c r="FH4" t="str">
        <f ca="1"/>
        <v xml:space="preserve"> </v>
      </c>
      <c r="FI4" t="str">
        <f ca="1"/>
        <v xml:space="preserve"> </v>
      </c>
      <c r="FJ4">
        <f ca="1"/>
        <v>0</v>
      </c>
      <c r="FK4">
        <f ca="1"/>
        <v>0</v>
      </c>
      <c r="FL4">
        <f ca="1"/>
        <v>0</v>
      </c>
      <c r="FM4">
        <f ca="1"/>
        <v>0</v>
      </c>
      <c r="FN4">
        <f ca="1"/>
        <v>0</v>
      </c>
      <c r="FU4" s="110" t="str" cm="1">
        <f t="array" ref="FU4:FU25">_xlfn._xlws.SORT(TRANSPOSE(_xlfn.ANCHORARRAY(WideTable1!B3)))</f>
        <v>Activity #</v>
      </c>
      <c r="FV4" cm="1">
        <f t="array" aca="1" ref="FV4" ca="1">IF(WideTable1!B4=0,0,_xlfn.LET(_xlpm.myA,_xlfn.UNIQUE(_xlfn._xlws.SORT(_xlfn._xlws.FILTER(INDEX(_xlfn.ANCHORARRAY(WideTable1!$B$4),_xlfn.SEQUENCE(ROWS(_xlfn.ANCHORARRAY(WideTable1!$B$4))),_xlfn.XMATCH(FV$3:FY$3,_xlfn.ANCHORARRAY(WideTable1!$B$3),0)),INDEX(_xlfn.ANCHORARRAY(WideTable1!$B$4),,1)&lt;&gt;""))),_xlfn.SORTBY(_xlpm.myA,INDEX(_xlpm.myA,,1),1,INDEX(_xlpm.myA,,2),1,INDEX(_xlpm.myA,,3),1,INDEX(_xlpm.myA,,4),1)))</f>
        <v>0</v>
      </c>
      <c r="FZ4" s="109" cm="1">
        <f t="array" aca="1" ref="FZ4" ca="1">IF(CH4=0,0,SUMIFS(INDEX(_xlfn.ANCHORARRAY(WideTable1!$B$4),,FZ$1),INDEX(_xlfn.ANCHORARRAY(WideTable1!$B$4),,FV$1),INDEX(_xlfn.ANCHORARRAY(FV$4),,1),INDEX(_xlfn.ANCHORARRAY(WideTable1!$B$4),,FW$1),INDEX(_xlfn.ANCHORARRAY(FV$4),,2),INDEX(_xlfn.ANCHORARRAY(WideTable1!$B$4),,FX$1),INDEX(_xlfn.ANCHORARRAY(FV$4),,3),INDEX(_xlfn.ANCHORARRAY(WideTable1!$B$4),,FY$1),INDEX(_xlfn.ANCHORARRAY(FV$4),,4)))</f>
        <v>0</v>
      </c>
      <c r="GB4" t="str" cm="1">
        <f t="array" aca="1" ref="GB4" ca="1">IF(FV4=0,"",_xlfn._xlws.FILTER(FV4:FZ304,(FZ4:FZ304&gt;GF1)*(FY4:FY304&lt;&gt;"")))</f>
        <v/>
      </c>
      <c r="GF4" s="109"/>
      <c r="GL4" cm="1">
        <f t="array" aca="1" ref="GL4" ca="1">IF(WideTable1!B4=0,0,_xlfn.LET(_xlpm.myA,_xlfn.UNIQUE(_xlfn._xlws.SORT(_xlfn._xlws.FILTER(INDEX(_xlfn.ANCHORARRAY(WideTable1!$B$4),_xlfn.SEQUENCE(ROWS(_xlfn.ANCHORARRAY(WideTable1!$B$4))),_xlfn.XMATCH(GL$3:GP$3,_xlfn.ANCHORARRAY(WideTable1!$B$3),0)),INDEX(_xlfn.ANCHORARRAY(WideTable1!$B$4),0,1)&lt;&gt;""))),
_xlfn.SORTBY(_xlpm.myA,INDEX(_xlpm.myA,,1),1,INDEX(_xlpm.myA,,2),1,INDEX(_xlpm.myA,,3),1,INDEX(_xlpm.myA,,4),1)))</f>
        <v>0</v>
      </c>
      <c r="GQ4" s="109" cm="1">
        <f t="array" aca="1" ref="GQ4" ca="1">IF(GL4=0,0,SUMIFS(INDEX(_xlfn.ANCHORARRAY(WideTable1!$B$4),,GQ$1),INDEX(_xlfn.ANCHORARRAY(WideTable1!$B$4),,GL$1),INDEX(_xlfn.ANCHORARRAY(GL$4),,1),INDEX(_xlfn.ANCHORARRAY(WideTable1!$B$4),,GM$1),INDEX(_xlfn.ANCHORARRAY(GL$4),,2),INDEX(_xlfn.ANCHORARRAY(WideTable1!$B$4),,GN$1),INDEX(_xlfn.ANCHORARRAY(GL$4),,3),INDEX(_xlfn.ANCHORARRAY(WideTable1!$B$4),,GO$1),INDEX(_xlfn.ANCHORARRAY(GL$4),,4),INDEX(_xlfn.ANCHORARRAY(WideTable1!$B$4),,GP$1),INDEX(_xlfn.ANCHORARRAY(GL$4),,5)))</f>
        <v>0</v>
      </c>
      <c r="GS4" t="str" cm="1">
        <f t="array" aca="1" ref="GS4" ca="1">IF(GL4=0,"",_xlfn._xlws.FILTER(GL4:GQ304,(GQ4:GQ304&gt;GW1)*(GP4:GP304&lt;&gt;"")))</f>
        <v/>
      </c>
      <c r="GX4" s="109"/>
      <c r="GY4" t="b" cm="1">
        <f t="array" aca="1" ref="GY4:GY303" ca="1">RowN&lt;=(GS1-1)</f>
        <v>0</v>
      </c>
      <c r="HE4" cm="1">
        <f t="array" aca="1" ref="HE4" ca="1">IF(WideTable1!B4=0,0,_xlfn.LET(_xlpm.myA,_xlfn.UNIQUE(_xlfn._xlws.SORT(_xlfn._xlws.FILTER(INDEX(_xlfn.ANCHORARRAY(WideTable1!$B$4),_xlfn.SEQUENCE(ROWS(_xlfn.ANCHORARRAY(WideTable1!$B$4))),_xlfn.XMATCH(HE$3:HH$3,_xlfn.ANCHORARRAY(WideTable1!$B$3),0)),INDEX(_xlfn.ANCHORARRAY(WideTable1!$B$4),,1)&lt;&gt;""))),_xlfn.SORTBY(_xlpm.myA,INDEX(_xlpm.myA,,1),1,INDEX(_xlpm.myA,,2),1,INDEX(_xlpm.myA,,3),1,INDEX(_xlpm.myA,,4),1)))</f>
        <v>0</v>
      </c>
      <c r="HI4" s="109" cm="1">
        <f t="array" aca="1" ref="HI4" ca="1">IF(HE4=0,0,SUMIFS(INDEX(_xlfn.ANCHORARRAY(WideTable1!$B$4),,HI$1),INDEX(_xlfn.ANCHORARRAY(WideTable1!$B$4),,HE$1),INDEX(_xlfn.ANCHORARRAY(HE$4),,1),INDEX(_xlfn.ANCHORARRAY(WideTable1!$B$4),,HF$1),INDEX(_xlfn.ANCHORARRAY(HE$4),,2),INDEX(_xlfn.ANCHORARRAY(WideTable1!$B$4),,HG$1),INDEX(_xlfn.ANCHORARRAY(HE$4),,3),INDEX(_xlfn.ANCHORARRAY(WideTable1!$B$4),,HH$1),INDEX(_xlfn.ANCHORARRAY(HE$4),,4)))</f>
        <v>0</v>
      </c>
      <c r="HK4" t="str" cm="1">
        <f t="array" aca="1" ref="HK4" ca="1">IF(HE4=0,"",_xlfn._xlws.FILTER(HE4:HI304,(HI4:HI304&gt;HO1)*(HH4:HH304&lt;&gt;"")))</f>
        <v/>
      </c>
      <c r="HO4" s="109"/>
    </row>
    <row r="5" spans="1:228">
      <c r="A5" s="14" t="str">
        <f>IF(AK5,MAX(A$4:A4)+1,"")</f>
        <v/>
      </c>
      <c r="B5" s="51"/>
      <c r="C5" s="12"/>
      <c r="D5" s="12"/>
      <c r="E5" s="12"/>
      <c r="G5" s="12"/>
      <c r="I5" s="186"/>
      <c r="K5" s="12"/>
      <c r="L5" s="241"/>
      <c r="M5" s="241"/>
      <c r="O5" s="239">
        <v>0</v>
      </c>
      <c r="P5" s="240" t="str">
        <f ca="1">IF(T5,SUM(OFFSET($O5:$O$303,,,U5)),"")</f>
        <v/>
      </c>
      <c r="Q5" s="175"/>
      <c r="R5" s="177" t="str">
        <v/>
      </c>
      <c r="T5">
        <v>0</v>
      </c>
      <c r="U5" t="str">
        <f>IF(T5,IFERROR(MATCH(1,$T6:$T$303,0),ROWS($T5:$T$303)),"")</f>
        <v/>
      </c>
      <c r="V5" t="str">
        <v/>
      </c>
      <c r="W5" t="b">
        <f>AND(AD5,OR(W4,T5))</f>
        <v>0</v>
      </c>
      <c r="X5" t="str">
        <v/>
      </c>
      <c r="Y5" t="str">
        <v/>
      </c>
      <c r="Z5" t="str">
        <v/>
      </c>
      <c r="AA5" t="b">
        <v>0</v>
      </c>
      <c r="AB5" t="b">
        <v>0</v>
      </c>
      <c r="AC5" t="b">
        <v>0</v>
      </c>
      <c r="AD5" t="b">
        <v>0</v>
      </c>
      <c r="AE5" t="b">
        <v>0</v>
      </c>
      <c r="AF5" s="25" t="b">
        <v>0</v>
      </c>
      <c r="AG5" t="b">
        <v>0</v>
      </c>
      <c r="AH5">
        <v>0</v>
      </c>
      <c r="AI5">
        <v>0</v>
      </c>
      <c r="AK5" s="13">
        <v>0</v>
      </c>
      <c r="AL5" s="13">
        <v>0</v>
      </c>
      <c r="AM5" s="13">
        <v>0</v>
      </c>
      <c r="AN5" s="18">
        <v>0</v>
      </c>
      <c r="AO5">
        <v>0</v>
      </c>
      <c r="AP5" t="b">
        <v>0</v>
      </c>
      <c r="AQ5">
        <v>0</v>
      </c>
      <c r="AR5">
        <v>0</v>
      </c>
      <c r="AS5" s="35" t="str">
        <v/>
      </c>
      <c r="AT5" s="35"/>
      <c r="AU5" s="58"/>
      <c r="AV5" t="b">
        <f t="shared" ref="AV5:AV35" si="5">AND(AE5=FALSE,OR(AND(AF5,AD5,AL5),AND(AL5=FALSE,AD5)))</f>
        <v>0</v>
      </c>
      <c r="AW5">
        <v>0</v>
      </c>
      <c r="AX5">
        <v>0</v>
      </c>
      <c r="AY5">
        <v>0</v>
      </c>
      <c r="AZ5">
        <f ca="1"/>
        <v>0</v>
      </c>
      <c r="BB5" t="str">
        <v/>
      </c>
      <c r="BC5" t="str">
        <v/>
      </c>
      <c r="BD5" t="str">
        <v/>
      </c>
      <c r="BE5" t="str">
        <v/>
      </c>
      <c r="BF5" t="str">
        <v/>
      </c>
      <c r="BG5">
        <f ca="1"/>
        <v>0</v>
      </c>
      <c r="BI5" s="54" t="str">
        <f t="shared" si="0"/>
        <v/>
      </c>
      <c r="BJ5" s="54" t="str">
        <f t="shared" si="1"/>
        <v/>
      </c>
      <c r="BK5" s="54" t="str">
        <f t="shared" si="2"/>
        <v/>
      </c>
      <c r="BL5" s="54" t="str">
        <v/>
      </c>
      <c r="BM5" t="str">
        <v/>
      </c>
      <c r="BN5" t="str">
        <v/>
      </c>
      <c r="BO5" t="str">
        <v/>
      </c>
      <c r="BP5" t="str">
        <v/>
      </c>
      <c r="BQ5" s="25" t="str">
        <f t="shared" ref="BQ5:BQ35" si="6">IF(_IsInp, _xlfn.TEXTJOIN(".",TRUE,BN5:BP5),"")</f>
        <v/>
      </c>
      <c r="BR5" s="35" t="str">
        <v/>
      </c>
      <c r="BS5" s="35" t="str">
        <v/>
      </c>
      <c r="BT5" t="str">
        <v>005</v>
      </c>
      <c r="BU5" s="35" t="str">
        <f t="shared" ref="BU5:BU68" si="7">IF(W5,_xlfn.TEXTJOIN($BU$1,TRUE,BQ5:BT5),"")</f>
        <v/>
      </c>
      <c r="BX5" s="13"/>
      <c r="BY5" s="57" t="str">
        <f t="shared" si="3"/>
        <v/>
      </c>
      <c r="BZ5" s="57"/>
      <c r="CD5" s="76" t="str">
        <v>Budget funding</v>
      </c>
      <c r="CG5" s="71" t="str">
        <v>Activity</v>
      </c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X5" t="str">
        <f ca="1"/>
        <v/>
      </c>
      <c r="CY5" t="str">
        <f ca="1"/>
        <v/>
      </c>
      <c r="CZ5" t="str">
        <f ca="1"/>
        <v/>
      </c>
      <c r="DA5" t="str">
        <f ca="1"/>
        <v/>
      </c>
      <c r="DB5" t="str">
        <f ca="1"/>
        <v/>
      </c>
      <c r="DC5" t="str">
        <f ca="1"/>
        <v/>
      </c>
      <c r="DD5" t="str">
        <f ca="1"/>
        <v/>
      </c>
      <c r="DL5" s="18" t="b">
        <f ca="1"/>
        <v>0</v>
      </c>
      <c r="DM5" s="141" t="str">
        <f t="shared" ca="1" si="4"/>
        <v/>
      </c>
      <c r="DN5" t="str">
        <v/>
      </c>
      <c r="DO5" t="str">
        <f ca="1"/>
        <v/>
      </c>
      <c r="DP5" t="str">
        <f ca="1"/>
        <v/>
      </c>
      <c r="DS5" t="str">
        <f ca="1"/>
        <v/>
      </c>
      <c r="DT5" t="str">
        <f ca="1"/>
        <v/>
      </c>
      <c r="DU5" t="str">
        <f ca="1"/>
        <v/>
      </c>
      <c r="DV5" t="str">
        <f ca="1"/>
        <v/>
      </c>
      <c r="DY5" t="str">
        <f ca="1"/>
        <v/>
      </c>
      <c r="DZ5" t="str">
        <f ca="1"/>
        <v/>
      </c>
      <c r="EC5" t="b">
        <f ca="1"/>
        <v>0</v>
      </c>
      <c r="ED5" t="str">
        <f ca="1"/>
        <v/>
      </c>
      <c r="EE5" s="13" t="str">
        <f ca="1"/>
        <v/>
      </c>
      <c r="EG5" t="str">
        <f ca="1"/>
        <v/>
      </c>
      <c r="EH5" t="str">
        <f ca="1"/>
        <v/>
      </c>
      <c r="EI5" t="str">
        <f ca="1"/>
        <v/>
      </c>
      <c r="EJ5" t="str">
        <f ca="1"/>
        <v/>
      </c>
      <c r="EK5" t="str">
        <f ca="1"/>
        <v/>
      </c>
      <c r="EL5" t="str">
        <f ca="1">IF(_IsInternal,_xlfn.TEXTJOIN($EL$1,TRUE,EG5:EJ5),"")</f>
        <v/>
      </c>
      <c r="EM5" t="str">
        <f ca="1"/>
        <v/>
      </c>
      <c r="EP5" t="str">
        <v/>
      </c>
      <c r="EQ5" t="str">
        <f ca="1"/>
        <v/>
      </c>
      <c r="ES5" s="78">
        <f>ROWS(ES$4:ES5)</f>
        <v>2</v>
      </c>
      <c r="FA5" s="78"/>
      <c r="FP5" t="str" cm="1">
        <f t="array" aca="1" ref="FP5:FQ304" ca="1">IF(RowN&lt;=(FF$1-1),IF(opt_OutlineLayout,_xlfn.LET(_xlpm.rng,FF4:FG302=FF3:FG301,_xlpm.aa,INDEX(_xlpm.rng,,1),_xlpm.bb,INDEX(_xlpm.rng,,2),IF(_xlpm.aa=FALSE,FF4:FG302="UA",_xlpm.rng)),""),"")</f>
        <v/>
      </c>
      <c r="FQ5" t="str">
        <f ca="1"/>
        <v/>
      </c>
      <c r="FR5" t="str" cm="1">
        <f t="array" aca="1" ref="FR5:FR304" ca="1">IF(RowN&lt;=(FF$1-1),IF(opt_OutlineLayout,IF(INDEX(_xlfn.ANCHORARRAY(FP5),,2)=FALSE,FH4:FH302="UA",FH3:FH301=FH4:FH302),""),"")</f>
        <v/>
      </c>
      <c r="FU5" s="110" t="str">
        <v>Admin level</v>
      </c>
      <c r="FZ5" s="109"/>
      <c r="GF5" s="109"/>
      <c r="GH5" t="str" cm="1">
        <f t="array" aca="1" ref="GH5:GI304" ca="1">IF(RowN&lt;=(GB$1-1),IF(opt_OutlineLayout,_xlfn.LET(_xlpm.rng,GB5:GC303=GB4:GC302,_xlpm.aa,INDEX(_xlpm.rng,,1),_xlpm.bb,INDEX(_xlpm.rng,,2),IF(_xlpm.aa=FALSE,GB5:GC303="UA",_xlpm.rng)),""),"")</f>
        <v/>
      </c>
      <c r="GI5" t="str">
        <f ca="1"/>
        <v/>
      </c>
      <c r="GJ5" t="str" cm="1">
        <f t="array" aca="1" ref="GJ5:GJ304" ca="1">IF(RowN&lt;=(GB$1-1),IF(opt_OutlineLayout,IF(INDEX(_xlfn.ANCHORARRAY(GH5),,2)=FALSE,GD5:GD303="UA",GD4:GD302=GD5:GD303),""),"")</f>
        <v/>
      </c>
      <c r="GX5" s="109"/>
      <c r="GY5" t="b">
        <f ca="1"/>
        <v>0</v>
      </c>
      <c r="GZ5" t="str" cm="1">
        <f t="array" aca="1" ref="GZ5:HA304" ca="1">IF(RowN&lt;=(GS$1-1),IF(opt_OutlineLayout,_xlfn.LET(_xlpm.rng,GS5:GT303=GS4:GT302,_xlpm.aa,INDEX(_xlpm.rng,,1),_xlpm.bb,INDEX(_xlpm.rng,,2),IF(_xlpm.aa=FALSE,GS5:GT303="UA",_xlpm.rng)),""),"")</f>
        <v/>
      </c>
      <c r="HA5" t="str">
        <f ca="1"/>
        <v/>
      </c>
      <c r="HB5" t="str" cm="1">
        <f t="array" aca="1" ref="HB5:HB304" ca="1">IF(RowN&lt;=(GS$1-1),IF(opt_OutlineLayout,IF(INDEX(_xlfn.ANCHORARRAY(GZ5),,2)=FALSE,GU5:GU303="UA",GU4:GU302=GU5:GU303),""),"")</f>
        <v/>
      </c>
      <c r="HO5" s="109"/>
      <c r="HQ5" t="str" cm="1">
        <f t="array" aca="1" ref="HQ5:HR304" ca="1">IF(RowN&lt;=(HK$1-1),IF(opt_OutlineLayout,_xlfn.LET(_xlpm.rng,HK5:HL303=HK4:HL302,_xlpm.aa,INDEX(_xlpm.rng,,1),_xlpm.bb,INDEX(_xlpm.rng,,2),IF(_xlpm.aa=FALSE,HK5:HL303="UA",_xlpm.rng)),""),"")</f>
        <v/>
      </c>
      <c r="HR5" t="str">
        <f ca="1"/>
        <v/>
      </c>
      <c r="HS5" t="str" cm="1">
        <f t="array" aca="1" ref="HS5:HS304" ca="1">IF(RowN&lt;=(HK$1-1),IF(opt_OutlineLayout,IF(INDEX(_xlfn.ANCHORARRAY(HQ5),,2)=FALSE,HM5:HM303="UA",HM4:HM302=HM5:HM303),""),"")</f>
        <v/>
      </c>
    </row>
    <row r="6" spans="1:228">
      <c r="A6" s="14" t="str">
        <f>IF(AK6,MAX(A$4:A5)+1,"")</f>
        <v/>
      </c>
      <c r="B6" s="51"/>
      <c r="C6" s="12"/>
      <c r="D6" s="12"/>
      <c r="E6" s="12"/>
      <c r="G6" s="12"/>
      <c r="I6" s="186"/>
      <c r="K6" s="12"/>
      <c r="L6" s="241"/>
      <c r="M6" s="241"/>
      <c r="O6" s="239">
        <v>0</v>
      </c>
      <c r="P6" s="240" t="str">
        <f ca="1">IF(T6,SUM(OFFSET($O6:$O$303,,,U6)),"")</f>
        <v/>
      </c>
      <c r="Q6" s="175"/>
      <c r="R6" s="177" t="str">
        <v/>
      </c>
      <c r="T6">
        <v>0</v>
      </c>
      <c r="U6" t="str">
        <f>IF(T6,IFERROR(MATCH(1,$T7:$T$303,0),ROWS($T6:$T$303)),"")</f>
        <v/>
      </c>
      <c r="V6" t="str">
        <v/>
      </c>
      <c r="W6" t="b">
        <f t="shared" ref="W6:W35" si="8">AND(AD6,OR(W5,T6))</f>
        <v>0</v>
      </c>
      <c r="X6" t="str">
        <v/>
      </c>
      <c r="Y6" t="str">
        <v/>
      </c>
      <c r="Z6" t="str">
        <v/>
      </c>
      <c r="AA6" t="b">
        <v>0</v>
      </c>
      <c r="AB6" t="b">
        <v>0</v>
      </c>
      <c r="AC6" t="b">
        <v>0</v>
      </c>
      <c r="AD6" t="b">
        <v>0</v>
      </c>
      <c r="AE6" t="b">
        <v>0</v>
      </c>
      <c r="AF6" s="25" t="b">
        <v>0</v>
      </c>
      <c r="AG6" t="b">
        <v>0</v>
      </c>
      <c r="AH6">
        <v>0</v>
      </c>
      <c r="AI6">
        <v>0</v>
      </c>
      <c r="AK6" s="13">
        <v>0</v>
      </c>
      <c r="AL6" s="13">
        <v>0</v>
      </c>
      <c r="AM6" s="13">
        <v>0</v>
      </c>
      <c r="AN6" s="18">
        <v>0</v>
      </c>
      <c r="AO6">
        <v>0</v>
      </c>
      <c r="AP6" t="b">
        <v>0</v>
      </c>
      <c r="AQ6">
        <v>0</v>
      </c>
      <c r="AR6">
        <v>0</v>
      </c>
      <c r="AS6" s="35" t="str">
        <v/>
      </c>
      <c r="AT6" s="35"/>
      <c r="AU6" s="58"/>
      <c r="AV6" t="b">
        <f t="shared" si="5"/>
        <v>0</v>
      </c>
      <c r="AW6">
        <v>0</v>
      </c>
      <c r="AX6">
        <v>0</v>
      </c>
      <c r="AY6">
        <v>0</v>
      </c>
      <c r="AZ6">
        <f ca="1"/>
        <v>0</v>
      </c>
      <c r="BB6" t="str">
        <v/>
      </c>
      <c r="BC6" t="str">
        <v/>
      </c>
      <c r="BD6" t="str">
        <v/>
      </c>
      <c r="BE6" t="str">
        <v/>
      </c>
      <c r="BF6" t="str">
        <v/>
      </c>
      <c r="BG6">
        <f ca="1"/>
        <v>0</v>
      </c>
      <c r="BI6" s="54" t="str">
        <f t="shared" si="0"/>
        <v/>
      </c>
      <c r="BJ6" s="54" t="str">
        <f t="shared" si="1"/>
        <v/>
      </c>
      <c r="BK6" s="54" t="str">
        <f t="shared" si="2"/>
        <v/>
      </c>
      <c r="BL6" s="54" t="str">
        <v/>
      </c>
      <c r="BM6" t="str">
        <v/>
      </c>
      <c r="BN6" t="str">
        <v/>
      </c>
      <c r="BO6" t="str">
        <v/>
      </c>
      <c r="BP6" t="str">
        <v/>
      </c>
      <c r="BQ6" s="25" t="str">
        <f t="shared" si="6"/>
        <v/>
      </c>
      <c r="BR6" s="164" t="str">
        <v/>
      </c>
      <c r="BS6" s="35" t="str">
        <v/>
      </c>
      <c r="BT6" t="str">
        <v>006</v>
      </c>
      <c r="BU6" s="35" t="str">
        <f t="shared" si="7"/>
        <v/>
      </c>
      <c r="BX6" s="13"/>
      <c r="BY6" s="57" t="str">
        <f t="shared" si="3"/>
        <v/>
      </c>
      <c r="BZ6" s="57"/>
      <c r="CD6" s="76" t="str">
        <v>Disease name</v>
      </c>
      <c r="CG6" s="71" t="str">
        <v>Activity #</v>
      </c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X6" t="str">
        <f ca="1"/>
        <v/>
      </c>
      <c r="CY6" t="str">
        <f ca="1"/>
        <v/>
      </c>
      <c r="CZ6" t="str">
        <f ca="1"/>
        <v/>
      </c>
      <c r="DA6" t="str">
        <f ca="1"/>
        <v/>
      </c>
      <c r="DB6" t="str">
        <f ca="1"/>
        <v/>
      </c>
      <c r="DC6" t="str">
        <f ca="1"/>
        <v/>
      </c>
      <c r="DD6" t="str">
        <f ca="1"/>
        <v/>
      </c>
      <c r="DL6" s="18" t="b">
        <f ca="1"/>
        <v>0</v>
      </c>
      <c r="DM6" s="141" t="str">
        <f t="shared" ca="1" si="4"/>
        <v/>
      </c>
      <c r="DN6" t="str">
        <v/>
      </c>
      <c r="DO6" t="str">
        <f ca="1"/>
        <v/>
      </c>
      <c r="DP6" t="str">
        <f ca="1"/>
        <v/>
      </c>
      <c r="DS6" t="str">
        <f ca="1"/>
        <v/>
      </c>
      <c r="DT6" t="str">
        <f ca="1"/>
        <v/>
      </c>
      <c r="DU6" t="str">
        <f ca="1"/>
        <v/>
      </c>
      <c r="DV6" t="str">
        <f ca="1"/>
        <v/>
      </c>
      <c r="DY6" t="str">
        <f ca="1"/>
        <v/>
      </c>
      <c r="DZ6" t="str">
        <f ca="1"/>
        <v/>
      </c>
      <c r="EC6" t="b">
        <f ca="1"/>
        <v>0</v>
      </c>
      <c r="ED6" t="str">
        <f ca="1"/>
        <v/>
      </c>
      <c r="EE6" s="13" t="str">
        <f ca="1"/>
        <v/>
      </c>
      <c r="EG6" t="str">
        <f ca="1"/>
        <v/>
      </c>
      <c r="EH6" t="str">
        <f ca="1"/>
        <v/>
      </c>
      <c r="EI6" t="str">
        <f ca="1"/>
        <v/>
      </c>
      <c r="EJ6" t="str">
        <f ca="1"/>
        <v/>
      </c>
      <c r="EK6" t="str">
        <f ca="1"/>
        <v/>
      </c>
      <c r="EL6" t="str">
        <f ca="1">IF(_IsInternal,_xlfn.TEXTJOIN($EL$1,TRUE,EG6:EJ6),"")</f>
        <v/>
      </c>
      <c r="EM6" t="str">
        <f ca="1"/>
        <v/>
      </c>
      <c r="EP6" t="str">
        <v/>
      </c>
      <c r="EQ6" t="str">
        <f ca="1"/>
        <v/>
      </c>
      <c r="ES6" s="78">
        <f>ROWS(ES$4:ES6)</f>
        <v>3</v>
      </c>
      <c r="FA6" s="78"/>
      <c r="FP6" t="str">
        <f ca="1"/>
        <v/>
      </c>
      <c r="FQ6" t="str">
        <f ca="1"/>
        <v/>
      </c>
      <c r="FR6" t="str">
        <f ca="1"/>
        <v/>
      </c>
      <c r="FU6" s="110" t="str">
        <v>Budget funding</v>
      </c>
      <c r="FZ6" s="109"/>
      <c r="GF6" s="109"/>
      <c r="GH6" t="str">
        <f ca="1"/>
        <v/>
      </c>
      <c r="GI6" t="str">
        <f ca="1"/>
        <v/>
      </c>
      <c r="GJ6" t="str">
        <f ca="1"/>
        <v/>
      </c>
      <c r="GX6" s="109"/>
      <c r="GY6" t="b">
        <f ca="1"/>
        <v>0</v>
      </c>
      <c r="GZ6" t="str">
        <f ca="1"/>
        <v/>
      </c>
      <c r="HA6" t="str">
        <f ca="1"/>
        <v/>
      </c>
      <c r="HB6" t="str">
        <f ca="1"/>
        <v/>
      </c>
      <c r="HO6" s="109"/>
      <c r="HQ6" t="str">
        <f ca="1"/>
        <v/>
      </c>
      <c r="HR6" t="str">
        <f ca="1"/>
        <v/>
      </c>
      <c r="HS6" t="str">
        <f ca="1"/>
        <v/>
      </c>
    </row>
    <row r="7" spans="1:228">
      <c r="A7" s="14" t="str">
        <f>IF(AK7,MAX(A$4:A6)+1,"")</f>
        <v/>
      </c>
      <c r="B7" s="51"/>
      <c r="C7" s="12"/>
      <c r="D7" s="12"/>
      <c r="E7" s="12"/>
      <c r="G7" s="12"/>
      <c r="I7" s="186"/>
      <c r="K7" s="12"/>
      <c r="L7" s="241"/>
      <c r="M7" s="241"/>
      <c r="O7" s="239">
        <v>0</v>
      </c>
      <c r="P7" s="240" t="str">
        <f ca="1">IF(T7,SUM(OFFSET($O7:$O$303,,,U7)),"")</f>
        <v/>
      </c>
      <c r="Q7" s="175"/>
      <c r="R7" s="177" t="str">
        <v/>
      </c>
      <c r="T7">
        <v>0</v>
      </c>
      <c r="U7" t="str">
        <f>IF(T7,IFERROR(MATCH(1,$T8:$T$303,0),ROWS($T7:$T$303)),"")</f>
        <v/>
      </c>
      <c r="V7" t="str">
        <v/>
      </c>
      <c r="W7" t="b">
        <f t="shared" si="8"/>
        <v>0</v>
      </c>
      <c r="X7" t="str">
        <v/>
      </c>
      <c r="Y7" t="str">
        <v/>
      </c>
      <c r="Z7" t="str">
        <v/>
      </c>
      <c r="AA7" t="b">
        <v>0</v>
      </c>
      <c r="AB7" t="b">
        <v>0</v>
      </c>
      <c r="AC7" t="b">
        <v>0</v>
      </c>
      <c r="AD7" t="b">
        <v>0</v>
      </c>
      <c r="AE7" t="b">
        <v>0</v>
      </c>
      <c r="AF7" s="25" t="b">
        <v>0</v>
      </c>
      <c r="AG7" t="b">
        <v>0</v>
      </c>
      <c r="AH7">
        <v>0</v>
      </c>
      <c r="AI7">
        <v>0</v>
      </c>
      <c r="AK7" s="13">
        <v>0</v>
      </c>
      <c r="AL7" s="13">
        <v>0</v>
      </c>
      <c r="AM7" s="13">
        <v>0</v>
      </c>
      <c r="AN7" s="18">
        <v>0</v>
      </c>
      <c r="AO7">
        <v>0</v>
      </c>
      <c r="AP7" t="b">
        <v>0</v>
      </c>
      <c r="AQ7">
        <v>0</v>
      </c>
      <c r="AR7">
        <v>0</v>
      </c>
      <c r="AS7" s="35" t="str">
        <v/>
      </c>
      <c r="AT7" s="35"/>
      <c r="AU7" s="58"/>
      <c r="AV7" t="b">
        <f t="shared" si="5"/>
        <v>0</v>
      </c>
      <c r="AW7">
        <v>0</v>
      </c>
      <c r="AX7">
        <v>0</v>
      </c>
      <c r="AY7">
        <v>0</v>
      </c>
      <c r="AZ7">
        <f ca="1"/>
        <v>0</v>
      </c>
      <c r="BB7" t="str">
        <v/>
      </c>
      <c r="BC7" t="str">
        <v/>
      </c>
      <c r="BD7" t="str">
        <v/>
      </c>
      <c r="BE7" t="str">
        <v/>
      </c>
      <c r="BF7" t="str">
        <v/>
      </c>
      <c r="BG7">
        <f ca="1"/>
        <v>0</v>
      </c>
      <c r="BI7" s="54" t="str">
        <f t="shared" si="0"/>
        <v/>
      </c>
      <c r="BJ7" s="54" t="str">
        <f t="shared" si="1"/>
        <v/>
      </c>
      <c r="BK7" s="54" t="str">
        <f t="shared" si="2"/>
        <v/>
      </c>
      <c r="BL7" s="54" t="str">
        <v/>
      </c>
      <c r="BM7" t="str">
        <v/>
      </c>
      <c r="BN7" t="str">
        <v/>
      </c>
      <c r="BO7" t="str">
        <v/>
      </c>
      <c r="BP7" t="str">
        <v/>
      </c>
      <c r="BQ7" s="25" t="str">
        <f t="shared" si="6"/>
        <v/>
      </c>
      <c r="BR7" s="35" t="str">
        <v/>
      </c>
      <c r="BS7" s="35" t="str">
        <v/>
      </c>
      <c r="BT7" t="str">
        <v>007</v>
      </c>
      <c r="BU7" s="35" t="str">
        <f t="shared" si="7"/>
        <v/>
      </c>
      <c r="BX7" s="13"/>
      <c r="BY7" s="57" t="str">
        <f t="shared" si="3"/>
        <v/>
      </c>
      <c r="BZ7" s="57"/>
      <c r="CD7" s="76" t="str">
        <v>Organization</v>
      </c>
      <c r="CG7" s="71" t="str">
        <v>Activity is orphane</v>
      </c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X7" t="str">
        <f ca="1"/>
        <v/>
      </c>
      <c r="CY7" t="str">
        <f ca="1"/>
        <v/>
      </c>
      <c r="CZ7" t="str">
        <f ca="1"/>
        <v/>
      </c>
      <c r="DA7" t="str">
        <f ca="1"/>
        <v/>
      </c>
      <c r="DB7" t="str">
        <f ca="1"/>
        <v/>
      </c>
      <c r="DC7" t="str">
        <f ca="1"/>
        <v/>
      </c>
      <c r="DD7" t="str">
        <f ca="1"/>
        <v/>
      </c>
      <c r="DL7" s="18" t="b">
        <f ca="1"/>
        <v>0</v>
      </c>
      <c r="DM7" s="141" t="str">
        <f t="shared" ca="1" si="4"/>
        <v/>
      </c>
      <c r="DN7" t="str">
        <v/>
      </c>
      <c r="DO7" t="str">
        <f ca="1"/>
        <v/>
      </c>
      <c r="DP7" t="str">
        <f ca="1"/>
        <v/>
      </c>
      <c r="DS7" t="str">
        <f ca="1"/>
        <v/>
      </c>
      <c r="DT7" t="str">
        <f ca="1"/>
        <v/>
      </c>
      <c r="DU7" t="str">
        <f ca="1"/>
        <v/>
      </c>
      <c r="DV7" t="str">
        <f ca="1"/>
        <v/>
      </c>
      <c r="DY7" t="str">
        <f ca="1"/>
        <v/>
      </c>
      <c r="DZ7" t="str">
        <f ca="1"/>
        <v/>
      </c>
      <c r="EC7" t="b">
        <f ca="1"/>
        <v>0</v>
      </c>
      <c r="ED7" t="str">
        <f ca="1"/>
        <v/>
      </c>
      <c r="EE7" s="13" t="str">
        <f ca="1"/>
        <v/>
      </c>
      <c r="EG7" t="str">
        <f ca="1"/>
        <v/>
      </c>
      <c r="EH7" t="str">
        <f ca="1"/>
        <v/>
      </c>
      <c r="EI7" t="str">
        <f ca="1"/>
        <v/>
      </c>
      <c r="EJ7" t="str">
        <f ca="1"/>
        <v/>
      </c>
      <c r="EK7" t="str">
        <f ca="1"/>
        <v/>
      </c>
      <c r="EL7" t="str">
        <f ca="1">IF(_IsInternal,_xlfn.TEXTJOIN($EL$1,TRUE,EG7:EJ7),"")</f>
        <v/>
      </c>
      <c r="EM7" t="str">
        <f ca="1"/>
        <v/>
      </c>
      <c r="EP7" t="str">
        <v/>
      </c>
      <c r="EQ7" t="str">
        <f ca="1"/>
        <v/>
      </c>
      <c r="ES7" s="78">
        <f>ROWS(ES$4:ES7)</f>
        <v>4</v>
      </c>
      <c r="FA7" s="78"/>
      <c r="FP7" t="str">
        <f ca="1"/>
        <v/>
      </c>
      <c r="FQ7" t="str">
        <f ca="1"/>
        <v/>
      </c>
      <c r="FR7" t="str">
        <f ca="1"/>
        <v/>
      </c>
      <c r="FU7" s="110" t="str">
        <v>Disease name</v>
      </c>
      <c r="FZ7" s="109"/>
      <c r="GF7" s="109"/>
      <c r="GH7" t="str">
        <f ca="1"/>
        <v/>
      </c>
      <c r="GI7" t="str">
        <f ca="1"/>
        <v/>
      </c>
      <c r="GJ7" t="str">
        <f ca="1"/>
        <v/>
      </c>
      <c r="GX7" s="109"/>
      <c r="GY7" t="b">
        <f ca="1"/>
        <v>0</v>
      </c>
      <c r="GZ7" t="str">
        <f ca="1"/>
        <v/>
      </c>
      <c r="HA7" t="str">
        <f ca="1"/>
        <v/>
      </c>
      <c r="HB7" t="str">
        <f ca="1"/>
        <v/>
      </c>
      <c r="HO7" s="109"/>
      <c r="HQ7" t="str">
        <f ca="1"/>
        <v/>
      </c>
      <c r="HR7" t="str">
        <f ca="1"/>
        <v/>
      </c>
      <c r="HS7" t="str">
        <f ca="1"/>
        <v/>
      </c>
    </row>
    <row r="8" spans="1:228">
      <c r="A8" s="14" t="str">
        <f>IF(AK8,MAX(A$4:A7)+1,"")</f>
        <v/>
      </c>
      <c r="B8" s="51"/>
      <c r="C8" s="12"/>
      <c r="D8" s="12"/>
      <c r="E8" s="12"/>
      <c r="G8" s="12"/>
      <c r="I8" s="186"/>
      <c r="K8" s="12"/>
      <c r="L8" s="241"/>
      <c r="M8" s="241"/>
      <c r="O8" s="239">
        <v>0</v>
      </c>
      <c r="P8" s="240" t="str">
        <f ca="1">IF(T8,SUM(OFFSET($O8:$O$303,,,U8)),"")</f>
        <v/>
      </c>
      <c r="Q8" s="175"/>
      <c r="R8" s="177" t="str">
        <v/>
      </c>
      <c r="T8">
        <v>0</v>
      </c>
      <c r="U8" t="str">
        <f>IF(T8,IFERROR(MATCH(1,$T9:$T$303,0),ROWS($T8:$T$303)),"")</f>
        <v/>
      </c>
      <c r="V8" t="str">
        <v/>
      </c>
      <c r="W8" t="b">
        <f t="shared" si="8"/>
        <v>0</v>
      </c>
      <c r="X8" t="str">
        <v/>
      </c>
      <c r="Y8" t="str">
        <v/>
      </c>
      <c r="Z8" t="str">
        <v/>
      </c>
      <c r="AA8" t="b">
        <v>0</v>
      </c>
      <c r="AB8" t="b">
        <v>0</v>
      </c>
      <c r="AC8" t="b">
        <v>0</v>
      </c>
      <c r="AD8" t="b">
        <v>0</v>
      </c>
      <c r="AE8" t="b">
        <v>0</v>
      </c>
      <c r="AF8" s="25" t="b">
        <v>0</v>
      </c>
      <c r="AG8" t="b">
        <v>0</v>
      </c>
      <c r="AH8">
        <v>0</v>
      </c>
      <c r="AI8">
        <v>0</v>
      </c>
      <c r="AK8" s="13">
        <v>0</v>
      </c>
      <c r="AL8" s="13">
        <v>0</v>
      </c>
      <c r="AM8" s="13">
        <v>0</v>
      </c>
      <c r="AN8" s="18">
        <v>0</v>
      </c>
      <c r="AO8">
        <v>0</v>
      </c>
      <c r="AP8" t="b">
        <v>0</v>
      </c>
      <c r="AQ8">
        <v>0</v>
      </c>
      <c r="AR8">
        <v>0</v>
      </c>
      <c r="AS8" s="35" t="str">
        <v/>
      </c>
      <c r="AT8" s="35"/>
      <c r="AU8" s="58"/>
      <c r="AV8" t="b">
        <f t="shared" si="5"/>
        <v>0</v>
      </c>
      <c r="AW8">
        <v>0</v>
      </c>
      <c r="AX8">
        <v>0</v>
      </c>
      <c r="AY8">
        <v>0</v>
      </c>
      <c r="AZ8">
        <f ca="1"/>
        <v>0</v>
      </c>
      <c r="BB8" t="str">
        <v/>
      </c>
      <c r="BC8" t="str">
        <v/>
      </c>
      <c r="BD8" t="str">
        <v/>
      </c>
      <c r="BE8" t="str">
        <v/>
      </c>
      <c r="BF8" t="str">
        <v/>
      </c>
      <c r="BG8">
        <f ca="1"/>
        <v>0</v>
      </c>
      <c r="BI8" s="54" t="str">
        <f t="shared" si="0"/>
        <v/>
      </c>
      <c r="BJ8" s="54" t="str">
        <f t="shared" si="1"/>
        <v/>
      </c>
      <c r="BK8" s="54" t="str">
        <f t="shared" si="2"/>
        <v/>
      </c>
      <c r="BL8" s="54" t="str">
        <v/>
      </c>
      <c r="BM8" t="str">
        <v/>
      </c>
      <c r="BN8" t="str">
        <v/>
      </c>
      <c r="BO8" t="str">
        <v/>
      </c>
      <c r="BP8" t="str">
        <v/>
      </c>
      <c r="BQ8" s="25" t="str">
        <f t="shared" si="6"/>
        <v/>
      </c>
      <c r="BR8" s="35" t="str">
        <v/>
      </c>
      <c r="BS8" s="35" t="str">
        <v/>
      </c>
      <c r="BT8" t="str">
        <v>008</v>
      </c>
      <c r="BU8" s="35" t="str">
        <f t="shared" si="7"/>
        <v/>
      </c>
      <c r="BX8" s="13"/>
      <c r="BY8" s="57" t="str">
        <f t="shared" si="3"/>
        <v/>
      </c>
      <c r="BZ8" s="57"/>
      <c r="CD8" s="76" t="str">
        <v>Surveillance activity</v>
      </c>
      <c r="CG8" s="71" t="str">
        <v>ActRange</v>
      </c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X8" t="str">
        <f ca="1"/>
        <v/>
      </c>
      <c r="CY8" t="str">
        <f ca="1"/>
        <v/>
      </c>
      <c r="CZ8" t="str">
        <f ca="1"/>
        <v/>
      </c>
      <c r="DA8" t="str">
        <f ca="1"/>
        <v/>
      </c>
      <c r="DB8" t="str">
        <f ca="1"/>
        <v/>
      </c>
      <c r="DC8" t="str">
        <f ca="1"/>
        <v/>
      </c>
      <c r="DD8" t="str">
        <f ca="1"/>
        <v/>
      </c>
      <c r="DL8" s="18" t="b">
        <f ca="1"/>
        <v>0</v>
      </c>
      <c r="DM8" s="141" t="str">
        <f t="shared" ca="1" si="4"/>
        <v/>
      </c>
      <c r="DN8" t="str">
        <v/>
      </c>
      <c r="DO8" t="str">
        <f ca="1"/>
        <v/>
      </c>
      <c r="DP8" t="str">
        <f ca="1"/>
        <v/>
      </c>
      <c r="DS8" t="str">
        <f ca="1"/>
        <v/>
      </c>
      <c r="DT8" t="str">
        <f ca="1"/>
        <v/>
      </c>
      <c r="DU8" t="str">
        <f ca="1"/>
        <v/>
      </c>
      <c r="DV8" t="str">
        <f ca="1"/>
        <v/>
      </c>
      <c r="DY8" t="str">
        <f ca="1"/>
        <v/>
      </c>
      <c r="DZ8" t="str">
        <f ca="1"/>
        <v/>
      </c>
      <c r="EC8" t="b">
        <f ca="1"/>
        <v>0</v>
      </c>
      <c r="ED8" t="str">
        <f ca="1"/>
        <v/>
      </c>
      <c r="EE8" s="13" t="str">
        <f ca="1"/>
        <v/>
      </c>
      <c r="EG8" t="str">
        <f ca="1"/>
        <v/>
      </c>
      <c r="EH8" t="str">
        <f ca="1"/>
        <v/>
      </c>
      <c r="EI8" t="str">
        <f ca="1"/>
        <v/>
      </c>
      <c r="EJ8" t="str">
        <f ca="1"/>
        <v/>
      </c>
      <c r="EK8" t="str">
        <f ca="1"/>
        <v/>
      </c>
      <c r="EL8" t="str">
        <f ca="1">IF(_IsInternal,_xlfn.TEXTJOIN($EL$1,TRUE,EG8:EJ8),"")</f>
        <v/>
      </c>
      <c r="EM8" t="str">
        <f ca="1"/>
        <v/>
      </c>
      <c r="EP8" t="str">
        <v/>
      </c>
      <c r="EQ8" t="str">
        <f ca="1"/>
        <v/>
      </c>
      <c r="ES8" s="78">
        <f>ROWS(ES$4:ES8)</f>
        <v>5</v>
      </c>
      <c r="FA8" s="78"/>
      <c r="FP8" t="str">
        <f ca="1"/>
        <v/>
      </c>
      <c r="FQ8" t="str">
        <f ca="1"/>
        <v/>
      </c>
      <c r="FR8" t="str">
        <f ca="1"/>
        <v/>
      </c>
      <c r="FU8" s="110" t="str">
        <v>Input cost</v>
      </c>
      <c r="FZ8" s="109"/>
      <c r="GF8" s="109"/>
      <c r="GH8" t="str">
        <f ca="1"/>
        <v/>
      </c>
      <c r="GI8" t="str">
        <f ca="1"/>
        <v/>
      </c>
      <c r="GJ8" t="str">
        <f ca="1"/>
        <v/>
      </c>
      <c r="GX8" s="109"/>
      <c r="GY8" t="b">
        <f ca="1"/>
        <v>0</v>
      </c>
      <c r="GZ8" t="str">
        <f ca="1"/>
        <v/>
      </c>
      <c r="HA8" t="str">
        <f ca="1"/>
        <v/>
      </c>
      <c r="HB8" t="str">
        <f ca="1"/>
        <v/>
      </c>
      <c r="HO8" s="109"/>
      <c r="HQ8" t="str">
        <f ca="1"/>
        <v/>
      </c>
      <c r="HR8" t="str">
        <f ca="1"/>
        <v/>
      </c>
      <c r="HS8" t="str">
        <f ca="1"/>
        <v/>
      </c>
    </row>
    <row r="9" spans="1:228">
      <c r="A9" s="14" t="str">
        <f>IF(AK9,MAX(A$4:A8)+1,"")</f>
        <v/>
      </c>
      <c r="B9" s="51"/>
      <c r="C9" s="12"/>
      <c r="D9" s="12"/>
      <c r="E9" s="12"/>
      <c r="G9" s="12"/>
      <c r="I9" s="186"/>
      <c r="K9" s="12"/>
      <c r="L9" s="241"/>
      <c r="M9" s="241"/>
      <c r="O9" s="239">
        <v>0</v>
      </c>
      <c r="P9" s="240" t="str">
        <f ca="1">IF(T9,SUM(OFFSET($O9:$O$303,,,U9)),"")</f>
        <v/>
      </c>
      <c r="Q9" s="175"/>
      <c r="R9" s="177" t="str">
        <v/>
      </c>
      <c r="T9">
        <v>0</v>
      </c>
      <c r="U9" t="str">
        <f>IF(T9,IFERROR(MATCH(1,$T10:$T$303,0),ROWS($T9:$T$303)),"")</f>
        <v/>
      </c>
      <c r="V9" t="str">
        <v/>
      </c>
      <c r="W9" t="b">
        <f t="shared" si="8"/>
        <v>0</v>
      </c>
      <c r="X9" t="str">
        <v/>
      </c>
      <c r="Y9" t="str">
        <v/>
      </c>
      <c r="Z9" t="str">
        <v/>
      </c>
      <c r="AA9" t="b">
        <v>0</v>
      </c>
      <c r="AB9" t="b">
        <v>0</v>
      </c>
      <c r="AC9" t="b">
        <v>0</v>
      </c>
      <c r="AD9" t="b">
        <v>0</v>
      </c>
      <c r="AE9" t="b">
        <v>0</v>
      </c>
      <c r="AF9" s="25" t="b">
        <v>0</v>
      </c>
      <c r="AG9" t="b">
        <v>0</v>
      </c>
      <c r="AH9">
        <v>0</v>
      </c>
      <c r="AI9">
        <v>0</v>
      </c>
      <c r="AK9" s="13">
        <v>0</v>
      </c>
      <c r="AL9" s="13">
        <v>0</v>
      </c>
      <c r="AM9" s="13">
        <v>0</v>
      </c>
      <c r="AN9" s="18">
        <v>0</v>
      </c>
      <c r="AO9">
        <v>0</v>
      </c>
      <c r="AP9" t="b">
        <v>0</v>
      </c>
      <c r="AQ9">
        <v>0</v>
      </c>
      <c r="AR9">
        <v>0</v>
      </c>
      <c r="AS9" s="35" t="str">
        <v/>
      </c>
      <c r="AT9" s="35"/>
      <c r="AU9" s="58"/>
      <c r="AV9" t="b">
        <f t="shared" si="5"/>
        <v>0</v>
      </c>
      <c r="AW9">
        <v>0</v>
      </c>
      <c r="AX9">
        <v>0</v>
      </c>
      <c r="AY9">
        <v>0</v>
      </c>
      <c r="AZ9">
        <f ca="1"/>
        <v>0</v>
      </c>
      <c r="BB9" t="str">
        <v/>
      </c>
      <c r="BC9" t="str">
        <v/>
      </c>
      <c r="BD9" t="str">
        <v/>
      </c>
      <c r="BE9" t="str">
        <v/>
      </c>
      <c r="BF9" t="str">
        <v/>
      </c>
      <c r="BG9">
        <f ca="1"/>
        <v>0</v>
      </c>
      <c r="BI9" s="54" t="str">
        <f t="shared" si="0"/>
        <v/>
      </c>
      <c r="BJ9" s="54" t="str">
        <f t="shared" si="1"/>
        <v/>
      </c>
      <c r="BK9" s="54" t="str">
        <f t="shared" si="2"/>
        <v/>
      </c>
      <c r="BL9" s="54" t="str">
        <v/>
      </c>
      <c r="BM9" t="str">
        <v/>
      </c>
      <c r="BN9" t="str">
        <v/>
      </c>
      <c r="BO9" t="str">
        <v/>
      </c>
      <c r="BP9" t="str">
        <v/>
      </c>
      <c r="BQ9" s="25" t="str">
        <f t="shared" si="6"/>
        <v/>
      </c>
      <c r="BR9" s="35" t="str">
        <v/>
      </c>
      <c r="BS9" s="35" t="str">
        <v/>
      </c>
      <c r="BT9" t="str">
        <v>009</v>
      </c>
      <c r="BU9" s="35" t="str">
        <f t="shared" si="7"/>
        <v/>
      </c>
      <c r="BX9" s="13"/>
      <c r="BY9" s="57" t="str">
        <f t="shared" si="3"/>
        <v/>
      </c>
      <c r="BZ9" s="57"/>
      <c r="CD9" s="76" t="str">
        <v>Surveillance function</v>
      </c>
      <c r="CG9" s="71" t="str">
        <v>BL Disease name</v>
      </c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X9" t="str">
        <f ca="1"/>
        <v/>
      </c>
      <c r="CY9" t="str">
        <f ca="1"/>
        <v/>
      </c>
      <c r="CZ9" t="str">
        <f ca="1"/>
        <v/>
      </c>
      <c r="DA9" t="str">
        <f ca="1"/>
        <v/>
      </c>
      <c r="DB9" t="str">
        <f ca="1"/>
        <v/>
      </c>
      <c r="DC9" t="str">
        <f ca="1"/>
        <v/>
      </c>
      <c r="DD9" t="str">
        <f ca="1"/>
        <v/>
      </c>
      <c r="DL9" s="18" t="b">
        <f ca="1"/>
        <v>0</v>
      </c>
      <c r="DM9" s="141" t="str">
        <f t="shared" ca="1" si="4"/>
        <v/>
      </c>
      <c r="DN9" t="str">
        <v/>
      </c>
      <c r="DO9" t="str">
        <f ca="1"/>
        <v/>
      </c>
      <c r="DP9" t="str">
        <f ca="1"/>
        <v/>
      </c>
      <c r="DS9" t="str">
        <f ca="1"/>
        <v/>
      </c>
      <c r="DT9" t="str">
        <f ca="1"/>
        <v/>
      </c>
      <c r="DU9" t="str">
        <f ca="1"/>
        <v/>
      </c>
      <c r="DV9" t="str">
        <f ca="1"/>
        <v/>
      </c>
      <c r="DY9" t="str">
        <f ca="1"/>
        <v/>
      </c>
      <c r="DZ9" t="str">
        <f ca="1"/>
        <v/>
      </c>
      <c r="EC9" t="b">
        <f ca="1"/>
        <v>0</v>
      </c>
      <c r="ED9" t="str">
        <f ca="1"/>
        <v/>
      </c>
      <c r="EE9" s="13" t="str">
        <f ca="1"/>
        <v/>
      </c>
      <c r="EG9" t="str">
        <f ca="1"/>
        <v/>
      </c>
      <c r="EH9" t="str">
        <f ca="1"/>
        <v/>
      </c>
      <c r="EI9" t="str">
        <f ca="1"/>
        <v/>
      </c>
      <c r="EJ9" t="str">
        <f ca="1"/>
        <v/>
      </c>
      <c r="EK9" t="str">
        <f ca="1"/>
        <v/>
      </c>
      <c r="EL9" t="str">
        <f ca="1">IF(_IsInternal,_xlfn.TEXTJOIN($EL$1,TRUE,EG9:EJ9),"")</f>
        <v/>
      </c>
      <c r="EM9" t="str">
        <f ca="1"/>
        <v/>
      </c>
      <c r="EP9" t="str">
        <v/>
      </c>
      <c r="EQ9" t="str">
        <f ca="1"/>
        <v/>
      </c>
      <c r="ES9" s="78">
        <f>ROWS(ES$4:ES9)</f>
        <v>6</v>
      </c>
      <c r="FA9" s="78"/>
      <c r="FP9" t="str">
        <f ca="1"/>
        <v/>
      </c>
      <c r="FQ9" t="str">
        <f ca="1"/>
        <v/>
      </c>
      <c r="FR9" t="str">
        <f ca="1"/>
        <v/>
      </c>
      <c r="FU9" s="110" t="str">
        <v>Input name</v>
      </c>
      <c r="FZ9" s="109"/>
      <c r="GF9" s="109"/>
      <c r="GH9" t="str">
        <f ca="1"/>
        <v/>
      </c>
      <c r="GI9" t="str">
        <f ca="1"/>
        <v/>
      </c>
      <c r="GJ9" t="str">
        <f ca="1"/>
        <v/>
      </c>
      <c r="GX9" s="109"/>
      <c r="GY9" t="b">
        <f ca="1"/>
        <v>0</v>
      </c>
      <c r="GZ9" t="str">
        <f ca="1"/>
        <v/>
      </c>
      <c r="HA9" t="str">
        <f ca="1"/>
        <v/>
      </c>
      <c r="HB9" t="str">
        <f ca="1"/>
        <v/>
      </c>
      <c r="HO9" s="109"/>
      <c r="HQ9" t="str">
        <f ca="1"/>
        <v/>
      </c>
      <c r="HR9" t="str">
        <f ca="1"/>
        <v/>
      </c>
      <c r="HS9" t="str">
        <f ca="1"/>
        <v/>
      </c>
    </row>
    <row r="10" spans="1:228">
      <c r="A10" s="14" t="str">
        <f>IF(AK10,MAX(A$4:A9)+1,"")</f>
        <v/>
      </c>
      <c r="B10" s="51"/>
      <c r="C10" s="12"/>
      <c r="D10" s="12"/>
      <c r="E10" s="12"/>
      <c r="G10" s="12"/>
      <c r="I10" s="186"/>
      <c r="K10" s="12"/>
      <c r="L10" s="241"/>
      <c r="M10" s="241"/>
      <c r="O10" s="239">
        <v>0</v>
      </c>
      <c r="P10" s="240" t="str">
        <f ca="1">IF(T10,SUM(OFFSET($O10:$O$303,,,U10)),"")</f>
        <v/>
      </c>
      <c r="Q10" s="175"/>
      <c r="R10" s="177" t="str">
        <v/>
      </c>
      <c r="T10">
        <v>0</v>
      </c>
      <c r="U10" t="str">
        <f>IF(T10,IFERROR(MATCH(1,$T11:$T$303,0),ROWS($T10:$T$303)),"")</f>
        <v/>
      </c>
      <c r="V10" t="str">
        <v/>
      </c>
      <c r="W10" t="b">
        <f t="shared" si="8"/>
        <v>0</v>
      </c>
      <c r="X10" t="str">
        <v/>
      </c>
      <c r="Y10" t="str">
        <v/>
      </c>
      <c r="Z10" t="str">
        <v/>
      </c>
      <c r="AA10" t="b">
        <v>0</v>
      </c>
      <c r="AB10" t="b">
        <v>0</v>
      </c>
      <c r="AC10" t="b">
        <v>0</v>
      </c>
      <c r="AD10" t="b">
        <v>0</v>
      </c>
      <c r="AE10" t="b">
        <v>0</v>
      </c>
      <c r="AF10" s="25" t="b">
        <v>0</v>
      </c>
      <c r="AG10" t="b">
        <v>0</v>
      </c>
      <c r="AH10">
        <v>0</v>
      </c>
      <c r="AI10">
        <v>0</v>
      </c>
      <c r="AK10" s="13">
        <v>0</v>
      </c>
      <c r="AL10" s="13">
        <v>0</v>
      </c>
      <c r="AM10" s="13">
        <v>0</v>
      </c>
      <c r="AN10" s="18">
        <v>0</v>
      </c>
      <c r="AO10">
        <v>0</v>
      </c>
      <c r="AP10" t="b">
        <v>0</v>
      </c>
      <c r="AQ10">
        <v>0</v>
      </c>
      <c r="AR10">
        <v>0</v>
      </c>
      <c r="AS10" s="61" t="str">
        <v/>
      </c>
      <c r="AT10" s="35"/>
      <c r="AU10" s="58"/>
      <c r="AV10" t="b">
        <f t="shared" si="5"/>
        <v>0</v>
      </c>
      <c r="AW10">
        <v>0</v>
      </c>
      <c r="AX10">
        <v>0</v>
      </c>
      <c r="AY10">
        <v>0</v>
      </c>
      <c r="AZ10">
        <f ca="1"/>
        <v>0</v>
      </c>
      <c r="BB10" t="str">
        <v/>
      </c>
      <c r="BC10" t="str">
        <v/>
      </c>
      <c r="BD10" t="str">
        <v/>
      </c>
      <c r="BE10" t="str">
        <v/>
      </c>
      <c r="BF10" t="str">
        <v/>
      </c>
      <c r="BG10">
        <f ca="1"/>
        <v>0</v>
      </c>
      <c r="BI10" s="54" t="str">
        <f t="shared" si="0"/>
        <v/>
      </c>
      <c r="BJ10" s="54" t="str">
        <f t="shared" si="1"/>
        <v/>
      </c>
      <c r="BK10" s="54" t="str">
        <f t="shared" si="2"/>
        <v/>
      </c>
      <c r="BL10" s="54" t="str">
        <v/>
      </c>
      <c r="BM10" t="str">
        <v/>
      </c>
      <c r="BN10" t="str">
        <v/>
      </c>
      <c r="BO10" t="str">
        <v/>
      </c>
      <c r="BP10" t="str">
        <v/>
      </c>
      <c r="BQ10" s="25" t="str">
        <f t="shared" si="6"/>
        <v/>
      </c>
      <c r="BR10" s="35" t="str">
        <v/>
      </c>
      <c r="BS10" s="35" t="str">
        <v/>
      </c>
      <c r="BT10" t="str">
        <v>010</v>
      </c>
      <c r="BU10" s="35" t="str">
        <f t="shared" si="7"/>
        <v/>
      </c>
      <c r="BX10" s="13"/>
      <c r="BY10" s="57" t="str">
        <f t="shared" si="3"/>
        <v/>
      </c>
      <c r="BZ10" s="57"/>
      <c r="CD10" s="76"/>
      <c r="CG10" s="71" t="str">
        <v>BL Organization</v>
      </c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X10" t="str">
        <f ca="1"/>
        <v/>
      </c>
      <c r="CY10" t="str">
        <f ca="1"/>
        <v/>
      </c>
      <c r="CZ10" t="str">
        <f ca="1"/>
        <v/>
      </c>
      <c r="DA10" t="str">
        <f ca="1"/>
        <v/>
      </c>
      <c r="DB10" t="str">
        <f ca="1"/>
        <v/>
      </c>
      <c r="DC10" t="str">
        <f ca="1"/>
        <v/>
      </c>
      <c r="DD10" t="str">
        <f ca="1"/>
        <v/>
      </c>
      <c r="DL10" s="18" t="b">
        <f ca="1"/>
        <v>0</v>
      </c>
      <c r="DM10" s="141" t="str">
        <f t="shared" ca="1" si="4"/>
        <v/>
      </c>
      <c r="DN10" t="str">
        <v/>
      </c>
      <c r="DO10" t="str">
        <f ca="1"/>
        <v/>
      </c>
      <c r="DP10" t="str">
        <f ca="1"/>
        <v/>
      </c>
      <c r="DS10" t="str">
        <f ca="1"/>
        <v/>
      </c>
      <c r="DT10" t="str">
        <f ca="1"/>
        <v/>
      </c>
      <c r="DU10" t="str">
        <f ca="1"/>
        <v/>
      </c>
      <c r="DV10" t="str">
        <f ca="1"/>
        <v/>
      </c>
      <c r="DY10" t="str">
        <f ca="1"/>
        <v/>
      </c>
      <c r="DZ10" t="str">
        <f ca="1"/>
        <v/>
      </c>
      <c r="EC10" t="b">
        <f ca="1"/>
        <v>0</v>
      </c>
      <c r="ED10" t="str">
        <f ca="1"/>
        <v/>
      </c>
      <c r="EE10" s="13" t="str">
        <f ca="1"/>
        <v/>
      </c>
      <c r="EG10" t="str">
        <f ca="1"/>
        <v/>
      </c>
      <c r="EH10" t="str">
        <f ca="1"/>
        <v/>
      </c>
      <c r="EI10" t="str">
        <f ca="1"/>
        <v/>
      </c>
      <c r="EJ10" t="str">
        <f ca="1"/>
        <v/>
      </c>
      <c r="EK10" t="str">
        <f ca="1"/>
        <v/>
      </c>
      <c r="EL10" t="str">
        <f ca="1">IF(_IsInternal,_xlfn.TEXTJOIN($EL$1,TRUE,EG10:EJ10),"")</f>
        <v/>
      </c>
      <c r="EM10" t="str">
        <f ca="1"/>
        <v/>
      </c>
      <c r="EP10" t="str">
        <v/>
      </c>
      <c r="EQ10" t="str">
        <f ca="1"/>
        <v/>
      </c>
      <c r="ES10" s="78">
        <f>ROWS(ES$4:ES10)</f>
        <v>7</v>
      </c>
      <c r="FA10" s="78"/>
      <c r="FP10" t="str">
        <f ca="1"/>
        <v/>
      </c>
      <c r="FQ10" t="str">
        <f ca="1"/>
        <v/>
      </c>
      <c r="FR10" t="str">
        <f ca="1"/>
        <v/>
      </c>
      <c r="FU10" s="110" t="str">
        <v>Input standard name</v>
      </c>
      <c r="FZ10" s="109"/>
      <c r="GF10" s="109"/>
      <c r="GH10" t="str">
        <f ca="1"/>
        <v/>
      </c>
      <c r="GI10" t="str">
        <f ca="1"/>
        <v/>
      </c>
      <c r="GJ10" t="str">
        <f ca="1"/>
        <v/>
      </c>
      <c r="GX10" s="109"/>
      <c r="GY10" t="b">
        <f ca="1"/>
        <v>0</v>
      </c>
      <c r="GZ10" t="str">
        <f ca="1"/>
        <v/>
      </c>
      <c r="HA10" t="str">
        <f ca="1"/>
        <v/>
      </c>
      <c r="HB10" t="str">
        <f ca="1"/>
        <v/>
      </c>
      <c r="HO10" s="109"/>
      <c r="HQ10" t="str">
        <f ca="1"/>
        <v/>
      </c>
      <c r="HR10" t="str">
        <f ca="1"/>
        <v/>
      </c>
      <c r="HS10" t="str">
        <f ca="1"/>
        <v/>
      </c>
    </row>
    <row r="11" spans="1:228">
      <c r="A11" s="14" t="str">
        <f>IF(AK11,MAX(A$4:A10)+1,"")</f>
        <v/>
      </c>
      <c r="B11" s="51"/>
      <c r="C11" s="12"/>
      <c r="D11" s="12"/>
      <c r="E11" s="12"/>
      <c r="G11" s="12"/>
      <c r="I11" s="186"/>
      <c r="K11" s="12"/>
      <c r="L11" s="241"/>
      <c r="M11" s="241"/>
      <c r="O11" s="239">
        <v>0</v>
      </c>
      <c r="P11" s="240" t="str">
        <f ca="1">IF(T11,SUM(OFFSET($O11:$O$303,,,U11)),"")</f>
        <v/>
      </c>
      <c r="Q11" s="175"/>
      <c r="R11" s="177" t="str">
        <v/>
      </c>
      <c r="T11">
        <v>0</v>
      </c>
      <c r="U11" t="str">
        <f>IF(T11,IFERROR(MATCH(1,$T12:$T$303,0),ROWS($T11:$T$303)),"")</f>
        <v/>
      </c>
      <c r="V11" t="str">
        <v/>
      </c>
      <c r="W11" t="b">
        <f t="shared" si="8"/>
        <v>0</v>
      </c>
      <c r="X11" t="str">
        <v/>
      </c>
      <c r="Y11" t="str">
        <v/>
      </c>
      <c r="Z11" t="str">
        <v/>
      </c>
      <c r="AA11" t="b">
        <v>0</v>
      </c>
      <c r="AB11" t="b">
        <v>0</v>
      </c>
      <c r="AC11" t="b">
        <v>0</v>
      </c>
      <c r="AD11" t="b">
        <v>0</v>
      </c>
      <c r="AE11" t="b">
        <v>0</v>
      </c>
      <c r="AF11" s="25" t="b">
        <v>0</v>
      </c>
      <c r="AG11" t="b">
        <v>0</v>
      </c>
      <c r="AH11">
        <v>0</v>
      </c>
      <c r="AI11">
        <v>0</v>
      </c>
      <c r="AK11" s="13">
        <v>0</v>
      </c>
      <c r="AL11" s="13">
        <v>0</v>
      </c>
      <c r="AM11" s="13">
        <v>0</v>
      </c>
      <c r="AN11" s="18">
        <v>0</v>
      </c>
      <c r="AO11">
        <v>0</v>
      </c>
      <c r="AP11" t="b">
        <v>0</v>
      </c>
      <c r="AQ11">
        <v>0</v>
      </c>
      <c r="AR11">
        <v>0</v>
      </c>
      <c r="AS11" s="35" t="str">
        <v/>
      </c>
      <c r="AT11" s="35"/>
      <c r="AU11" s="58"/>
      <c r="AV11" t="b">
        <f t="shared" si="5"/>
        <v>0</v>
      </c>
      <c r="AW11">
        <v>0</v>
      </c>
      <c r="AX11">
        <v>0</v>
      </c>
      <c r="AY11">
        <v>0</v>
      </c>
      <c r="AZ11">
        <f ca="1"/>
        <v>0</v>
      </c>
      <c r="BB11" t="str">
        <v/>
      </c>
      <c r="BC11" t="str">
        <v/>
      </c>
      <c r="BD11" t="str">
        <v/>
      </c>
      <c r="BE11" t="str">
        <v/>
      </c>
      <c r="BF11" t="str">
        <v/>
      </c>
      <c r="BG11">
        <f ca="1"/>
        <v>0</v>
      </c>
      <c r="BI11" s="54" t="str">
        <f t="shared" si="0"/>
        <v/>
      </c>
      <c r="BJ11" s="54" t="str">
        <f t="shared" si="1"/>
        <v/>
      </c>
      <c r="BK11" s="54" t="str">
        <f t="shared" si="2"/>
        <v/>
      </c>
      <c r="BL11" s="54" t="str">
        <v/>
      </c>
      <c r="BM11" t="str">
        <v/>
      </c>
      <c r="BN11" t="str">
        <v/>
      </c>
      <c r="BO11" t="str">
        <v/>
      </c>
      <c r="BP11" t="str">
        <v/>
      </c>
      <c r="BQ11" s="25" t="str">
        <f t="shared" si="6"/>
        <v/>
      </c>
      <c r="BR11" s="35" t="str">
        <v/>
      </c>
      <c r="BS11" s="35" t="str">
        <v/>
      </c>
      <c r="BT11" t="str">
        <v>011</v>
      </c>
      <c r="BU11" s="35" t="str">
        <f t="shared" si="7"/>
        <v/>
      </c>
      <c r="BX11" s="13"/>
      <c r="BY11" s="57" t="str">
        <f t="shared" si="3"/>
        <v/>
      </c>
      <c r="BZ11" s="57"/>
      <c r="CD11" s="76"/>
      <c r="CG11" s="71" t="str">
        <v>BL Quantity</v>
      </c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X11" t="str">
        <f ca="1"/>
        <v/>
      </c>
      <c r="CY11" t="str">
        <f ca="1"/>
        <v/>
      </c>
      <c r="CZ11" t="str">
        <f ca="1"/>
        <v/>
      </c>
      <c r="DA11" t="str">
        <f ca="1"/>
        <v/>
      </c>
      <c r="DB11" t="str">
        <f ca="1"/>
        <v/>
      </c>
      <c r="DC11" t="str">
        <f ca="1"/>
        <v/>
      </c>
      <c r="DD11" t="str">
        <f ca="1"/>
        <v/>
      </c>
      <c r="DL11" s="18" t="b">
        <f ca="1"/>
        <v>0</v>
      </c>
      <c r="DM11" s="141" t="str">
        <f t="shared" ca="1" si="4"/>
        <v/>
      </c>
      <c r="DN11" t="str">
        <v/>
      </c>
      <c r="DO11" t="str">
        <f ca="1"/>
        <v/>
      </c>
      <c r="DP11" t="str">
        <f ca="1"/>
        <v/>
      </c>
      <c r="DS11" t="str">
        <f ca="1"/>
        <v/>
      </c>
      <c r="DT11" t="str">
        <f ca="1"/>
        <v/>
      </c>
      <c r="DU11" t="str">
        <f ca="1"/>
        <v/>
      </c>
      <c r="DV11" t="str">
        <f ca="1"/>
        <v/>
      </c>
      <c r="DY11" t="str">
        <f ca="1"/>
        <v/>
      </c>
      <c r="DZ11" t="str">
        <f ca="1"/>
        <v/>
      </c>
      <c r="EC11" t="b">
        <f ca="1"/>
        <v>0</v>
      </c>
      <c r="ED11" t="str">
        <f ca="1"/>
        <v/>
      </c>
      <c r="EE11" s="13" t="str">
        <f ca="1"/>
        <v/>
      </c>
      <c r="EG11" t="str">
        <f ca="1"/>
        <v/>
      </c>
      <c r="EH11" t="str">
        <f ca="1"/>
        <v/>
      </c>
      <c r="EI11" t="str">
        <f ca="1"/>
        <v/>
      </c>
      <c r="EJ11" t="str">
        <f ca="1"/>
        <v/>
      </c>
      <c r="EK11" t="str">
        <f ca="1"/>
        <v/>
      </c>
      <c r="EL11" t="str">
        <f ca="1">IF(_IsInternal,_xlfn.TEXTJOIN($EL$1,TRUE,EG11:EJ11),"")</f>
        <v/>
      </c>
      <c r="EM11" t="str">
        <f ca="1"/>
        <v/>
      </c>
      <c r="EP11" t="str">
        <v/>
      </c>
      <c r="EQ11" t="str">
        <f ca="1"/>
        <v/>
      </c>
      <c r="ES11" s="78">
        <f>ROWS(ES$4:ES11)</f>
        <v>8</v>
      </c>
      <c r="FA11" s="78"/>
      <c r="FP11" t="str">
        <f ca="1"/>
        <v/>
      </c>
      <c r="FQ11" t="str">
        <f ca="1"/>
        <v/>
      </c>
      <c r="FR11" t="str">
        <f ca="1"/>
        <v/>
      </c>
      <c r="FU11" s="110" t="str">
        <v>Input type</v>
      </c>
      <c r="FZ11" s="109"/>
      <c r="GF11" s="109"/>
      <c r="GH11" t="str">
        <f ca="1"/>
        <v/>
      </c>
      <c r="GI11" t="str">
        <f ca="1"/>
        <v/>
      </c>
      <c r="GJ11" t="str">
        <f ca="1"/>
        <v/>
      </c>
      <c r="GX11" s="109"/>
      <c r="GY11" t="b">
        <f ca="1"/>
        <v>0</v>
      </c>
      <c r="GZ11" t="str">
        <f ca="1"/>
        <v/>
      </c>
      <c r="HA11" t="str">
        <f ca="1"/>
        <v/>
      </c>
      <c r="HB11" t="str">
        <f ca="1"/>
        <v/>
      </c>
      <c r="HO11" s="109"/>
      <c r="HQ11" t="str">
        <f ca="1"/>
        <v/>
      </c>
      <c r="HR11" t="str">
        <f ca="1"/>
        <v/>
      </c>
      <c r="HS11" t="str">
        <f ca="1"/>
        <v/>
      </c>
    </row>
    <row r="12" spans="1:228">
      <c r="A12" s="14" t="str">
        <f>IF(AK12,MAX(A$4:A11)+1,"")</f>
        <v/>
      </c>
      <c r="B12" s="51"/>
      <c r="C12" s="12"/>
      <c r="D12" s="12"/>
      <c r="E12" s="12"/>
      <c r="G12" s="12"/>
      <c r="I12" s="186"/>
      <c r="K12" s="12"/>
      <c r="L12" s="241"/>
      <c r="M12" s="241"/>
      <c r="O12" s="239">
        <v>0</v>
      </c>
      <c r="P12" s="240" t="str">
        <f ca="1">IF(T12,SUM(OFFSET($O12:$O$303,,,U12)),"")</f>
        <v/>
      </c>
      <c r="Q12" s="175"/>
      <c r="R12" s="177" t="str">
        <v/>
      </c>
      <c r="T12">
        <v>0</v>
      </c>
      <c r="U12" t="str">
        <f>IF(T12,IFERROR(MATCH(1,$T13:$T$303,0),ROWS($T12:$T$303)),"")</f>
        <v/>
      </c>
      <c r="V12" t="str">
        <v/>
      </c>
      <c r="W12" t="b">
        <f t="shared" si="8"/>
        <v>0</v>
      </c>
      <c r="X12" t="str">
        <v/>
      </c>
      <c r="Y12" t="str">
        <v/>
      </c>
      <c r="Z12" t="str">
        <v/>
      </c>
      <c r="AA12" t="b">
        <v>0</v>
      </c>
      <c r="AB12" t="b">
        <v>0</v>
      </c>
      <c r="AC12" t="b">
        <v>0</v>
      </c>
      <c r="AD12" t="b">
        <v>0</v>
      </c>
      <c r="AE12" t="b">
        <v>0</v>
      </c>
      <c r="AF12" s="25" t="b">
        <v>0</v>
      </c>
      <c r="AG12" t="b">
        <v>0</v>
      </c>
      <c r="AH12">
        <v>0</v>
      </c>
      <c r="AI12">
        <v>0</v>
      </c>
      <c r="AK12" s="13">
        <v>0</v>
      </c>
      <c r="AL12" s="13">
        <v>0</v>
      </c>
      <c r="AM12" s="13">
        <v>0</v>
      </c>
      <c r="AN12" s="18">
        <v>0</v>
      </c>
      <c r="AO12">
        <v>0</v>
      </c>
      <c r="AP12" t="b">
        <v>0</v>
      </c>
      <c r="AQ12">
        <v>0</v>
      </c>
      <c r="AR12">
        <v>0</v>
      </c>
      <c r="AS12" s="35" t="str">
        <v/>
      </c>
      <c r="AT12" s="35"/>
      <c r="AU12" s="58"/>
      <c r="AV12" t="b">
        <f t="shared" si="5"/>
        <v>0</v>
      </c>
      <c r="AW12">
        <v>0</v>
      </c>
      <c r="AX12">
        <v>0</v>
      </c>
      <c r="AY12">
        <v>0</v>
      </c>
      <c r="AZ12">
        <f ca="1"/>
        <v>0</v>
      </c>
      <c r="BB12" t="str">
        <v/>
      </c>
      <c r="BC12" t="str">
        <v/>
      </c>
      <c r="BD12" t="str">
        <v/>
      </c>
      <c r="BE12" t="str">
        <v/>
      </c>
      <c r="BF12" t="str">
        <v/>
      </c>
      <c r="BG12">
        <f ca="1"/>
        <v>0</v>
      </c>
      <c r="BI12" s="54" t="str">
        <f t="shared" si="0"/>
        <v/>
      </c>
      <c r="BJ12" s="54" t="str">
        <f t="shared" si="1"/>
        <v/>
      </c>
      <c r="BK12" s="54" t="str">
        <f t="shared" si="2"/>
        <v/>
      </c>
      <c r="BL12" s="54" t="str">
        <v/>
      </c>
      <c r="BM12" t="str">
        <v/>
      </c>
      <c r="BN12" t="str">
        <v/>
      </c>
      <c r="BO12" t="str">
        <v/>
      </c>
      <c r="BP12" t="str">
        <v/>
      </c>
      <c r="BQ12" s="25" t="str">
        <f t="shared" si="6"/>
        <v/>
      </c>
      <c r="BR12" s="35" t="str">
        <v/>
      </c>
      <c r="BS12" s="35" t="str">
        <v/>
      </c>
      <c r="BT12" t="str">
        <v>012</v>
      </c>
      <c r="BU12" s="35" t="str">
        <f t="shared" si="7"/>
        <v/>
      </c>
      <c r="BX12" s="13"/>
      <c r="BY12" s="57" t="str">
        <f t="shared" si="3"/>
        <v/>
      </c>
      <c r="BZ12" s="57"/>
      <c r="CD12" s="76"/>
      <c r="CG12" s="71" t="str">
        <v>BL Surveillance activity</v>
      </c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X12" t="str">
        <f ca="1"/>
        <v/>
      </c>
      <c r="CY12" t="str">
        <f ca="1"/>
        <v/>
      </c>
      <c r="CZ12" t="str">
        <f ca="1"/>
        <v/>
      </c>
      <c r="DA12" t="str">
        <f ca="1"/>
        <v/>
      </c>
      <c r="DB12" t="str">
        <f ca="1"/>
        <v/>
      </c>
      <c r="DC12" t="str">
        <f ca="1"/>
        <v/>
      </c>
      <c r="DD12" t="str">
        <f ca="1"/>
        <v/>
      </c>
      <c r="DL12" s="18" t="b">
        <f ca="1"/>
        <v>0</v>
      </c>
      <c r="DM12" s="141" t="str">
        <f t="shared" ca="1" si="4"/>
        <v/>
      </c>
      <c r="DN12" t="str">
        <v/>
      </c>
      <c r="DO12" t="str">
        <f ca="1"/>
        <v/>
      </c>
      <c r="DP12" t="str">
        <f ca="1"/>
        <v/>
      </c>
      <c r="DS12" t="str">
        <f ca="1"/>
        <v/>
      </c>
      <c r="DT12" t="str">
        <f ca="1"/>
        <v/>
      </c>
      <c r="DU12" t="str">
        <f ca="1"/>
        <v/>
      </c>
      <c r="DV12" t="str">
        <f ca="1"/>
        <v/>
      </c>
      <c r="DY12" t="str">
        <f ca="1"/>
        <v/>
      </c>
      <c r="DZ12" t="str">
        <f ca="1"/>
        <v/>
      </c>
      <c r="EC12" t="b">
        <f ca="1"/>
        <v>0</v>
      </c>
      <c r="ED12" t="str">
        <f ca="1"/>
        <v/>
      </c>
      <c r="EE12" s="13" t="str">
        <f ca="1"/>
        <v/>
      </c>
      <c r="EG12" t="str">
        <f ca="1"/>
        <v/>
      </c>
      <c r="EH12" t="str">
        <f ca="1"/>
        <v/>
      </c>
      <c r="EI12" t="str">
        <f ca="1"/>
        <v/>
      </c>
      <c r="EJ12" t="str">
        <f ca="1"/>
        <v/>
      </c>
      <c r="EK12" t="str">
        <f ca="1"/>
        <v/>
      </c>
      <c r="EL12" t="str">
        <f ca="1">IF(_IsInternal,_xlfn.TEXTJOIN($EL$1,TRUE,EG12:EJ12),"")</f>
        <v/>
      </c>
      <c r="EM12" t="str">
        <f ca="1"/>
        <v/>
      </c>
      <c r="EP12" t="str">
        <v/>
      </c>
      <c r="EQ12" t="str">
        <f ca="1"/>
        <v/>
      </c>
      <c r="ES12" s="78">
        <f>ROWS(ES$4:ES12)</f>
        <v>9</v>
      </c>
      <c r="FA12" s="78"/>
      <c r="FP12" t="str">
        <f ca="1"/>
        <v/>
      </c>
      <c r="FQ12" t="str">
        <f ca="1"/>
        <v/>
      </c>
      <c r="FR12" t="str">
        <f ca="1"/>
        <v/>
      </c>
      <c r="FU12" s="110" t="str">
        <v>Integrated</v>
      </c>
      <c r="FZ12" s="109"/>
      <c r="GF12" s="109"/>
      <c r="GH12" t="str">
        <f ca="1"/>
        <v/>
      </c>
      <c r="GI12" t="str">
        <f ca="1"/>
        <v/>
      </c>
      <c r="GJ12" t="str">
        <f ca="1"/>
        <v/>
      </c>
      <c r="GX12" s="109"/>
      <c r="GY12" t="b">
        <f ca="1"/>
        <v>0</v>
      </c>
      <c r="GZ12" t="str">
        <f ca="1"/>
        <v/>
      </c>
      <c r="HA12" t="str">
        <f ca="1"/>
        <v/>
      </c>
      <c r="HB12" t="str">
        <f ca="1"/>
        <v/>
      </c>
      <c r="HO12" s="109"/>
      <c r="HQ12" t="str">
        <f ca="1"/>
        <v/>
      </c>
      <c r="HR12" t="str">
        <f ca="1"/>
        <v/>
      </c>
      <c r="HS12" t="str">
        <f ca="1"/>
        <v/>
      </c>
    </row>
    <row r="13" spans="1:228">
      <c r="A13" s="14" t="str">
        <f>IF(AK13,MAX(A$4:A12)+1,"")</f>
        <v/>
      </c>
      <c r="B13" s="51"/>
      <c r="C13" s="12"/>
      <c r="D13" s="12"/>
      <c r="E13" s="12"/>
      <c r="G13" s="12"/>
      <c r="I13" s="186"/>
      <c r="K13" s="12"/>
      <c r="L13" s="241"/>
      <c r="M13" s="241"/>
      <c r="O13" s="239">
        <v>0</v>
      </c>
      <c r="P13" s="240" t="str">
        <f ca="1">IF(T13,SUM(OFFSET($O13:$O$303,,,U13)),"")</f>
        <v/>
      </c>
      <c r="Q13" s="175"/>
      <c r="R13" s="177" t="str">
        <v/>
      </c>
      <c r="T13">
        <v>0</v>
      </c>
      <c r="U13" t="str">
        <f>IF(T13,IFERROR(MATCH(1,$T14:$T$303,0),ROWS($T13:$T$303)),"")</f>
        <v/>
      </c>
      <c r="V13" t="str">
        <v/>
      </c>
      <c r="W13" t="b">
        <f t="shared" si="8"/>
        <v>0</v>
      </c>
      <c r="X13" t="str">
        <v/>
      </c>
      <c r="Y13" t="str">
        <v/>
      </c>
      <c r="Z13" t="str">
        <v/>
      </c>
      <c r="AA13" t="b">
        <v>0</v>
      </c>
      <c r="AB13" t="b">
        <v>0</v>
      </c>
      <c r="AC13" t="b">
        <v>0</v>
      </c>
      <c r="AD13" t="b">
        <v>0</v>
      </c>
      <c r="AE13" t="b">
        <v>0</v>
      </c>
      <c r="AF13" s="25" t="b">
        <v>0</v>
      </c>
      <c r="AG13" t="b">
        <v>0</v>
      </c>
      <c r="AH13">
        <v>0</v>
      </c>
      <c r="AI13">
        <v>0</v>
      </c>
      <c r="AK13" s="13">
        <v>0</v>
      </c>
      <c r="AL13" s="13">
        <v>0</v>
      </c>
      <c r="AM13" s="13">
        <v>0</v>
      </c>
      <c r="AN13" s="18">
        <v>0</v>
      </c>
      <c r="AO13">
        <v>0</v>
      </c>
      <c r="AP13" t="b">
        <v>0</v>
      </c>
      <c r="AQ13">
        <v>0</v>
      </c>
      <c r="AR13">
        <v>0</v>
      </c>
      <c r="AS13" s="35" t="str">
        <v/>
      </c>
      <c r="AT13" s="35"/>
      <c r="AU13" s="58"/>
      <c r="AV13" t="b">
        <f t="shared" si="5"/>
        <v>0</v>
      </c>
      <c r="AW13">
        <v>0</v>
      </c>
      <c r="AX13">
        <v>0</v>
      </c>
      <c r="AY13">
        <v>0</v>
      </c>
      <c r="AZ13">
        <f ca="1"/>
        <v>0</v>
      </c>
      <c r="BB13" t="str">
        <v/>
      </c>
      <c r="BC13" t="str">
        <v/>
      </c>
      <c r="BD13" t="str">
        <v/>
      </c>
      <c r="BE13" t="str">
        <v/>
      </c>
      <c r="BF13" t="str">
        <v/>
      </c>
      <c r="BG13">
        <f ca="1"/>
        <v>0</v>
      </c>
      <c r="BI13" s="54" t="str">
        <f t="shared" si="0"/>
        <v/>
      </c>
      <c r="BJ13" s="54" t="str">
        <f t="shared" si="1"/>
        <v/>
      </c>
      <c r="BK13" s="54" t="str">
        <f t="shared" si="2"/>
        <v/>
      </c>
      <c r="BL13" s="54" t="str">
        <v/>
      </c>
      <c r="BM13" t="str">
        <v/>
      </c>
      <c r="BN13" t="str">
        <v/>
      </c>
      <c r="BO13" t="str">
        <v/>
      </c>
      <c r="BP13" t="str">
        <v/>
      </c>
      <c r="BQ13" s="25" t="str">
        <f t="shared" si="6"/>
        <v/>
      </c>
      <c r="BR13" s="35" t="str">
        <v/>
      </c>
      <c r="BS13" s="35" t="str">
        <v/>
      </c>
      <c r="BT13" t="str">
        <v>013</v>
      </c>
      <c r="BU13" s="35" t="str">
        <f t="shared" si="7"/>
        <v/>
      </c>
      <c r="BX13" s="13"/>
      <c r="BY13" s="57" t="str">
        <f t="shared" si="3"/>
        <v/>
      </c>
      <c r="BZ13" s="57"/>
      <c r="CD13" s="76"/>
      <c r="CG13" s="71" t="str">
        <v>BL Surveillance function</v>
      </c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X13" t="str">
        <f ca="1"/>
        <v/>
      </c>
      <c r="CY13" t="str">
        <f ca="1"/>
        <v/>
      </c>
      <c r="CZ13" t="str">
        <f ca="1"/>
        <v/>
      </c>
      <c r="DA13" t="str">
        <f ca="1"/>
        <v/>
      </c>
      <c r="DB13" t="str">
        <f ca="1"/>
        <v/>
      </c>
      <c r="DC13" t="str">
        <f ca="1"/>
        <v/>
      </c>
      <c r="DD13" t="str">
        <f ca="1"/>
        <v/>
      </c>
      <c r="DL13" s="18" t="b">
        <f ca="1"/>
        <v>0</v>
      </c>
      <c r="DM13" s="141" t="str">
        <f t="shared" ca="1" si="4"/>
        <v/>
      </c>
      <c r="DN13" t="str">
        <v/>
      </c>
      <c r="DO13" t="str">
        <f ca="1"/>
        <v/>
      </c>
      <c r="DP13" t="str">
        <f ca="1"/>
        <v/>
      </c>
      <c r="DS13" t="str">
        <f ca="1"/>
        <v/>
      </c>
      <c r="DT13" t="str">
        <f ca="1"/>
        <v/>
      </c>
      <c r="DU13" t="str">
        <f ca="1"/>
        <v/>
      </c>
      <c r="DV13" t="str">
        <f ca="1"/>
        <v/>
      </c>
      <c r="DY13" t="str">
        <f ca="1"/>
        <v/>
      </c>
      <c r="DZ13" t="str">
        <f ca="1"/>
        <v/>
      </c>
      <c r="EC13" t="b">
        <f ca="1"/>
        <v>0</v>
      </c>
      <c r="ED13" t="str">
        <f ca="1"/>
        <v/>
      </c>
      <c r="EE13" s="13" t="str">
        <f ca="1"/>
        <v/>
      </c>
      <c r="EG13" t="str">
        <f ca="1"/>
        <v/>
      </c>
      <c r="EH13" t="str">
        <f ca="1"/>
        <v/>
      </c>
      <c r="EI13" t="str">
        <f ca="1"/>
        <v/>
      </c>
      <c r="EJ13" t="str">
        <f ca="1"/>
        <v/>
      </c>
      <c r="EK13" t="str">
        <f ca="1"/>
        <v/>
      </c>
      <c r="EL13" t="str">
        <f ca="1">IF(_IsInternal,_xlfn.TEXTJOIN($EL$1,TRUE,EG13:EJ13),"")</f>
        <v/>
      </c>
      <c r="EM13" t="str">
        <f ca="1"/>
        <v/>
      </c>
      <c r="EP13" t="str">
        <v/>
      </c>
      <c r="EQ13" t="str">
        <f ca="1"/>
        <v/>
      </c>
      <c r="ES13" s="78">
        <f>ROWS(ES$4:ES13)</f>
        <v>10</v>
      </c>
      <c r="FA13" s="78"/>
      <c r="FP13" t="str">
        <f ca="1"/>
        <v/>
      </c>
      <c r="FQ13" t="str">
        <f ca="1"/>
        <v/>
      </c>
      <c r="FR13" t="str">
        <f ca="1"/>
        <v/>
      </c>
      <c r="FU13" s="110" t="str">
        <v>Integrating (into) activity</v>
      </c>
      <c r="FZ13" s="109"/>
      <c r="GF13" s="109"/>
      <c r="GH13" t="str">
        <f ca="1"/>
        <v/>
      </c>
      <c r="GI13" t="str">
        <f ca="1"/>
        <v/>
      </c>
      <c r="GJ13" t="str">
        <f ca="1"/>
        <v/>
      </c>
      <c r="GX13" s="109"/>
      <c r="GY13" t="b">
        <f ca="1"/>
        <v>0</v>
      </c>
      <c r="GZ13" t="str">
        <f ca="1"/>
        <v/>
      </c>
      <c r="HA13" t="str">
        <f ca="1"/>
        <v/>
      </c>
      <c r="HB13" t="str">
        <f ca="1"/>
        <v/>
      </c>
      <c r="HO13" s="109"/>
      <c r="HQ13" t="str">
        <f ca="1"/>
        <v/>
      </c>
      <c r="HR13" t="str">
        <f ca="1"/>
        <v/>
      </c>
      <c r="HS13" t="str">
        <f ca="1"/>
        <v/>
      </c>
    </row>
    <row r="14" spans="1:228">
      <c r="A14" s="14" t="str">
        <f>IF(AK14,MAX(A$4:A13)+1,"")</f>
        <v/>
      </c>
      <c r="B14" s="51"/>
      <c r="C14" s="12"/>
      <c r="D14" s="12"/>
      <c r="E14" s="12"/>
      <c r="G14" s="12"/>
      <c r="I14" s="186"/>
      <c r="K14" s="12"/>
      <c r="L14" s="241"/>
      <c r="M14" s="241"/>
      <c r="O14" s="239">
        <v>0</v>
      </c>
      <c r="P14" s="240" t="str">
        <f ca="1">IF(T14,SUM(OFFSET($O14:$O$303,,,U14)),"")</f>
        <v/>
      </c>
      <c r="Q14" s="175"/>
      <c r="R14" s="177" t="str">
        <v/>
      </c>
      <c r="T14">
        <v>0</v>
      </c>
      <c r="U14" t="str">
        <f>IF(T14,IFERROR(MATCH(1,$T15:$T$303,0),ROWS($T14:$T$303)),"")</f>
        <v/>
      </c>
      <c r="V14" t="str">
        <v/>
      </c>
      <c r="W14" t="b">
        <f t="shared" si="8"/>
        <v>0</v>
      </c>
      <c r="X14" t="str">
        <v/>
      </c>
      <c r="Y14" t="str">
        <v/>
      </c>
      <c r="Z14" t="str">
        <v/>
      </c>
      <c r="AA14" t="b">
        <v>0</v>
      </c>
      <c r="AB14" t="b">
        <v>0</v>
      </c>
      <c r="AC14" t="b">
        <v>0</v>
      </c>
      <c r="AD14" t="b">
        <v>0</v>
      </c>
      <c r="AE14" t="b">
        <v>0</v>
      </c>
      <c r="AF14" s="25" t="b">
        <v>0</v>
      </c>
      <c r="AG14" t="b">
        <v>0</v>
      </c>
      <c r="AH14">
        <v>0</v>
      </c>
      <c r="AI14">
        <v>0</v>
      </c>
      <c r="AK14" s="13">
        <v>0</v>
      </c>
      <c r="AL14" s="13">
        <v>0</v>
      </c>
      <c r="AM14" s="13">
        <v>0</v>
      </c>
      <c r="AN14" s="18">
        <v>0</v>
      </c>
      <c r="AO14">
        <v>0</v>
      </c>
      <c r="AP14" t="b">
        <v>0</v>
      </c>
      <c r="AQ14">
        <v>0</v>
      </c>
      <c r="AR14">
        <v>0</v>
      </c>
      <c r="AS14" s="35" t="str">
        <v/>
      </c>
      <c r="AT14" s="35"/>
      <c r="AU14" s="58"/>
      <c r="AV14" t="b">
        <f t="shared" si="5"/>
        <v>0</v>
      </c>
      <c r="AW14">
        <v>0</v>
      </c>
      <c r="AX14">
        <v>0</v>
      </c>
      <c r="AY14">
        <v>0</v>
      </c>
      <c r="AZ14">
        <f ca="1"/>
        <v>0</v>
      </c>
      <c r="BB14" t="str">
        <v/>
      </c>
      <c r="BC14" t="str">
        <v/>
      </c>
      <c r="BD14" t="str">
        <v/>
      </c>
      <c r="BE14" t="str">
        <v/>
      </c>
      <c r="BF14" t="str">
        <v/>
      </c>
      <c r="BG14">
        <f ca="1"/>
        <v>0</v>
      </c>
      <c r="BI14" s="54" t="str">
        <f t="shared" si="0"/>
        <v/>
      </c>
      <c r="BJ14" s="54" t="str">
        <f t="shared" si="1"/>
        <v/>
      </c>
      <c r="BK14" s="54" t="str">
        <f t="shared" si="2"/>
        <v/>
      </c>
      <c r="BL14" s="54" t="str">
        <v/>
      </c>
      <c r="BM14" t="str">
        <v/>
      </c>
      <c r="BN14" t="str">
        <v/>
      </c>
      <c r="BO14" t="str">
        <v/>
      </c>
      <c r="BP14" t="str">
        <v/>
      </c>
      <c r="BQ14" s="25" t="str">
        <f t="shared" si="6"/>
        <v/>
      </c>
      <c r="BR14" s="35" t="str">
        <v/>
      </c>
      <c r="BS14" s="35" t="str">
        <v/>
      </c>
      <c r="BT14" t="str">
        <v>014</v>
      </c>
      <c r="BU14" s="35" t="str">
        <f t="shared" si="7"/>
        <v/>
      </c>
      <c r="BX14" s="13"/>
      <c r="BY14" s="57" t="str">
        <f t="shared" si="3"/>
        <v/>
      </c>
      <c r="BZ14" s="57"/>
      <c r="CD14" s="76"/>
      <c r="CG14" s="71" t="str">
        <v>BL Unit</v>
      </c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X14" t="str">
        <f ca="1"/>
        <v/>
      </c>
      <c r="CY14" t="str">
        <f ca="1"/>
        <v/>
      </c>
      <c r="CZ14" t="str">
        <f ca="1"/>
        <v/>
      </c>
      <c r="DA14" t="str">
        <f ca="1"/>
        <v/>
      </c>
      <c r="DB14" t="str">
        <f ca="1"/>
        <v/>
      </c>
      <c r="DC14" t="str">
        <f ca="1"/>
        <v/>
      </c>
      <c r="DD14" t="str">
        <f ca="1"/>
        <v/>
      </c>
      <c r="DL14" s="18" t="b">
        <f ca="1"/>
        <v>0</v>
      </c>
      <c r="DM14" s="141" t="str">
        <f t="shared" ca="1" si="4"/>
        <v/>
      </c>
      <c r="DN14" t="str">
        <v/>
      </c>
      <c r="DO14" t="str">
        <f ca="1"/>
        <v/>
      </c>
      <c r="DP14" t="str">
        <f ca="1"/>
        <v/>
      </c>
      <c r="DS14" t="str">
        <f ca="1"/>
        <v/>
      </c>
      <c r="DT14" t="str">
        <f ca="1"/>
        <v/>
      </c>
      <c r="DU14" t="str">
        <f ca="1"/>
        <v/>
      </c>
      <c r="DV14" t="str">
        <f ca="1"/>
        <v/>
      </c>
      <c r="DY14" t="str">
        <f ca="1"/>
        <v/>
      </c>
      <c r="DZ14" t="str">
        <f ca="1"/>
        <v/>
      </c>
      <c r="EC14" t="b">
        <f ca="1"/>
        <v>0</v>
      </c>
      <c r="ED14" t="str">
        <f ca="1"/>
        <v/>
      </c>
      <c r="EE14" s="13" t="str">
        <f ca="1"/>
        <v/>
      </c>
      <c r="EG14" t="str">
        <f ca="1"/>
        <v/>
      </c>
      <c r="EH14" t="str">
        <f ca="1"/>
        <v/>
      </c>
      <c r="EI14" t="str">
        <f ca="1"/>
        <v/>
      </c>
      <c r="EJ14" t="str">
        <f ca="1"/>
        <v/>
      </c>
      <c r="EK14" t="str">
        <f ca="1"/>
        <v/>
      </c>
      <c r="EL14" t="str">
        <f ca="1">IF(_IsInternal,_xlfn.TEXTJOIN($EL$1,TRUE,EG14:EJ14),"")</f>
        <v/>
      </c>
      <c r="EM14" t="str">
        <f ca="1"/>
        <v/>
      </c>
      <c r="EP14" t="str">
        <v/>
      </c>
      <c r="EQ14" t="str">
        <f ca="1"/>
        <v/>
      </c>
      <c r="ES14" s="78">
        <f>ROWS(ES$4:ES14)</f>
        <v>11</v>
      </c>
      <c r="FA14" s="78"/>
      <c r="FP14" t="str">
        <f ca="1"/>
        <v/>
      </c>
      <c r="FQ14" t="str">
        <f ca="1"/>
        <v/>
      </c>
      <c r="FR14" t="str">
        <f ca="1"/>
        <v/>
      </c>
      <c r="FU14" s="110" t="str">
        <v>IsAct</v>
      </c>
      <c r="FZ14" s="109"/>
      <c r="GF14" s="109"/>
      <c r="GH14" t="str">
        <f ca="1"/>
        <v/>
      </c>
      <c r="GI14" t="str">
        <f ca="1"/>
        <v/>
      </c>
      <c r="GJ14" t="str">
        <f ca="1"/>
        <v/>
      </c>
      <c r="GX14" s="109"/>
      <c r="GY14" t="b">
        <f ca="1"/>
        <v>0</v>
      </c>
      <c r="GZ14" t="str">
        <f ca="1"/>
        <v/>
      </c>
      <c r="HA14" t="str">
        <f ca="1"/>
        <v/>
      </c>
      <c r="HB14" t="str">
        <f ca="1"/>
        <v/>
      </c>
      <c r="HO14" s="109"/>
      <c r="HQ14" t="str">
        <f ca="1"/>
        <v/>
      </c>
      <c r="HR14" t="str">
        <f ca="1"/>
        <v/>
      </c>
      <c r="HS14" t="str">
        <f ca="1"/>
        <v/>
      </c>
    </row>
    <row r="15" spans="1:228">
      <c r="A15" s="14" t="str">
        <f>IF(AK15,MAX(A$4:A14)+1,"")</f>
        <v/>
      </c>
      <c r="B15" s="51"/>
      <c r="C15" s="12"/>
      <c r="D15" s="12"/>
      <c r="E15" s="12"/>
      <c r="G15" s="12"/>
      <c r="I15" s="186"/>
      <c r="K15" s="12"/>
      <c r="L15" s="241"/>
      <c r="M15" s="241"/>
      <c r="O15" s="239">
        <v>0</v>
      </c>
      <c r="P15" s="240" t="str">
        <f ca="1">IF(T15,SUM(OFFSET($O15:$O$303,,,U15)),"")</f>
        <v/>
      </c>
      <c r="Q15" s="175"/>
      <c r="R15" s="177" t="str">
        <v/>
      </c>
      <c r="T15">
        <v>0</v>
      </c>
      <c r="U15" t="str">
        <f>IF(T15,IFERROR(MATCH(1,$T16:$T$303,0),ROWS($T15:$T$303)),"")</f>
        <v/>
      </c>
      <c r="V15" t="str">
        <v/>
      </c>
      <c r="W15" t="b">
        <f t="shared" si="8"/>
        <v>0</v>
      </c>
      <c r="X15" t="str">
        <v/>
      </c>
      <c r="Y15" t="str">
        <v/>
      </c>
      <c r="Z15" t="str">
        <v/>
      </c>
      <c r="AA15" t="b">
        <v>0</v>
      </c>
      <c r="AB15" t="b">
        <v>0</v>
      </c>
      <c r="AC15" t="b">
        <v>0</v>
      </c>
      <c r="AD15" t="b">
        <v>0</v>
      </c>
      <c r="AE15" t="b">
        <v>0</v>
      </c>
      <c r="AF15" s="25" t="b">
        <v>0</v>
      </c>
      <c r="AG15" t="b">
        <v>0</v>
      </c>
      <c r="AH15">
        <v>0</v>
      </c>
      <c r="AI15">
        <v>0</v>
      </c>
      <c r="AK15" s="13">
        <v>0</v>
      </c>
      <c r="AL15" s="13">
        <v>0</v>
      </c>
      <c r="AM15" s="13">
        <v>0</v>
      </c>
      <c r="AN15" s="18">
        <v>0</v>
      </c>
      <c r="AO15">
        <v>0</v>
      </c>
      <c r="AP15" t="b">
        <v>0</v>
      </c>
      <c r="AQ15">
        <v>0</v>
      </c>
      <c r="AR15">
        <v>0</v>
      </c>
      <c r="AS15" s="35" t="str">
        <v/>
      </c>
      <c r="AT15" s="35"/>
      <c r="AU15" s="58"/>
      <c r="AV15" t="b">
        <f t="shared" si="5"/>
        <v>0</v>
      </c>
      <c r="AW15">
        <v>0</v>
      </c>
      <c r="AX15">
        <v>0</v>
      </c>
      <c r="AY15">
        <v>0</v>
      </c>
      <c r="AZ15">
        <f ca="1"/>
        <v>0</v>
      </c>
      <c r="BB15" t="str">
        <v/>
      </c>
      <c r="BC15" t="str">
        <v/>
      </c>
      <c r="BD15" t="str">
        <v/>
      </c>
      <c r="BE15" t="str">
        <v/>
      </c>
      <c r="BF15" t="str">
        <v/>
      </c>
      <c r="BG15">
        <f ca="1"/>
        <v>0</v>
      </c>
      <c r="BI15" s="54" t="str">
        <f t="shared" si="0"/>
        <v/>
      </c>
      <c r="BJ15" s="54" t="str">
        <f t="shared" si="1"/>
        <v/>
      </c>
      <c r="BK15" s="54" t="str">
        <f t="shared" si="2"/>
        <v/>
      </c>
      <c r="BL15" s="54" t="str">
        <v/>
      </c>
      <c r="BM15" t="str">
        <v/>
      </c>
      <c r="BN15" t="str">
        <v/>
      </c>
      <c r="BO15" t="str">
        <v/>
      </c>
      <c r="BP15" t="str">
        <v/>
      </c>
      <c r="BQ15" s="25" t="str">
        <f t="shared" si="6"/>
        <v/>
      </c>
      <c r="BR15" s="35" t="str">
        <v/>
      </c>
      <c r="BS15" s="35" t="str">
        <v/>
      </c>
      <c r="BT15" t="str">
        <v>015</v>
      </c>
      <c r="BU15" s="35" t="str">
        <f t="shared" si="7"/>
        <v/>
      </c>
      <c r="BX15" s="13"/>
      <c r="BY15" s="57" t="str">
        <f t="shared" si="3"/>
        <v/>
      </c>
      <c r="BZ15" s="57"/>
      <c r="CD15" s="76"/>
      <c r="CG15" s="71" t="str">
        <v>BL Unit cost</v>
      </c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X15" t="str">
        <f ca="1"/>
        <v/>
      </c>
      <c r="CY15" t="str">
        <f ca="1"/>
        <v/>
      </c>
      <c r="CZ15" t="str">
        <f ca="1"/>
        <v/>
      </c>
      <c r="DA15" t="str">
        <f ca="1"/>
        <v/>
      </c>
      <c r="DB15" t="str">
        <f ca="1"/>
        <v/>
      </c>
      <c r="DC15" t="str">
        <f ca="1"/>
        <v/>
      </c>
      <c r="DD15" t="str">
        <f ca="1"/>
        <v/>
      </c>
      <c r="DL15" s="18" t="b">
        <f ca="1"/>
        <v>0</v>
      </c>
      <c r="DM15" s="141" t="str">
        <f t="shared" ca="1" si="4"/>
        <v/>
      </c>
      <c r="DN15" t="str">
        <v/>
      </c>
      <c r="DO15" t="str">
        <f ca="1"/>
        <v/>
      </c>
      <c r="DP15" t="str">
        <f ca="1"/>
        <v/>
      </c>
      <c r="DS15" t="str">
        <f ca="1"/>
        <v/>
      </c>
      <c r="DT15" t="str">
        <f ca="1"/>
        <v/>
      </c>
      <c r="DU15" t="str">
        <f ca="1"/>
        <v/>
      </c>
      <c r="DV15" t="str">
        <f ca="1"/>
        <v/>
      </c>
      <c r="DY15" t="str">
        <f ca="1"/>
        <v/>
      </c>
      <c r="DZ15" t="str">
        <f ca="1"/>
        <v/>
      </c>
      <c r="EC15" t="b">
        <f ca="1"/>
        <v>0</v>
      </c>
      <c r="ED15" t="str">
        <f ca="1"/>
        <v/>
      </c>
      <c r="EE15" s="13" t="str">
        <f ca="1"/>
        <v/>
      </c>
      <c r="EG15" t="str">
        <f ca="1"/>
        <v/>
      </c>
      <c r="EH15" t="str">
        <f ca="1"/>
        <v/>
      </c>
      <c r="EI15" t="str">
        <f ca="1"/>
        <v/>
      </c>
      <c r="EJ15" t="str">
        <f ca="1"/>
        <v/>
      </c>
      <c r="EK15" t="str">
        <f ca="1"/>
        <v/>
      </c>
      <c r="EL15" t="str">
        <f ca="1">IF(_IsInternal,_xlfn.TEXTJOIN($EL$1,TRUE,EG15:EJ15),"")</f>
        <v/>
      </c>
      <c r="EM15" t="str">
        <f ca="1"/>
        <v/>
      </c>
      <c r="EP15" t="str">
        <v/>
      </c>
      <c r="EQ15" t="str">
        <f ca="1"/>
        <v/>
      </c>
      <c r="ES15" s="78">
        <f>ROWS(ES$4:ES15)</f>
        <v>12</v>
      </c>
      <c r="FA15" s="78"/>
      <c r="FP15" t="str">
        <f ca="1"/>
        <v/>
      </c>
      <c r="FQ15" t="str">
        <f ca="1"/>
        <v/>
      </c>
      <c r="FR15" t="str">
        <f ca="1"/>
        <v/>
      </c>
      <c r="FU15" s="110" t="str">
        <v>organization</v>
      </c>
      <c r="FZ15" s="109"/>
      <c r="GF15" s="109"/>
      <c r="GH15" t="str">
        <f ca="1"/>
        <v/>
      </c>
      <c r="GI15" t="str">
        <f ca="1"/>
        <v/>
      </c>
      <c r="GJ15" t="str">
        <f ca="1"/>
        <v/>
      </c>
      <c r="GX15" s="109"/>
      <c r="GY15" t="b">
        <f ca="1"/>
        <v>0</v>
      </c>
      <c r="GZ15" t="str">
        <f ca="1"/>
        <v/>
      </c>
      <c r="HA15" t="str">
        <f ca="1"/>
        <v/>
      </c>
      <c r="HB15" t="str">
        <f ca="1"/>
        <v/>
      </c>
      <c r="HO15" s="109"/>
      <c r="HQ15" t="str">
        <f ca="1"/>
        <v/>
      </c>
      <c r="HR15" s="13" t="str">
        <f ca="1"/>
        <v/>
      </c>
      <c r="HS15" s="13" t="str">
        <f ca="1"/>
        <v/>
      </c>
      <c r="HT15" s="13"/>
    </row>
    <row r="16" spans="1:228">
      <c r="A16" s="14" t="str">
        <f>IF(AK16,MAX(A$4:A15)+1,"")</f>
        <v/>
      </c>
      <c r="B16" s="51"/>
      <c r="C16" s="12"/>
      <c r="D16" s="12"/>
      <c r="E16" s="12"/>
      <c r="G16" s="12"/>
      <c r="I16" s="186"/>
      <c r="K16" s="12"/>
      <c r="L16" s="241"/>
      <c r="M16" s="241"/>
      <c r="O16" s="239">
        <v>0</v>
      </c>
      <c r="P16" s="240" t="str">
        <f ca="1">IF(T16,SUM(OFFSET($O16:$O$303,,,U16)),"")</f>
        <v/>
      </c>
      <c r="Q16" s="175"/>
      <c r="R16" s="177" t="str">
        <v/>
      </c>
      <c r="T16">
        <v>0</v>
      </c>
      <c r="U16" t="str">
        <f>IF(T16,IFERROR(MATCH(1,$T17:$T$303,0),ROWS($T16:$T$303)),"")</f>
        <v/>
      </c>
      <c r="V16" t="str">
        <v/>
      </c>
      <c r="W16" t="b">
        <f t="shared" si="8"/>
        <v>0</v>
      </c>
      <c r="X16" t="str">
        <v/>
      </c>
      <c r="Y16" t="str">
        <v/>
      </c>
      <c r="Z16" t="str">
        <v/>
      </c>
      <c r="AA16" t="b">
        <v>0</v>
      </c>
      <c r="AB16" t="b">
        <v>0</v>
      </c>
      <c r="AC16" t="b">
        <v>0</v>
      </c>
      <c r="AD16" t="b">
        <v>0</v>
      </c>
      <c r="AE16" t="b">
        <v>0</v>
      </c>
      <c r="AF16" s="25" t="b">
        <v>0</v>
      </c>
      <c r="AG16" t="b">
        <v>0</v>
      </c>
      <c r="AH16">
        <v>0</v>
      </c>
      <c r="AI16">
        <v>0</v>
      </c>
      <c r="AK16" s="13">
        <v>0</v>
      </c>
      <c r="AL16" s="13">
        <v>0</v>
      </c>
      <c r="AM16" s="13">
        <v>0</v>
      </c>
      <c r="AN16" s="18">
        <v>0</v>
      </c>
      <c r="AO16">
        <v>0</v>
      </c>
      <c r="AP16" t="b">
        <v>0</v>
      </c>
      <c r="AQ16">
        <v>0</v>
      </c>
      <c r="AR16">
        <v>0</v>
      </c>
      <c r="AS16" s="35" t="str">
        <v/>
      </c>
      <c r="AT16" s="35"/>
      <c r="AU16" s="58"/>
      <c r="AV16" t="b">
        <f t="shared" si="5"/>
        <v>0</v>
      </c>
      <c r="AW16">
        <v>0</v>
      </c>
      <c r="AX16">
        <v>0</v>
      </c>
      <c r="AY16">
        <v>0</v>
      </c>
      <c r="AZ16">
        <f ca="1"/>
        <v>0</v>
      </c>
      <c r="BB16" t="str">
        <v/>
      </c>
      <c r="BC16" t="str">
        <v/>
      </c>
      <c r="BD16" t="str">
        <v/>
      </c>
      <c r="BE16" t="str">
        <v/>
      </c>
      <c r="BF16" t="str">
        <v/>
      </c>
      <c r="BG16">
        <f ca="1"/>
        <v>0</v>
      </c>
      <c r="BI16" s="54" t="str">
        <f t="shared" si="0"/>
        <v/>
      </c>
      <c r="BJ16" s="54" t="str">
        <f t="shared" si="1"/>
        <v/>
      </c>
      <c r="BK16" s="54" t="str">
        <f t="shared" si="2"/>
        <v/>
      </c>
      <c r="BL16" s="54" t="str">
        <v/>
      </c>
      <c r="BM16" t="str">
        <v/>
      </c>
      <c r="BN16" t="str">
        <v/>
      </c>
      <c r="BO16" t="str">
        <v/>
      </c>
      <c r="BP16" t="str">
        <v/>
      </c>
      <c r="BQ16" s="25" t="str">
        <f t="shared" si="6"/>
        <v/>
      </c>
      <c r="BR16" s="35" t="str">
        <v/>
      </c>
      <c r="BS16" s="35" t="str">
        <v/>
      </c>
      <c r="BT16" t="str">
        <v>016</v>
      </c>
      <c r="BU16" s="35" t="str">
        <f t="shared" si="7"/>
        <v/>
      </c>
      <c r="BX16" s="13"/>
      <c r="BY16" s="57" t="str">
        <f t="shared" si="3"/>
        <v/>
      </c>
      <c r="BZ16" s="57"/>
      <c r="CD16" s="76"/>
      <c r="CG16" s="71" t="str">
        <v>Budget funding</v>
      </c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X16" t="str">
        <f ca="1"/>
        <v/>
      </c>
      <c r="CY16" t="str">
        <f ca="1"/>
        <v/>
      </c>
      <c r="CZ16" t="str">
        <f ca="1"/>
        <v/>
      </c>
      <c r="DA16" t="str">
        <f ca="1"/>
        <v/>
      </c>
      <c r="DB16" t="str">
        <f ca="1"/>
        <v/>
      </c>
      <c r="DC16" t="str">
        <f ca="1"/>
        <v/>
      </c>
      <c r="DD16" t="str">
        <f ca="1"/>
        <v/>
      </c>
      <c r="DL16" s="18" t="b">
        <f ca="1"/>
        <v>0</v>
      </c>
      <c r="DM16" s="141" t="str">
        <f t="shared" ca="1" si="4"/>
        <v/>
      </c>
      <c r="DN16" t="str">
        <v/>
      </c>
      <c r="DO16" t="str">
        <f ca="1"/>
        <v/>
      </c>
      <c r="DP16" t="str">
        <f ca="1"/>
        <v/>
      </c>
      <c r="DS16" t="str">
        <f ca="1"/>
        <v/>
      </c>
      <c r="DT16" t="str">
        <f ca="1"/>
        <v/>
      </c>
      <c r="DU16" t="str">
        <f ca="1"/>
        <v/>
      </c>
      <c r="DV16" t="str">
        <f ca="1"/>
        <v/>
      </c>
      <c r="DY16" t="str">
        <f ca="1"/>
        <v/>
      </c>
      <c r="DZ16" t="str">
        <f ca="1"/>
        <v/>
      </c>
      <c r="EC16" t="b">
        <f ca="1"/>
        <v>0</v>
      </c>
      <c r="ED16" t="str">
        <f ca="1"/>
        <v/>
      </c>
      <c r="EE16" s="13" t="str">
        <f ca="1"/>
        <v/>
      </c>
      <c r="EG16" t="str">
        <f ca="1"/>
        <v/>
      </c>
      <c r="EH16" t="str">
        <f ca="1"/>
        <v/>
      </c>
      <c r="EI16" t="str">
        <f ca="1"/>
        <v/>
      </c>
      <c r="EJ16" t="str">
        <f ca="1"/>
        <v/>
      </c>
      <c r="EK16" t="str">
        <f ca="1"/>
        <v/>
      </c>
      <c r="EL16" t="str">
        <f ca="1">IF(_IsInternal,_xlfn.TEXTJOIN($EL$1,TRUE,EG16:EJ16),"")</f>
        <v/>
      </c>
      <c r="EM16" t="str">
        <f ca="1"/>
        <v/>
      </c>
      <c r="EP16" t="str">
        <v/>
      </c>
      <c r="EQ16" t="str">
        <f ca="1"/>
        <v/>
      </c>
      <c r="ES16" s="78">
        <f>ROWS(ES$4:ES16)</f>
        <v>13</v>
      </c>
      <c r="FA16" s="78"/>
      <c r="FP16" t="str">
        <f ca="1"/>
        <v/>
      </c>
      <c r="FQ16" t="str">
        <f ca="1"/>
        <v/>
      </c>
      <c r="FR16" t="str">
        <f ca="1"/>
        <v/>
      </c>
      <c r="FU16" s="110" t="str">
        <v>Organization type</v>
      </c>
      <c r="FZ16" s="109"/>
      <c r="GF16" s="109"/>
      <c r="GH16" t="str">
        <f ca="1"/>
        <v/>
      </c>
      <c r="GI16" t="str">
        <f ca="1"/>
        <v/>
      </c>
      <c r="GJ16" t="str">
        <f ca="1"/>
        <v/>
      </c>
      <c r="GX16" s="109"/>
      <c r="GY16" t="b">
        <f ca="1"/>
        <v>0</v>
      </c>
      <c r="GZ16" t="str">
        <f ca="1"/>
        <v/>
      </c>
      <c r="HA16" t="str">
        <f ca="1"/>
        <v/>
      </c>
      <c r="HB16" t="str">
        <f ca="1"/>
        <v/>
      </c>
      <c r="HO16" s="109"/>
      <c r="HQ16" t="str">
        <f ca="1"/>
        <v/>
      </c>
      <c r="HR16" t="str">
        <f ca="1"/>
        <v/>
      </c>
      <c r="HS16" t="str">
        <f ca="1"/>
        <v/>
      </c>
    </row>
    <row r="17" spans="1:227">
      <c r="A17" s="14" t="str">
        <f>IF(AK17,MAX(A$4:A16)+1,"")</f>
        <v/>
      </c>
      <c r="B17" s="51"/>
      <c r="C17" s="12"/>
      <c r="D17" s="12"/>
      <c r="E17" s="12"/>
      <c r="G17" s="12"/>
      <c r="I17" s="186"/>
      <c r="K17" s="12"/>
      <c r="L17" s="241"/>
      <c r="M17" s="241"/>
      <c r="O17" s="239">
        <v>0</v>
      </c>
      <c r="P17" s="240" t="str">
        <f ca="1">IF(T17,SUM(OFFSET($O17:$O$303,,,U17)),"")</f>
        <v/>
      </c>
      <c r="Q17" s="175"/>
      <c r="R17" s="177" t="str">
        <v/>
      </c>
      <c r="T17">
        <v>0</v>
      </c>
      <c r="U17" t="str">
        <f>IF(T17,IFERROR(MATCH(1,$T18:$T$303,0),ROWS($T17:$T$303)),"")</f>
        <v/>
      </c>
      <c r="V17" t="str">
        <v/>
      </c>
      <c r="W17" t="b">
        <f t="shared" si="8"/>
        <v>0</v>
      </c>
      <c r="X17" t="str">
        <v/>
      </c>
      <c r="Y17" t="str">
        <v/>
      </c>
      <c r="Z17" t="str">
        <v/>
      </c>
      <c r="AA17" t="b">
        <v>0</v>
      </c>
      <c r="AB17" t="b">
        <v>0</v>
      </c>
      <c r="AC17" t="b">
        <v>0</v>
      </c>
      <c r="AD17" t="b">
        <v>0</v>
      </c>
      <c r="AE17" t="b">
        <v>0</v>
      </c>
      <c r="AF17" s="25" t="b">
        <v>0</v>
      </c>
      <c r="AG17" t="b">
        <v>0</v>
      </c>
      <c r="AH17">
        <v>0</v>
      </c>
      <c r="AI17">
        <v>0</v>
      </c>
      <c r="AK17" s="13">
        <v>0</v>
      </c>
      <c r="AL17" s="13">
        <v>0</v>
      </c>
      <c r="AM17" s="13">
        <v>0</v>
      </c>
      <c r="AN17" s="18">
        <v>0</v>
      </c>
      <c r="AO17">
        <v>0</v>
      </c>
      <c r="AP17" t="b">
        <v>0</v>
      </c>
      <c r="AQ17">
        <v>0</v>
      </c>
      <c r="AR17">
        <v>0</v>
      </c>
      <c r="AS17" s="35" t="str">
        <v/>
      </c>
      <c r="AT17" s="35"/>
      <c r="AU17" s="58"/>
      <c r="AV17" t="b">
        <f t="shared" si="5"/>
        <v>0</v>
      </c>
      <c r="AW17">
        <v>0</v>
      </c>
      <c r="AX17">
        <v>0</v>
      </c>
      <c r="AY17">
        <v>0</v>
      </c>
      <c r="AZ17">
        <f ca="1"/>
        <v>0</v>
      </c>
      <c r="BB17" t="str">
        <v/>
      </c>
      <c r="BC17" t="str">
        <v/>
      </c>
      <c r="BD17" t="str">
        <v/>
      </c>
      <c r="BE17" t="str">
        <v/>
      </c>
      <c r="BF17" t="str">
        <v/>
      </c>
      <c r="BG17">
        <f ca="1"/>
        <v>0</v>
      </c>
      <c r="BI17" s="54" t="str">
        <f t="shared" si="0"/>
        <v/>
      </c>
      <c r="BJ17" s="54" t="str">
        <f t="shared" si="1"/>
        <v/>
      </c>
      <c r="BK17" s="54" t="str">
        <f t="shared" si="2"/>
        <v/>
      </c>
      <c r="BL17" s="54" t="str">
        <v/>
      </c>
      <c r="BM17" t="str">
        <v/>
      </c>
      <c r="BN17" t="str">
        <v/>
      </c>
      <c r="BO17" t="str">
        <v/>
      </c>
      <c r="BP17" t="str">
        <v/>
      </c>
      <c r="BQ17" s="25" t="str">
        <f t="shared" si="6"/>
        <v/>
      </c>
      <c r="BR17" s="35" t="str">
        <v/>
      </c>
      <c r="BS17" s="35" t="str">
        <v/>
      </c>
      <c r="BT17" t="str">
        <v>017</v>
      </c>
      <c r="BU17" s="35" t="str">
        <f t="shared" si="7"/>
        <v/>
      </c>
      <c r="BX17" s="13"/>
      <c r="BY17" s="57" t="str">
        <f t="shared" si="3"/>
        <v/>
      </c>
      <c r="BZ17" s="57"/>
      <c r="CD17" s="76"/>
      <c r="CG17" s="71" t="str">
        <v>Codes</v>
      </c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X17" t="str">
        <f ca="1"/>
        <v/>
      </c>
      <c r="CY17" t="str">
        <f ca="1"/>
        <v/>
      </c>
      <c r="CZ17" t="str">
        <f ca="1"/>
        <v/>
      </c>
      <c r="DA17" t="str">
        <f ca="1"/>
        <v/>
      </c>
      <c r="DB17" t="str">
        <f ca="1"/>
        <v/>
      </c>
      <c r="DC17" t="str">
        <f ca="1"/>
        <v/>
      </c>
      <c r="DD17" t="str">
        <f ca="1"/>
        <v/>
      </c>
      <c r="DL17" s="18" t="b">
        <f ca="1"/>
        <v>0</v>
      </c>
      <c r="DM17" s="141" t="str">
        <f t="shared" ca="1" si="4"/>
        <v/>
      </c>
      <c r="DN17" t="str">
        <v/>
      </c>
      <c r="DO17" t="str">
        <f ca="1"/>
        <v/>
      </c>
      <c r="DP17" t="str">
        <f ca="1"/>
        <v/>
      </c>
      <c r="DS17" t="str">
        <f ca="1"/>
        <v/>
      </c>
      <c r="DT17" t="str">
        <f ca="1"/>
        <v/>
      </c>
      <c r="DU17" t="str">
        <f ca="1"/>
        <v/>
      </c>
      <c r="DV17" t="str">
        <f ca="1"/>
        <v/>
      </c>
      <c r="DY17" t="str">
        <f ca="1"/>
        <v/>
      </c>
      <c r="DZ17" t="str">
        <f ca="1"/>
        <v/>
      </c>
      <c r="EC17" t="b">
        <f ca="1"/>
        <v>0</v>
      </c>
      <c r="ED17" t="str">
        <f ca="1"/>
        <v/>
      </c>
      <c r="EE17" s="13" t="str">
        <f ca="1"/>
        <v/>
      </c>
      <c r="EG17" t="str">
        <f ca="1"/>
        <v/>
      </c>
      <c r="EH17" t="str">
        <f ca="1"/>
        <v/>
      </c>
      <c r="EI17" t="str">
        <f ca="1"/>
        <v/>
      </c>
      <c r="EJ17" t="str">
        <f ca="1"/>
        <v/>
      </c>
      <c r="EK17" t="str">
        <f ca="1"/>
        <v/>
      </c>
      <c r="EL17" t="str">
        <f ca="1">IF(_IsInternal,_xlfn.TEXTJOIN($EL$1,TRUE,EG17:EJ17),"")</f>
        <v/>
      </c>
      <c r="EM17" t="str">
        <f ca="1"/>
        <v/>
      </c>
      <c r="EP17" t="str">
        <v/>
      </c>
      <c r="EQ17" t="str">
        <f ca="1"/>
        <v/>
      </c>
      <c r="ES17" s="78">
        <f>ROWS(ES$4:ES17)</f>
        <v>14</v>
      </c>
      <c r="FA17" s="78"/>
      <c r="FP17" t="str">
        <f ca="1"/>
        <v/>
      </c>
      <c r="FQ17" t="str">
        <f ca="1"/>
        <v/>
      </c>
      <c r="FR17" t="str">
        <f ca="1"/>
        <v/>
      </c>
      <c r="FU17" s="110" t="str">
        <v>Quantity</v>
      </c>
      <c r="FZ17" s="109"/>
      <c r="GF17" s="109"/>
      <c r="GH17" t="str">
        <f ca="1"/>
        <v/>
      </c>
      <c r="GI17" t="str">
        <f ca="1"/>
        <v/>
      </c>
      <c r="GJ17" t="str">
        <f ca="1"/>
        <v/>
      </c>
      <c r="GX17" s="109"/>
      <c r="GY17" t="b">
        <f ca="1"/>
        <v>0</v>
      </c>
      <c r="GZ17" t="str">
        <f ca="1"/>
        <v/>
      </c>
      <c r="HA17" t="str">
        <f ca="1"/>
        <v/>
      </c>
      <c r="HB17" t="str">
        <f ca="1"/>
        <v/>
      </c>
      <c r="HO17" s="109"/>
      <c r="HQ17" t="str">
        <f ca="1"/>
        <v/>
      </c>
      <c r="HR17" t="str">
        <f ca="1"/>
        <v/>
      </c>
      <c r="HS17" t="str">
        <f ca="1"/>
        <v/>
      </c>
    </row>
    <row r="18" spans="1:227">
      <c r="A18" s="14" t="str">
        <f>IF(AK18,MAX(A$4:A17)+1,"")</f>
        <v/>
      </c>
      <c r="B18" s="51"/>
      <c r="C18" s="12"/>
      <c r="D18" s="12"/>
      <c r="E18" s="12"/>
      <c r="G18" s="12"/>
      <c r="I18" s="186"/>
      <c r="K18" s="12"/>
      <c r="L18" s="241"/>
      <c r="M18" s="241"/>
      <c r="O18" s="239">
        <v>0</v>
      </c>
      <c r="P18" s="240" t="str">
        <f ca="1">IF(T18,SUM(OFFSET($O18:$O$303,,,U18)),"")</f>
        <v/>
      </c>
      <c r="Q18" s="175"/>
      <c r="R18" s="177" t="str">
        <v/>
      </c>
      <c r="T18">
        <v>0</v>
      </c>
      <c r="U18" t="str">
        <f>IF(T18,IFERROR(MATCH(1,$T19:$T$303,0),ROWS($T18:$T$303)),"")</f>
        <v/>
      </c>
      <c r="V18" t="str">
        <v/>
      </c>
      <c r="W18" t="b">
        <f t="shared" si="8"/>
        <v>0</v>
      </c>
      <c r="X18" t="str">
        <v/>
      </c>
      <c r="Y18" t="str">
        <v/>
      </c>
      <c r="Z18" t="str">
        <v/>
      </c>
      <c r="AA18" t="b">
        <v>0</v>
      </c>
      <c r="AB18" t="b">
        <v>0</v>
      </c>
      <c r="AC18" t="b">
        <v>0</v>
      </c>
      <c r="AD18" t="b">
        <v>0</v>
      </c>
      <c r="AE18" t="b">
        <v>0</v>
      </c>
      <c r="AF18" s="25" t="b">
        <v>0</v>
      </c>
      <c r="AG18" t="b">
        <v>0</v>
      </c>
      <c r="AH18">
        <v>0</v>
      </c>
      <c r="AI18">
        <v>0</v>
      </c>
      <c r="AK18" s="13">
        <v>0</v>
      </c>
      <c r="AL18" s="13">
        <v>0</v>
      </c>
      <c r="AM18" s="13">
        <v>0</v>
      </c>
      <c r="AN18" s="18">
        <v>0</v>
      </c>
      <c r="AO18">
        <v>0</v>
      </c>
      <c r="AP18" t="b">
        <v>0</v>
      </c>
      <c r="AQ18">
        <v>0</v>
      </c>
      <c r="AR18">
        <v>0</v>
      </c>
      <c r="AS18" s="35" t="str">
        <v/>
      </c>
      <c r="AT18" s="35"/>
      <c r="AU18" s="58"/>
      <c r="AV18" t="b">
        <f t="shared" si="5"/>
        <v>0</v>
      </c>
      <c r="AW18">
        <v>0</v>
      </c>
      <c r="AX18">
        <v>0</v>
      </c>
      <c r="AY18">
        <v>0</v>
      </c>
      <c r="AZ18">
        <f ca="1"/>
        <v>0</v>
      </c>
      <c r="BB18" t="str">
        <v/>
      </c>
      <c r="BC18" t="str">
        <v/>
      </c>
      <c r="BD18" t="str">
        <v/>
      </c>
      <c r="BE18" t="str">
        <v/>
      </c>
      <c r="BF18" t="str">
        <v/>
      </c>
      <c r="BG18">
        <f ca="1"/>
        <v>0</v>
      </c>
      <c r="BI18" s="54" t="str">
        <f t="shared" si="0"/>
        <v/>
      </c>
      <c r="BJ18" s="54" t="str">
        <f t="shared" si="1"/>
        <v/>
      </c>
      <c r="BK18" s="54" t="str">
        <f t="shared" si="2"/>
        <v/>
      </c>
      <c r="BL18" s="54" t="str">
        <v/>
      </c>
      <c r="BM18" t="str">
        <v/>
      </c>
      <c r="BN18" t="str">
        <v/>
      </c>
      <c r="BO18" t="str">
        <v/>
      </c>
      <c r="BP18" t="str">
        <v/>
      </c>
      <c r="BQ18" s="25" t="str">
        <f t="shared" si="6"/>
        <v/>
      </c>
      <c r="BR18" s="35" t="str">
        <v/>
      </c>
      <c r="BS18" s="35" t="str">
        <v/>
      </c>
      <c r="BT18" t="str">
        <v>018</v>
      </c>
      <c r="BU18" s="35" t="str">
        <f t="shared" si="7"/>
        <v/>
      </c>
      <c r="BX18" s="13"/>
      <c r="BY18" s="57" t="str">
        <f t="shared" si="3"/>
        <v/>
      </c>
      <c r="BZ18" s="57"/>
      <c r="CD18" s="76"/>
      <c r="CG18" s="71" t="str">
        <v>dis #</v>
      </c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X18" t="str">
        <f ca="1"/>
        <v/>
      </c>
      <c r="CY18" t="str">
        <f ca="1"/>
        <v/>
      </c>
      <c r="CZ18" t="str">
        <f ca="1"/>
        <v/>
      </c>
      <c r="DA18" t="str">
        <f ca="1"/>
        <v/>
      </c>
      <c r="DB18" t="str">
        <f ca="1"/>
        <v/>
      </c>
      <c r="DC18" t="str">
        <f ca="1"/>
        <v/>
      </c>
      <c r="DD18" t="str">
        <f ca="1"/>
        <v/>
      </c>
      <c r="DL18" s="18" t="b">
        <f ca="1"/>
        <v>0</v>
      </c>
      <c r="DM18" s="141" t="str">
        <f t="shared" ca="1" si="4"/>
        <v/>
      </c>
      <c r="DN18" t="str">
        <v/>
      </c>
      <c r="DO18" t="str">
        <f ca="1"/>
        <v/>
      </c>
      <c r="DP18" t="str">
        <f ca="1"/>
        <v/>
      </c>
      <c r="DS18" t="str">
        <f ca="1"/>
        <v/>
      </c>
      <c r="DT18" t="str">
        <f ca="1"/>
        <v/>
      </c>
      <c r="DU18" t="str">
        <f ca="1"/>
        <v/>
      </c>
      <c r="DV18" t="str">
        <f ca="1"/>
        <v/>
      </c>
      <c r="DY18" t="str">
        <f ca="1"/>
        <v/>
      </c>
      <c r="DZ18" t="str">
        <f ca="1"/>
        <v/>
      </c>
      <c r="EC18" t="b">
        <f ca="1"/>
        <v>0</v>
      </c>
      <c r="ED18" t="str">
        <f ca="1"/>
        <v/>
      </c>
      <c r="EE18" s="13" t="str">
        <f ca="1"/>
        <v/>
      </c>
      <c r="EG18" t="str">
        <f ca="1"/>
        <v/>
      </c>
      <c r="EH18" t="str">
        <f ca="1"/>
        <v/>
      </c>
      <c r="EI18" t="str">
        <f ca="1"/>
        <v/>
      </c>
      <c r="EJ18" t="str">
        <f ca="1"/>
        <v/>
      </c>
      <c r="EK18" t="str">
        <f ca="1"/>
        <v/>
      </c>
      <c r="EL18" t="str">
        <f ca="1">IF(_IsInternal,_xlfn.TEXTJOIN($EL$1,TRUE,EG18:EJ18),"")</f>
        <v/>
      </c>
      <c r="EM18" t="str">
        <f ca="1"/>
        <v/>
      </c>
      <c r="EP18" t="str">
        <v/>
      </c>
      <c r="EQ18" t="str">
        <f ca="1"/>
        <v/>
      </c>
      <c r="ES18" s="78">
        <f>ROWS(ES$4:ES18)</f>
        <v>15</v>
      </c>
      <c r="FA18" s="78"/>
      <c r="FP18" t="str">
        <f ca="1"/>
        <v/>
      </c>
      <c r="FQ18" t="str">
        <f ca="1"/>
        <v/>
      </c>
      <c r="FR18" t="str">
        <f ca="1"/>
        <v/>
      </c>
      <c r="FU18" s="110" t="str">
        <v>Surveillance activity</v>
      </c>
      <c r="FZ18" s="109"/>
      <c r="GF18" s="109"/>
      <c r="GH18" t="str">
        <f ca="1"/>
        <v/>
      </c>
      <c r="GI18" t="str">
        <f ca="1"/>
        <v/>
      </c>
      <c r="GJ18" t="str">
        <f ca="1"/>
        <v/>
      </c>
      <c r="GX18" s="109"/>
      <c r="GY18" t="b">
        <f ca="1"/>
        <v>0</v>
      </c>
      <c r="GZ18" t="str">
        <f ca="1"/>
        <v/>
      </c>
      <c r="HA18" t="str">
        <f ca="1"/>
        <v/>
      </c>
      <c r="HB18" t="str">
        <f ca="1"/>
        <v/>
      </c>
      <c r="HO18" s="109"/>
      <c r="HQ18" t="str">
        <f ca="1"/>
        <v/>
      </c>
      <c r="HR18" t="str">
        <f ca="1"/>
        <v/>
      </c>
      <c r="HS18" t="str">
        <f ca="1"/>
        <v/>
      </c>
    </row>
    <row r="19" spans="1:227">
      <c r="A19" s="14" t="str">
        <f>IF(AK19,MAX(A$4:A18)+1,"")</f>
        <v/>
      </c>
      <c r="B19" s="51"/>
      <c r="C19" s="12"/>
      <c r="D19" s="12"/>
      <c r="E19" s="12"/>
      <c r="G19" s="12"/>
      <c r="I19" s="186"/>
      <c r="K19" s="12"/>
      <c r="L19" s="241"/>
      <c r="M19" s="241"/>
      <c r="O19" s="239">
        <v>0</v>
      </c>
      <c r="P19" s="240" t="str">
        <f ca="1">IF(T19,SUM(OFFSET($O19:$O$303,,,U19)),"")</f>
        <v/>
      </c>
      <c r="Q19" s="175"/>
      <c r="R19" s="177" t="str">
        <v/>
      </c>
      <c r="T19">
        <v>0</v>
      </c>
      <c r="U19" t="str">
        <f>IF(T19,IFERROR(MATCH(1,$T20:$T$303,0),ROWS($T19:$T$303)),"")</f>
        <v/>
      </c>
      <c r="V19" t="str">
        <v/>
      </c>
      <c r="W19" t="b">
        <f t="shared" si="8"/>
        <v>0</v>
      </c>
      <c r="X19" t="str">
        <v/>
      </c>
      <c r="Y19" t="str">
        <v/>
      </c>
      <c r="Z19" t="str">
        <v/>
      </c>
      <c r="AA19" t="b">
        <v>0</v>
      </c>
      <c r="AB19" t="b">
        <v>0</v>
      </c>
      <c r="AC19" t="b">
        <v>0</v>
      </c>
      <c r="AD19" t="b">
        <v>0</v>
      </c>
      <c r="AE19" t="b">
        <v>0</v>
      </c>
      <c r="AF19" s="25" t="b">
        <v>0</v>
      </c>
      <c r="AG19" t="b">
        <v>0</v>
      </c>
      <c r="AH19">
        <v>0</v>
      </c>
      <c r="AI19">
        <v>0</v>
      </c>
      <c r="AK19" s="13">
        <v>0</v>
      </c>
      <c r="AL19" s="13">
        <v>0</v>
      </c>
      <c r="AM19" s="13">
        <v>0</v>
      </c>
      <c r="AN19" s="18">
        <v>0</v>
      </c>
      <c r="AO19">
        <v>0</v>
      </c>
      <c r="AP19" t="b">
        <v>0</v>
      </c>
      <c r="AQ19">
        <v>0</v>
      </c>
      <c r="AR19">
        <v>0</v>
      </c>
      <c r="AS19" s="35" t="str">
        <v/>
      </c>
      <c r="AT19" s="35"/>
      <c r="AU19" s="58"/>
      <c r="AV19" t="b">
        <f t="shared" si="5"/>
        <v>0</v>
      </c>
      <c r="AW19">
        <v>0</v>
      </c>
      <c r="AX19">
        <v>0</v>
      </c>
      <c r="AY19">
        <v>0</v>
      </c>
      <c r="AZ19">
        <f ca="1"/>
        <v>0</v>
      </c>
      <c r="BB19" t="str">
        <v/>
      </c>
      <c r="BC19" t="str">
        <v/>
      </c>
      <c r="BD19" t="str">
        <v/>
      </c>
      <c r="BE19" t="str">
        <v/>
      </c>
      <c r="BF19" t="str">
        <v/>
      </c>
      <c r="BG19">
        <f ca="1"/>
        <v>0</v>
      </c>
      <c r="BI19" s="54" t="str">
        <f t="shared" si="0"/>
        <v/>
      </c>
      <c r="BJ19" s="54" t="str">
        <f t="shared" si="1"/>
        <v/>
      </c>
      <c r="BK19" s="54" t="str">
        <f t="shared" si="2"/>
        <v/>
      </c>
      <c r="BL19" s="54" t="str">
        <v/>
      </c>
      <c r="BM19" t="str">
        <v/>
      </c>
      <c r="BN19" t="str">
        <v/>
      </c>
      <c r="BO19" t="str">
        <v/>
      </c>
      <c r="BP19" t="str">
        <v/>
      </c>
      <c r="BQ19" s="25" t="str">
        <f t="shared" si="6"/>
        <v/>
      </c>
      <c r="BR19" s="35" t="str">
        <v/>
      </c>
      <c r="BS19" s="35" t="str">
        <v/>
      </c>
      <c r="BT19" t="str">
        <v>019</v>
      </c>
      <c r="BU19" s="35" t="str">
        <f t="shared" si="7"/>
        <v/>
      </c>
      <c r="BX19" s="13"/>
      <c r="BY19" s="57" t="str">
        <f t="shared" si="3"/>
        <v/>
      </c>
      <c r="BZ19" s="57"/>
      <c r="CD19" s="76"/>
      <c r="CG19" s="71" t="str">
        <v>Disease</v>
      </c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X19" t="str">
        <f ca="1"/>
        <v/>
      </c>
      <c r="CY19" t="str">
        <f ca="1"/>
        <v/>
      </c>
      <c r="CZ19" t="str">
        <f ca="1"/>
        <v/>
      </c>
      <c r="DA19" t="str">
        <f ca="1"/>
        <v/>
      </c>
      <c r="DB19" t="str">
        <f ca="1"/>
        <v/>
      </c>
      <c r="DC19" t="str">
        <f ca="1"/>
        <v/>
      </c>
      <c r="DD19" t="str">
        <f ca="1"/>
        <v/>
      </c>
      <c r="DL19" s="18" t="b">
        <f ca="1"/>
        <v>0</v>
      </c>
      <c r="DM19" s="141" t="str">
        <f t="shared" ca="1" si="4"/>
        <v/>
      </c>
      <c r="DN19" t="str">
        <v/>
      </c>
      <c r="DO19" t="str">
        <f ca="1"/>
        <v/>
      </c>
      <c r="DP19" t="str">
        <f ca="1"/>
        <v/>
      </c>
      <c r="DS19" t="str">
        <f ca="1"/>
        <v/>
      </c>
      <c r="DT19" t="str">
        <f ca="1"/>
        <v/>
      </c>
      <c r="DU19" t="str">
        <f ca="1"/>
        <v/>
      </c>
      <c r="DV19" t="str">
        <f ca="1"/>
        <v/>
      </c>
      <c r="DY19" t="str">
        <f ca="1"/>
        <v/>
      </c>
      <c r="DZ19" t="str">
        <f ca="1"/>
        <v/>
      </c>
      <c r="EC19" t="b">
        <f ca="1"/>
        <v>0</v>
      </c>
      <c r="ED19" t="str">
        <f ca="1"/>
        <v/>
      </c>
      <c r="EE19" s="13" t="str">
        <f ca="1"/>
        <v/>
      </c>
      <c r="EG19" t="str">
        <f ca="1"/>
        <v/>
      </c>
      <c r="EH19" t="str">
        <f ca="1"/>
        <v/>
      </c>
      <c r="EI19" t="str">
        <f ca="1"/>
        <v/>
      </c>
      <c r="EJ19" t="str">
        <f ca="1"/>
        <v/>
      </c>
      <c r="EK19" t="str">
        <f ca="1"/>
        <v/>
      </c>
      <c r="EL19" t="str">
        <f ca="1">IF(_IsInternal,_xlfn.TEXTJOIN($EL$1,TRUE,EG19:EJ19),"")</f>
        <v/>
      </c>
      <c r="EM19" t="str">
        <f ca="1"/>
        <v/>
      </c>
      <c r="EP19" t="str">
        <v/>
      </c>
      <c r="EQ19" t="str">
        <f ca="1"/>
        <v/>
      </c>
      <c r="ES19" s="78">
        <f>ROWS(ES$4:ES19)</f>
        <v>16</v>
      </c>
      <c r="FA19" s="78"/>
      <c r="FP19" t="str">
        <f ca="1"/>
        <v/>
      </c>
      <c r="FQ19" t="str">
        <f ca="1"/>
        <v/>
      </c>
      <c r="FR19" t="str">
        <f ca="1"/>
        <v/>
      </c>
      <c r="FU19" s="110" t="str">
        <v>Surveillance function</v>
      </c>
      <c r="FZ19" s="109"/>
      <c r="GF19" s="109"/>
      <c r="GH19" t="str">
        <f ca="1"/>
        <v/>
      </c>
      <c r="GI19" t="str">
        <f ca="1"/>
        <v/>
      </c>
      <c r="GJ19" t="str">
        <f ca="1"/>
        <v/>
      </c>
      <c r="GX19" s="109"/>
      <c r="GY19" t="b">
        <f ca="1"/>
        <v>0</v>
      </c>
      <c r="GZ19" t="str">
        <f ca="1"/>
        <v/>
      </c>
      <c r="HA19" t="str">
        <f ca="1"/>
        <v/>
      </c>
      <c r="HB19" t="str">
        <f ca="1"/>
        <v/>
      </c>
      <c r="HO19" s="109"/>
      <c r="HQ19" t="str">
        <f ca="1"/>
        <v/>
      </c>
      <c r="HR19" t="str">
        <f ca="1"/>
        <v/>
      </c>
      <c r="HS19" t="str">
        <f ca="1"/>
        <v/>
      </c>
    </row>
    <row r="20" spans="1:227">
      <c r="A20" s="14" t="str">
        <f>IF(AK20,MAX(A$4:A19)+1,"")</f>
        <v/>
      </c>
      <c r="B20" s="51"/>
      <c r="C20" s="12"/>
      <c r="D20" s="12"/>
      <c r="E20" s="12"/>
      <c r="G20" s="12"/>
      <c r="I20" s="186"/>
      <c r="K20" s="12"/>
      <c r="L20" s="241"/>
      <c r="M20" s="241"/>
      <c r="O20" s="239">
        <v>0</v>
      </c>
      <c r="P20" s="240" t="str">
        <f ca="1">IF(T20,SUM(OFFSET($O20:$O$303,,,U20)),"")</f>
        <v/>
      </c>
      <c r="Q20" s="175"/>
      <c r="R20" s="177" t="str">
        <v/>
      </c>
      <c r="T20">
        <v>0</v>
      </c>
      <c r="U20" t="str">
        <f>IF(T20,IFERROR(MATCH(1,$T21:$T$303,0),ROWS($T20:$T$303)),"")</f>
        <v/>
      </c>
      <c r="V20" t="str">
        <v/>
      </c>
      <c r="W20" t="b">
        <f t="shared" si="8"/>
        <v>0</v>
      </c>
      <c r="X20" t="str">
        <v/>
      </c>
      <c r="Y20" t="str">
        <v/>
      </c>
      <c r="Z20" t="str">
        <v/>
      </c>
      <c r="AA20" t="b">
        <v>0</v>
      </c>
      <c r="AB20" t="b">
        <v>0</v>
      </c>
      <c r="AC20" t="b">
        <v>0</v>
      </c>
      <c r="AD20" t="b">
        <v>0</v>
      </c>
      <c r="AE20" t="b">
        <v>0</v>
      </c>
      <c r="AF20" s="25" t="b">
        <v>0</v>
      </c>
      <c r="AG20" t="b">
        <v>0</v>
      </c>
      <c r="AH20">
        <v>0</v>
      </c>
      <c r="AI20">
        <v>0</v>
      </c>
      <c r="AK20" s="13">
        <v>0</v>
      </c>
      <c r="AL20" s="13">
        <v>0</v>
      </c>
      <c r="AM20" s="13">
        <v>0</v>
      </c>
      <c r="AN20" s="18">
        <v>0</v>
      </c>
      <c r="AO20">
        <v>0</v>
      </c>
      <c r="AP20" t="b">
        <v>0</v>
      </c>
      <c r="AQ20">
        <v>0</v>
      </c>
      <c r="AR20">
        <v>0</v>
      </c>
      <c r="AS20" s="35" t="str">
        <v/>
      </c>
      <c r="AT20" s="35"/>
      <c r="AU20" s="58"/>
      <c r="AV20" t="b">
        <f t="shared" si="5"/>
        <v>0</v>
      </c>
      <c r="AW20">
        <v>0</v>
      </c>
      <c r="AX20">
        <v>0</v>
      </c>
      <c r="AY20">
        <v>0</v>
      </c>
      <c r="AZ20">
        <f ca="1"/>
        <v>0</v>
      </c>
      <c r="BB20" t="str">
        <v/>
      </c>
      <c r="BC20" t="str">
        <v/>
      </c>
      <c r="BD20" t="str">
        <v/>
      </c>
      <c r="BE20" t="str">
        <v/>
      </c>
      <c r="BF20" t="str">
        <v/>
      </c>
      <c r="BG20">
        <f ca="1"/>
        <v>0</v>
      </c>
      <c r="BI20" s="54" t="str">
        <f t="shared" si="0"/>
        <v/>
      </c>
      <c r="BJ20" s="54" t="str">
        <f t="shared" si="1"/>
        <v/>
      </c>
      <c r="BK20" s="54" t="str">
        <f t="shared" si="2"/>
        <v/>
      </c>
      <c r="BL20" s="54" t="str">
        <v/>
      </c>
      <c r="BM20" t="str">
        <v/>
      </c>
      <c r="BN20" t="str">
        <v/>
      </c>
      <c r="BO20" t="str">
        <v/>
      </c>
      <c r="BP20" t="str">
        <v/>
      </c>
      <c r="BQ20" s="25" t="str">
        <f t="shared" si="6"/>
        <v/>
      </c>
      <c r="BR20" s="35" t="str">
        <v/>
      </c>
      <c r="BS20" s="35" t="str">
        <v/>
      </c>
      <c r="BT20" t="str">
        <v>020</v>
      </c>
      <c r="BU20" s="35" t="str">
        <f t="shared" si="7"/>
        <v/>
      </c>
      <c r="BX20" s="13"/>
      <c r="BY20" s="57" t="str">
        <f t="shared" si="3"/>
        <v/>
      </c>
      <c r="BZ20" s="57"/>
      <c r="CD20" s="76"/>
      <c r="CG20" s="71" t="str">
        <v>Disease name</v>
      </c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X20" t="str">
        <f ca="1"/>
        <v/>
      </c>
      <c r="CY20" t="str">
        <f ca="1"/>
        <v/>
      </c>
      <c r="CZ20" t="str">
        <f ca="1"/>
        <v/>
      </c>
      <c r="DA20" t="str">
        <f ca="1"/>
        <v/>
      </c>
      <c r="DB20" t="str">
        <f ca="1"/>
        <v/>
      </c>
      <c r="DC20" t="str">
        <f ca="1"/>
        <v/>
      </c>
      <c r="DD20" t="str">
        <f ca="1"/>
        <v/>
      </c>
      <c r="DL20" s="18" t="b">
        <f ca="1"/>
        <v>0</v>
      </c>
      <c r="DM20" s="141" t="str">
        <f t="shared" ca="1" si="4"/>
        <v/>
      </c>
      <c r="DN20" t="str">
        <v/>
      </c>
      <c r="DO20" t="str">
        <f ca="1"/>
        <v/>
      </c>
      <c r="DP20" t="str">
        <f ca="1"/>
        <v/>
      </c>
      <c r="DS20" t="str">
        <f ca="1"/>
        <v/>
      </c>
      <c r="DT20" t="str">
        <f ca="1"/>
        <v/>
      </c>
      <c r="DU20" t="str">
        <f ca="1"/>
        <v/>
      </c>
      <c r="DV20" t="str">
        <f ca="1"/>
        <v/>
      </c>
      <c r="DY20" t="str">
        <f ca="1"/>
        <v/>
      </c>
      <c r="DZ20" t="str">
        <f ca="1"/>
        <v/>
      </c>
      <c r="EC20" t="b">
        <f ca="1"/>
        <v>0</v>
      </c>
      <c r="ED20" t="str">
        <f ca="1"/>
        <v/>
      </c>
      <c r="EE20" s="13" t="str">
        <f ca="1"/>
        <v/>
      </c>
      <c r="EG20" t="str">
        <f ca="1"/>
        <v/>
      </c>
      <c r="EH20" t="str">
        <f ca="1"/>
        <v/>
      </c>
      <c r="EI20" t="str">
        <f ca="1"/>
        <v/>
      </c>
      <c r="EJ20" t="str">
        <f ca="1"/>
        <v/>
      </c>
      <c r="EK20" t="str">
        <f ca="1"/>
        <v/>
      </c>
      <c r="EL20" t="str">
        <f ca="1">IF(_IsInternal,_xlfn.TEXTJOIN($EL$1,TRUE,EG20:EJ20),"")</f>
        <v/>
      </c>
      <c r="EM20" t="str">
        <f ca="1"/>
        <v/>
      </c>
      <c r="EP20" t="str">
        <v/>
      </c>
      <c r="EQ20" t="str">
        <f ca="1"/>
        <v/>
      </c>
      <c r="ES20" s="78">
        <f>ROWS(ES$4:ES20)</f>
        <v>17</v>
      </c>
      <c r="FA20" s="78"/>
      <c r="FP20" t="str">
        <f ca="1"/>
        <v/>
      </c>
      <c r="FQ20" t="str">
        <f ca="1"/>
        <v/>
      </c>
      <c r="FR20" t="str">
        <f ca="1"/>
        <v/>
      </c>
      <c r="FU20" s="110" t="str">
        <v>Surveillance types</v>
      </c>
      <c r="FZ20" s="109"/>
      <c r="GF20" s="109"/>
      <c r="GH20" t="str">
        <f ca="1"/>
        <v/>
      </c>
      <c r="GI20" t="str">
        <f ca="1"/>
        <v/>
      </c>
      <c r="GJ20" t="str">
        <f ca="1"/>
        <v/>
      </c>
      <c r="GX20" s="109"/>
      <c r="GY20" t="b">
        <f ca="1"/>
        <v>0</v>
      </c>
      <c r="GZ20" t="str">
        <f ca="1"/>
        <v/>
      </c>
      <c r="HA20" t="str">
        <f ca="1"/>
        <v/>
      </c>
      <c r="HB20" t="str">
        <f ca="1"/>
        <v/>
      </c>
      <c r="HO20" s="109"/>
      <c r="HQ20" t="str">
        <f ca="1"/>
        <v/>
      </c>
      <c r="HR20" t="str">
        <f ca="1"/>
        <v/>
      </c>
      <c r="HS20" t="str">
        <f ca="1"/>
        <v/>
      </c>
    </row>
    <row r="21" spans="1:227">
      <c r="A21" s="14" t="str">
        <f>IF(AK21,MAX(A$4:A20)+1,"")</f>
        <v/>
      </c>
      <c r="B21" s="51"/>
      <c r="C21" s="12"/>
      <c r="D21" s="12"/>
      <c r="E21" s="12"/>
      <c r="G21" s="12"/>
      <c r="I21" s="186"/>
      <c r="K21" s="12"/>
      <c r="L21" s="241"/>
      <c r="M21" s="241"/>
      <c r="O21" s="239">
        <v>0</v>
      </c>
      <c r="P21" s="240" t="str">
        <f ca="1">IF(T21,SUM(OFFSET($O21:$O$303,,,U21)),"")</f>
        <v/>
      </c>
      <c r="Q21" s="175"/>
      <c r="R21" s="177" t="str">
        <v/>
      </c>
      <c r="T21">
        <v>0</v>
      </c>
      <c r="U21" t="str">
        <f>IF(T21,IFERROR(MATCH(1,$T22:$T$303,0),ROWS($T21:$T$303)),"")</f>
        <v/>
      </c>
      <c r="V21" t="str">
        <v/>
      </c>
      <c r="W21" t="b">
        <f t="shared" si="8"/>
        <v>0</v>
      </c>
      <c r="X21" t="str">
        <v/>
      </c>
      <c r="Y21" t="str">
        <v/>
      </c>
      <c r="Z21" t="str">
        <v/>
      </c>
      <c r="AA21" t="b">
        <v>0</v>
      </c>
      <c r="AB21" t="b">
        <v>0</v>
      </c>
      <c r="AC21" t="b">
        <v>0</v>
      </c>
      <c r="AD21" t="b">
        <v>0</v>
      </c>
      <c r="AE21" t="b">
        <v>0</v>
      </c>
      <c r="AF21" s="25" t="b">
        <v>0</v>
      </c>
      <c r="AG21" t="b">
        <v>0</v>
      </c>
      <c r="AH21">
        <v>0</v>
      </c>
      <c r="AI21">
        <v>0</v>
      </c>
      <c r="AK21" s="13">
        <v>0</v>
      </c>
      <c r="AL21" s="13">
        <v>0</v>
      </c>
      <c r="AM21" s="13">
        <v>0</v>
      </c>
      <c r="AN21" s="18">
        <v>0</v>
      </c>
      <c r="AO21">
        <v>0</v>
      </c>
      <c r="AP21" t="b">
        <v>0</v>
      </c>
      <c r="AQ21">
        <v>0</v>
      </c>
      <c r="AR21">
        <v>0</v>
      </c>
      <c r="AS21" s="35" t="str">
        <v/>
      </c>
      <c r="AT21" s="35"/>
      <c r="AU21" s="58"/>
      <c r="AV21" t="b">
        <f t="shared" si="5"/>
        <v>0</v>
      </c>
      <c r="AW21">
        <v>0</v>
      </c>
      <c r="AX21">
        <v>0</v>
      </c>
      <c r="AY21">
        <v>0</v>
      </c>
      <c r="AZ21">
        <f ca="1"/>
        <v>0</v>
      </c>
      <c r="BB21" t="str">
        <v/>
      </c>
      <c r="BC21" t="str">
        <v/>
      </c>
      <c r="BD21" t="str">
        <v/>
      </c>
      <c r="BE21" t="str">
        <v/>
      </c>
      <c r="BF21" t="str">
        <v/>
      </c>
      <c r="BG21">
        <f ca="1"/>
        <v>0</v>
      </c>
      <c r="BI21" s="54" t="str">
        <f t="shared" si="0"/>
        <v/>
      </c>
      <c r="BJ21" s="54" t="str">
        <f t="shared" si="1"/>
        <v/>
      </c>
      <c r="BK21" s="54" t="str">
        <f t="shared" si="2"/>
        <v/>
      </c>
      <c r="BL21" s="54" t="str">
        <v/>
      </c>
      <c r="BM21" t="str">
        <v/>
      </c>
      <c r="BN21" t="str">
        <v/>
      </c>
      <c r="BO21" t="str">
        <v/>
      </c>
      <c r="BP21" t="str">
        <v/>
      </c>
      <c r="BQ21" s="25" t="str">
        <f t="shared" si="6"/>
        <v/>
      </c>
      <c r="BR21" s="35" t="str">
        <v/>
      </c>
      <c r="BS21" s="35" t="str">
        <v/>
      </c>
      <c r="BT21" t="str">
        <v>021</v>
      </c>
      <c r="BU21" s="35" t="str">
        <f t="shared" si="7"/>
        <v/>
      </c>
      <c r="BX21" s="13"/>
      <c r="BY21" s="57" t="str">
        <f t="shared" si="3"/>
        <v/>
      </c>
      <c r="BZ21" s="57"/>
      <c r="CD21" s="76"/>
      <c r="CG21" s="71" t="str">
        <v>Funct#</v>
      </c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X21" t="str">
        <f ca="1"/>
        <v/>
      </c>
      <c r="CY21" t="str">
        <f ca="1"/>
        <v/>
      </c>
      <c r="CZ21" t="str">
        <f ca="1"/>
        <v/>
      </c>
      <c r="DA21" t="str">
        <f ca="1"/>
        <v/>
      </c>
      <c r="DB21" t="str">
        <f ca="1"/>
        <v/>
      </c>
      <c r="DC21" t="str">
        <f ca="1"/>
        <v/>
      </c>
      <c r="DD21" t="str">
        <f ca="1"/>
        <v/>
      </c>
      <c r="DL21" s="18" t="b">
        <f ca="1"/>
        <v>0</v>
      </c>
      <c r="DM21" s="141" t="str">
        <f t="shared" ca="1" si="4"/>
        <v/>
      </c>
      <c r="DN21" t="str">
        <v/>
      </c>
      <c r="DO21" t="str">
        <f ca="1"/>
        <v/>
      </c>
      <c r="DP21" t="str">
        <f ca="1"/>
        <v/>
      </c>
      <c r="DS21" t="str">
        <f ca="1"/>
        <v/>
      </c>
      <c r="DT21" t="str">
        <f ca="1"/>
        <v/>
      </c>
      <c r="DU21" t="str">
        <f ca="1"/>
        <v/>
      </c>
      <c r="DV21" t="str">
        <f ca="1"/>
        <v/>
      </c>
      <c r="DY21" t="str">
        <f ca="1"/>
        <v/>
      </c>
      <c r="DZ21" t="str">
        <f ca="1"/>
        <v/>
      </c>
      <c r="EC21" t="b">
        <f ca="1"/>
        <v>0</v>
      </c>
      <c r="ED21" t="str">
        <f ca="1"/>
        <v/>
      </c>
      <c r="EE21" s="13" t="str">
        <f ca="1"/>
        <v/>
      </c>
      <c r="EG21" t="str">
        <f ca="1"/>
        <v/>
      </c>
      <c r="EH21" t="str">
        <f ca="1"/>
        <v/>
      </c>
      <c r="EI21" t="str">
        <f ca="1"/>
        <v/>
      </c>
      <c r="EJ21" t="str">
        <f ca="1"/>
        <v/>
      </c>
      <c r="EK21" t="str">
        <f ca="1"/>
        <v/>
      </c>
      <c r="EL21" t="str">
        <f ca="1">IF(_IsInternal,_xlfn.TEXTJOIN($EL$1,TRUE,EG21:EJ21),"")</f>
        <v/>
      </c>
      <c r="EM21" t="str">
        <f ca="1"/>
        <v/>
      </c>
      <c r="EP21" t="str">
        <v/>
      </c>
      <c r="EQ21" t="str">
        <f ca="1"/>
        <v/>
      </c>
      <c r="ES21" s="78">
        <f>ROWS(ES$4:ES21)</f>
        <v>18</v>
      </c>
      <c r="FA21" s="78"/>
      <c r="FP21" t="str">
        <f ca="1"/>
        <v/>
      </c>
      <c r="FQ21" t="str">
        <f ca="1"/>
        <v/>
      </c>
      <c r="FR21" t="str">
        <f ca="1"/>
        <v/>
      </c>
      <c r="FU21" s="110" t="str">
        <v>Type of disease</v>
      </c>
      <c r="FZ21" s="109"/>
      <c r="GF21" s="109"/>
      <c r="GH21" t="str">
        <f ca="1"/>
        <v/>
      </c>
      <c r="GI21" t="str">
        <f ca="1"/>
        <v/>
      </c>
      <c r="GJ21" t="str">
        <f ca="1"/>
        <v/>
      </c>
      <c r="GX21" s="109"/>
      <c r="GY21" t="b">
        <f ca="1"/>
        <v>0</v>
      </c>
      <c r="GZ21" t="str">
        <f ca="1"/>
        <v/>
      </c>
      <c r="HA21" t="str">
        <f ca="1"/>
        <v/>
      </c>
      <c r="HB21" t="str">
        <f ca="1"/>
        <v/>
      </c>
      <c r="HO21" s="109"/>
      <c r="HQ21" t="str">
        <f ca="1"/>
        <v/>
      </c>
      <c r="HR21" t="str">
        <f ca="1"/>
        <v/>
      </c>
      <c r="HS21" t="str">
        <f ca="1"/>
        <v/>
      </c>
    </row>
    <row r="22" spans="1:227">
      <c r="A22" s="14" t="str">
        <f>IF(AK22,MAX(A$4:A21)+1,"")</f>
        <v/>
      </c>
      <c r="B22" s="51"/>
      <c r="C22" s="12"/>
      <c r="D22" s="12"/>
      <c r="E22" s="12"/>
      <c r="G22" s="12"/>
      <c r="I22" s="186"/>
      <c r="K22" s="12"/>
      <c r="L22" s="241"/>
      <c r="M22" s="241"/>
      <c r="O22" s="239">
        <v>0</v>
      </c>
      <c r="P22" s="240" t="str">
        <f ca="1">IF(T22,SUM(OFFSET($O22:$O$303,,,U22)),"")</f>
        <v/>
      </c>
      <c r="Q22" s="175"/>
      <c r="R22" s="177" t="str">
        <v/>
      </c>
      <c r="T22">
        <v>0</v>
      </c>
      <c r="U22" t="str">
        <f>IF(T22,IFERROR(MATCH(1,$T23:$T$303,0),ROWS($T22:$T$303)),"")</f>
        <v/>
      </c>
      <c r="V22" t="str">
        <v/>
      </c>
      <c r="W22" t="b">
        <f t="shared" si="8"/>
        <v>0</v>
      </c>
      <c r="X22" t="str">
        <v/>
      </c>
      <c r="Y22" t="str">
        <v/>
      </c>
      <c r="Z22" t="str">
        <v/>
      </c>
      <c r="AA22" t="b">
        <v>0</v>
      </c>
      <c r="AB22" t="b">
        <v>0</v>
      </c>
      <c r="AC22" t="b">
        <v>0</v>
      </c>
      <c r="AD22" t="b">
        <v>0</v>
      </c>
      <c r="AE22" t="b">
        <v>0</v>
      </c>
      <c r="AF22" s="25" t="b">
        <v>0</v>
      </c>
      <c r="AG22" t="b">
        <v>0</v>
      </c>
      <c r="AH22">
        <v>0</v>
      </c>
      <c r="AI22">
        <v>0</v>
      </c>
      <c r="AK22" s="13">
        <v>0</v>
      </c>
      <c r="AL22" s="13">
        <v>0</v>
      </c>
      <c r="AM22" s="13">
        <v>0</v>
      </c>
      <c r="AN22" s="18">
        <v>0</v>
      </c>
      <c r="AO22">
        <v>0</v>
      </c>
      <c r="AP22" t="b">
        <v>0</v>
      </c>
      <c r="AQ22">
        <v>0</v>
      </c>
      <c r="AR22">
        <v>0</v>
      </c>
      <c r="AS22" s="35" t="str">
        <v/>
      </c>
      <c r="AT22" s="35"/>
      <c r="AU22" s="58"/>
      <c r="AV22" t="b">
        <f t="shared" si="5"/>
        <v>0</v>
      </c>
      <c r="AW22">
        <v>0</v>
      </c>
      <c r="AX22">
        <v>0</v>
      </c>
      <c r="AY22">
        <v>0</v>
      </c>
      <c r="AZ22">
        <f ca="1"/>
        <v>0</v>
      </c>
      <c r="BB22" t="str">
        <v/>
      </c>
      <c r="BC22" t="str">
        <v/>
      </c>
      <c r="BD22" t="str">
        <v/>
      </c>
      <c r="BE22" t="str">
        <v/>
      </c>
      <c r="BF22" t="str">
        <v/>
      </c>
      <c r="BG22">
        <f ca="1"/>
        <v>0</v>
      </c>
      <c r="BI22" s="54" t="str">
        <f t="shared" si="0"/>
        <v/>
      </c>
      <c r="BJ22" s="54" t="str">
        <f t="shared" si="1"/>
        <v/>
      </c>
      <c r="BK22" s="54" t="str">
        <f t="shared" si="2"/>
        <v/>
      </c>
      <c r="BL22" s="54" t="str">
        <v/>
      </c>
      <c r="BM22" t="str">
        <v/>
      </c>
      <c r="BN22" t="str">
        <v/>
      </c>
      <c r="BO22" t="str">
        <v/>
      </c>
      <c r="BP22" t="str">
        <v/>
      </c>
      <c r="BQ22" s="25" t="str">
        <f t="shared" si="6"/>
        <v/>
      </c>
      <c r="BR22" s="35" t="str">
        <v/>
      </c>
      <c r="BS22" s="35" t="str">
        <v/>
      </c>
      <c r="BT22" t="str">
        <v>022</v>
      </c>
      <c r="BU22" s="35" t="str">
        <f t="shared" si="7"/>
        <v/>
      </c>
      <c r="BX22" s="13"/>
      <c r="BY22" s="57" t="str">
        <f t="shared" si="3"/>
        <v/>
      </c>
      <c r="BZ22" s="57"/>
      <c r="CD22" s="76"/>
      <c r="CG22" s="71" t="str">
        <v>Function</v>
      </c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X22" t="str">
        <f ca="1"/>
        <v/>
      </c>
      <c r="CY22" t="str">
        <f ca="1"/>
        <v/>
      </c>
      <c r="CZ22" t="str">
        <f ca="1"/>
        <v/>
      </c>
      <c r="DA22" t="str">
        <f ca="1"/>
        <v/>
      </c>
      <c r="DB22" t="str">
        <f ca="1"/>
        <v/>
      </c>
      <c r="DC22" t="str">
        <f ca="1"/>
        <v/>
      </c>
      <c r="DD22" t="str">
        <f ca="1"/>
        <v/>
      </c>
      <c r="DL22" s="18" t="b">
        <f ca="1"/>
        <v>0</v>
      </c>
      <c r="DM22" s="141" t="str">
        <f t="shared" ca="1" si="4"/>
        <v/>
      </c>
      <c r="DN22" t="str">
        <v/>
      </c>
      <c r="DO22" t="str">
        <f ca="1"/>
        <v/>
      </c>
      <c r="DP22" t="str">
        <f ca="1"/>
        <v/>
      </c>
      <c r="DS22" t="str">
        <f ca="1"/>
        <v/>
      </c>
      <c r="DT22" t="str">
        <f ca="1"/>
        <v/>
      </c>
      <c r="DU22" t="str">
        <f ca="1"/>
        <v/>
      </c>
      <c r="DV22" t="str">
        <f ca="1"/>
        <v/>
      </c>
      <c r="DY22" t="str">
        <f ca="1"/>
        <v/>
      </c>
      <c r="DZ22" t="str">
        <f ca="1"/>
        <v/>
      </c>
      <c r="EC22" t="b">
        <f ca="1"/>
        <v>0</v>
      </c>
      <c r="ED22" t="str">
        <f ca="1"/>
        <v/>
      </c>
      <c r="EE22" s="13" t="str">
        <f ca="1"/>
        <v/>
      </c>
      <c r="EG22" t="str">
        <f ca="1"/>
        <v/>
      </c>
      <c r="EH22" t="str">
        <f ca="1"/>
        <v/>
      </c>
      <c r="EI22" t="str">
        <f ca="1"/>
        <v/>
      </c>
      <c r="EJ22" t="str">
        <f ca="1"/>
        <v/>
      </c>
      <c r="EK22" t="str">
        <f ca="1"/>
        <v/>
      </c>
      <c r="EL22" t="str">
        <f ca="1">IF(_IsInternal,_xlfn.TEXTJOIN($EL$1,TRUE,EG22:EJ22),"")</f>
        <v/>
      </c>
      <c r="EM22" t="str">
        <f ca="1"/>
        <v/>
      </c>
      <c r="EP22" t="str">
        <v/>
      </c>
      <c r="EQ22" t="str">
        <f ca="1"/>
        <v/>
      </c>
      <c r="ES22" s="78">
        <f>ROWS(ES$4:ES22)</f>
        <v>19</v>
      </c>
      <c r="FA22" s="78"/>
      <c r="FP22" t="str">
        <f ca="1"/>
        <v/>
      </c>
      <c r="FQ22" t="str">
        <f ca="1"/>
        <v/>
      </c>
      <c r="FR22" t="str">
        <f ca="1"/>
        <v/>
      </c>
      <c r="FU22" s="110" t="str">
        <v>Type of function</v>
      </c>
      <c r="FZ22" s="109"/>
      <c r="GF22" s="109"/>
      <c r="GH22" t="str">
        <f ca="1"/>
        <v/>
      </c>
      <c r="GI22" t="str">
        <f ca="1"/>
        <v/>
      </c>
      <c r="GJ22" t="str">
        <f ca="1"/>
        <v/>
      </c>
      <c r="GX22" s="109"/>
      <c r="GY22" t="b">
        <f ca="1"/>
        <v>0</v>
      </c>
      <c r="GZ22" t="str">
        <f ca="1"/>
        <v/>
      </c>
      <c r="HA22" t="str">
        <f ca="1"/>
        <v/>
      </c>
      <c r="HB22" t="str">
        <f ca="1"/>
        <v/>
      </c>
      <c r="HO22" s="109"/>
      <c r="HQ22" t="str">
        <f ca="1"/>
        <v/>
      </c>
      <c r="HR22" t="str">
        <f ca="1"/>
        <v/>
      </c>
      <c r="HS22" t="str">
        <f ca="1"/>
        <v/>
      </c>
    </row>
    <row r="23" spans="1:227">
      <c r="A23" s="14" t="str">
        <f>IF(AK23,MAX(A$4:A22)+1,"")</f>
        <v/>
      </c>
      <c r="B23" s="51"/>
      <c r="C23" s="12"/>
      <c r="D23" s="12"/>
      <c r="E23" s="12"/>
      <c r="G23" s="12"/>
      <c r="I23" s="186"/>
      <c r="K23" s="12"/>
      <c r="L23" s="241"/>
      <c r="M23" s="241"/>
      <c r="O23" s="239">
        <v>0</v>
      </c>
      <c r="P23" s="240" t="str">
        <f ca="1">IF(T23,SUM(OFFSET($O23:$O$303,,,U23)),"")</f>
        <v/>
      </c>
      <c r="Q23" s="175"/>
      <c r="R23" s="177" t="str">
        <v/>
      </c>
      <c r="T23">
        <v>0</v>
      </c>
      <c r="U23" t="str">
        <f>IF(T23,IFERROR(MATCH(1,$T24:$T$303,0),ROWS($T23:$T$303)),"")</f>
        <v/>
      </c>
      <c r="V23" t="str">
        <v/>
      </c>
      <c r="W23" t="b">
        <f t="shared" si="8"/>
        <v>0</v>
      </c>
      <c r="X23" t="str">
        <v/>
      </c>
      <c r="Y23" t="str">
        <v/>
      </c>
      <c r="Z23" t="str">
        <v/>
      </c>
      <c r="AA23" t="b">
        <v>0</v>
      </c>
      <c r="AB23" t="b">
        <v>0</v>
      </c>
      <c r="AC23" t="b">
        <v>0</v>
      </c>
      <c r="AD23" t="b">
        <v>0</v>
      </c>
      <c r="AE23" t="b">
        <v>0</v>
      </c>
      <c r="AF23" s="25" t="b">
        <v>0</v>
      </c>
      <c r="AG23" t="b">
        <v>0</v>
      </c>
      <c r="AH23">
        <v>0</v>
      </c>
      <c r="AI23">
        <v>0</v>
      </c>
      <c r="AK23" s="13">
        <v>0</v>
      </c>
      <c r="AL23" s="13">
        <v>0</v>
      </c>
      <c r="AM23" s="13">
        <v>0</v>
      </c>
      <c r="AN23" s="18">
        <v>0</v>
      </c>
      <c r="AO23">
        <v>0</v>
      </c>
      <c r="AP23" t="b">
        <v>0</v>
      </c>
      <c r="AQ23">
        <v>0</v>
      </c>
      <c r="AR23">
        <v>0</v>
      </c>
      <c r="AS23" s="35" t="str">
        <v/>
      </c>
      <c r="AT23" s="35"/>
      <c r="AU23" s="58"/>
      <c r="AV23" t="b">
        <f t="shared" si="5"/>
        <v>0</v>
      </c>
      <c r="AW23">
        <v>0</v>
      </c>
      <c r="AX23">
        <v>0</v>
      </c>
      <c r="AY23">
        <v>0</v>
      </c>
      <c r="AZ23">
        <f ca="1"/>
        <v>0</v>
      </c>
      <c r="BB23" t="str">
        <v/>
      </c>
      <c r="BC23" t="str">
        <v/>
      </c>
      <c r="BD23" t="str">
        <v/>
      </c>
      <c r="BE23" t="str">
        <v/>
      </c>
      <c r="BF23" t="str">
        <v/>
      </c>
      <c r="BG23">
        <f ca="1"/>
        <v>0</v>
      </c>
      <c r="BI23" s="54" t="str">
        <f t="shared" si="0"/>
        <v/>
      </c>
      <c r="BJ23" s="54" t="str">
        <f t="shared" si="1"/>
        <v/>
      </c>
      <c r="BK23" s="54" t="str">
        <f t="shared" si="2"/>
        <v/>
      </c>
      <c r="BL23" s="54" t="str">
        <v/>
      </c>
      <c r="BM23" t="str">
        <v/>
      </c>
      <c r="BN23" t="str">
        <v/>
      </c>
      <c r="BO23" t="str">
        <v/>
      </c>
      <c r="BP23" t="str">
        <v/>
      </c>
      <c r="BQ23" s="25" t="str">
        <f t="shared" si="6"/>
        <v/>
      </c>
      <c r="BR23" s="35" t="str">
        <v/>
      </c>
      <c r="BS23" s="35" t="str">
        <v/>
      </c>
      <c r="BT23" t="str">
        <v>023</v>
      </c>
      <c r="BU23" s="35" t="str">
        <f t="shared" si="7"/>
        <v/>
      </c>
      <c r="BX23" s="13"/>
      <c r="BY23" s="57" t="str">
        <f t="shared" si="3"/>
        <v/>
      </c>
      <c r="BZ23" s="57"/>
      <c r="CD23" s="76"/>
      <c r="CG23" s="71" t="str">
        <v>Function #</v>
      </c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X23" t="str">
        <f ca="1"/>
        <v/>
      </c>
      <c r="CY23" t="str">
        <f ca="1"/>
        <v/>
      </c>
      <c r="CZ23" t="str">
        <f ca="1"/>
        <v/>
      </c>
      <c r="DA23" t="str">
        <f ca="1"/>
        <v/>
      </c>
      <c r="DB23" t="str">
        <f ca="1"/>
        <v/>
      </c>
      <c r="DC23" t="str">
        <f ca="1"/>
        <v/>
      </c>
      <c r="DD23" t="str">
        <f ca="1"/>
        <v/>
      </c>
      <c r="DL23" s="18" t="b">
        <f ca="1"/>
        <v>0</v>
      </c>
      <c r="DM23" s="141" t="str">
        <f t="shared" ca="1" si="4"/>
        <v/>
      </c>
      <c r="DN23" t="str">
        <v/>
      </c>
      <c r="DO23" t="str">
        <f ca="1"/>
        <v/>
      </c>
      <c r="DP23" t="str">
        <f ca="1"/>
        <v/>
      </c>
      <c r="DS23" t="str">
        <f ca="1"/>
        <v/>
      </c>
      <c r="DT23" t="str">
        <f ca="1"/>
        <v/>
      </c>
      <c r="DU23" t="str">
        <f ca="1"/>
        <v/>
      </c>
      <c r="DV23" t="str">
        <f ca="1"/>
        <v/>
      </c>
      <c r="DY23" t="str">
        <f ca="1"/>
        <v/>
      </c>
      <c r="DZ23" t="str">
        <f ca="1"/>
        <v/>
      </c>
      <c r="EC23" t="b">
        <f ca="1"/>
        <v>0</v>
      </c>
      <c r="ED23" t="str">
        <f ca="1"/>
        <v/>
      </c>
      <c r="EE23" s="13" t="str">
        <f ca="1"/>
        <v/>
      </c>
      <c r="EG23" t="str">
        <f ca="1"/>
        <v/>
      </c>
      <c r="EH23" t="str">
        <f ca="1"/>
        <v/>
      </c>
      <c r="EI23" t="str">
        <f ca="1"/>
        <v/>
      </c>
      <c r="EJ23" t="str">
        <f ca="1"/>
        <v/>
      </c>
      <c r="EK23" t="str">
        <f ca="1"/>
        <v/>
      </c>
      <c r="EL23" t="str">
        <f ca="1">IF(_IsInternal,_xlfn.TEXTJOIN($EL$1,TRUE,EG23:EJ23),"")</f>
        <v/>
      </c>
      <c r="EM23" t="str">
        <f ca="1"/>
        <v/>
      </c>
      <c r="EP23" t="str">
        <v/>
      </c>
      <c r="EQ23" t="str">
        <f ca="1"/>
        <v/>
      </c>
      <c r="ES23" s="78">
        <f>ROWS(ES$4:ES23)</f>
        <v>20</v>
      </c>
      <c r="FA23" s="78"/>
      <c r="FP23" t="str">
        <f ca="1"/>
        <v/>
      </c>
      <c r="FQ23" t="str">
        <f ca="1"/>
        <v/>
      </c>
      <c r="FR23" t="str">
        <f ca="1"/>
        <v/>
      </c>
      <c r="FU23" s="110" t="str">
        <v>Unique Code</v>
      </c>
      <c r="FZ23" s="109"/>
      <c r="GF23" s="109"/>
      <c r="GH23" t="str">
        <f ca="1"/>
        <v/>
      </c>
      <c r="GI23" t="str">
        <f ca="1"/>
        <v/>
      </c>
      <c r="GJ23" t="str">
        <f ca="1"/>
        <v/>
      </c>
      <c r="GX23" s="109"/>
      <c r="GY23" t="b">
        <f ca="1"/>
        <v>0</v>
      </c>
      <c r="GZ23" t="str">
        <f ca="1"/>
        <v/>
      </c>
      <c r="HA23" t="str">
        <f ca="1"/>
        <v/>
      </c>
      <c r="HB23" t="str">
        <f ca="1"/>
        <v/>
      </c>
      <c r="HO23" s="109"/>
      <c r="HQ23" t="str">
        <f ca="1"/>
        <v/>
      </c>
      <c r="HR23" t="str">
        <f ca="1"/>
        <v/>
      </c>
      <c r="HS23" t="str">
        <f ca="1"/>
        <v/>
      </c>
    </row>
    <row r="24" spans="1:227">
      <c r="A24" s="14" t="str">
        <f>IF(AK24,MAX(A$4:A23)+1,"")</f>
        <v/>
      </c>
      <c r="B24" s="51"/>
      <c r="C24" s="12"/>
      <c r="D24" s="12"/>
      <c r="E24" s="12"/>
      <c r="G24" s="12"/>
      <c r="I24" s="186"/>
      <c r="K24" s="12"/>
      <c r="L24" s="241"/>
      <c r="M24" s="241"/>
      <c r="O24" s="239">
        <v>0</v>
      </c>
      <c r="P24" s="240" t="str">
        <f ca="1">IF(T24,SUM(OFFSET($O24:$O$303,,,U24)),"")</f>
        <v/>
      </c>
      <c r="Q24" s="175"/>
      <c r="R24" s="177" t="str">
        <v/>
      </c>
      <c r="T24">
        <v>0</v>
      </c>
      <c r="U24" t="str">
        <f>IF(T24,IFERROR(MATCH(1,$T25:$T$303,0),ROWS($T24:$T$303)),"")</f>
        <v/>
      </c>
      <c r="V24" t="str">
        <v/>
      </c>
      <c r="W24" t="b">
        <f t="shared" si="8"/>
        <v>0</v>
      </c>
      <c r="X24" t="str">
        <v/>
      </c>
      <c r="Y24" t="str">
        <v/>
      </c>
      <c r="Z24" t="str">
        <v/>
      </c>
      <c r="AA24" t="b">
        <v>0</v>
      </c>
      <c r="AB24" t="b">
        <v>0</v>
      </c>
      <c r="AC24" t="b">
        <v>0</v>
      </c>
      <c r="AD24" t="b">
        <v>0</v>
      </c>
      <c r="AE24" t="b">
        <v>0</v>
      </c>
      <c r="AF24" s="25" t="b">
        <v>0</v>
      </c>
      <c r="AG24" t="b">
        <v>0</v>
      </c>
      <c r="AH24">
        <v>0</v>
      </c>
      <c r="AI24">
        <v>0</v>
      </c>
      <c r="AK24" s="13">
        <v>0</v>
      </c>
      <c r="AL24" s="13">
        <v>0</v>
      </c>
      <c r="AM24" s="13">
        <v>0</v>
      </c>
      <c r="AN24" s="18">
        <v>0</v>
      </c>
      <c r="AO24">
        <v>0</v>
      </c>
      <c r="AP24" t="b">
        <v>0</v>
      </c>
      <c r="AQ24">
        <v>0</v>
      </c>
      <c r="AR24">
        <v>0</v>
      </c>
      <c r="AS24" s="35" t="str">
        <v/>
      </c>
      <c r="AT24" s="35"/>
      <c r="AU24" s="58"/>
      <c r="AV24" t="b">
        <f t="shared" si="5"/>
        <v>0</v>
      </c>
      <c r="AW24">
        <v>0</v>
      </c>
      <c r="AX24">
        <v>0</v>
      </c>
      <c r="AY24">
        <v>0</v>
      </c>
      <c r="AZ24">
        <f ca="1"/>
        <v>0</v>
      </c>
      <c r="BB24" t="str">
        <v/>
      </c>
      <c r="BC24" t="str">
        <v/>
      </c>
      <c r="BD24" t="str">
        <v/>
      </c>
      <c r="BE24" t="str">
        <v/>
      </c>
      <c r="BF24" t="str">
        <v/>
      </c>
      <c r="BG24">
        <f ca="1"/>
        <v>0</v>
      </c>
      <c r="BI24" s="54" t="str">
        <f t="shared" si="0"/>
        <v/>
      </c>
      <c r="BJ24" s="54" t="str">
        <f t="shared" si="1"/>
        <v/>
      </c>
      <c r="BK24" s="54" t="str">
        <f t="shared" si="2"/>
        <v/>
      </c>
      <c r="BL24" s="54" t="str">
        <v/>
      </c>
      <c r="BM24" t="str">
        <v/>
      </c>
      <c r="BN24" t="str">
        <v/>
      </c>
      <c r="BO24" t="str">
        <v/>
      </c>
      <c r="BP24" t="str">
        <v/>
      </c>
      <c r="BQ24" s="25" t="str">
        <f t="shared" si="6"/>
        <v/>
      </c>
      <c r="BR24" s="35" t="str">
        <v/>
      </c>
      <c r="BS24" s="35" t="str">
        <v/>
      </c>
      <c r="BT24" t="str">
        <v>024</v>
      </c>
      <c r="BU24" s="35" t="str">
        <f t="shared" si="7"/>
        <v/>
      </c>
      <c r="BX24" s="13"/>
      <c r="BY24" s="57" t="str">
        <f t="shared" si="3"/>
        <v/>
      </c>
      <c r="BZ24" s="57"/>
      <c r="CD24" s="76"/>
      <c r="CG24" s="71" t="str">
        <v>Function is oprhane</v>
      </c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X24" t="str">
        <f ca="1"/>
        <v/>
      </c>
      <c r="CY24" t="str">
        <f ca="1"/>
        <v/>
      </c>
      <c r="CZ24" t="str">
        <f ca="1"/>
        <v/>
      </c>
      <c r="DA24" t="str">
        <f ca="1"/>
        <v/>
      </c>
      <c r="DB24" t="str">
        <f ca="1"/>
        <v/>
      </c>
      <c r="DC24" t="str">
        <f ca="1"/>
        <v/>
      </c>
      <c r="DD24" t="str">
        <f ca="1"/>
        <v/>
      </c>
      <c r="DL24" s="18" t="b">
        <f ca="1"/>
        <v>0</v>
      </c>
      <c r="DM24" s="141" t="str">
        <f t="shared" ca="1" si="4"/>
        <v/>
      </c>
      <c r="DN24" t="str">
        <v/>
      </c>
      <c r="DO24" t="str">
        <f ca="1"/>
        <v/>
      </c>
      <c r="DP24" t="str">
        <f ca="1"/>
        <v/>
      </c>
      <c r="DS24" t="str">
        <f ca="1"/>
        <v/>
      </c>
      <c r="DT24" t="str">
        <f ca="1"/>
        <v/>
      </c>
      <c r="DU24" t="str">
        <f ca="1"/>
        <v/>
      </c>
      <c r="DV24" t="str">
        <f ca="1"/>
        <v/>
      </c>
      <c r="DY24" t="str">
        <f ca="1"/>
        <v/>
      </c>
      <c r="DZ24" t="str">
        <f ca="1"/>
        <v/>
      </c>
      <c r="EC24" t="b">
        <f ca="1"/>
        <v>0</v>
      </c>
      <c r="ED24" t="str">
        <f ca="1"/>
        <v/>
      </c>
      <c r="EE24" s="13" t="str">
        <f ca="1"/>
        <v/>
      </c>
      <c r="EG24" t="str">
        <f ca="1"/>
        <v/>
      </c>
      <c r="EH24" t="str">
        <f ca="1"/>
        <v/>
      </c>
      <c r="EI24" t="str">
        <f ca="1"/>
        <v/>
      </c>
      <c r="EJ24" t="str">
        <f ca="1"/>
        <v/>
      </c>
      <c r="EK24" t="str">
        <f ca="1"/>
        <v/>
      </c>
      <c r="EL24" t="str">
        <f ca="1">IF(_IsInternal,_xlfn.TEXTJOIN($EL$1,TRUE,EG24:EJ24),"")</f>
        <v/>
      </c>
      <c r="EM24" t="str">
        <f ca="1"/>
        <v/>
      </c>
      <c r="EP24" t="str">
        <v/>
      </c>
      <c r="EQ24" t="str">
        <f ca="1"/>
        <v/>
      </c>
      <c r="ES24" s="78">
        <f>ROWS(ES$4:ES24)</f>
        <v>21</v>
      </c>
      <c r="FA24" s="78"/>
      <c r="FP24" t="str">
        <f ca="1"/>
        <v/>
      </c>
      <c r="FQ24" t="str">
        <f ca="1"/>
        <v/>
      </c>
      <c r="FR24" t="str">
        <f ca="1"/>
        <v/>
      </c>
      <c r="FU24" s="110" t="str">
        <v>Unit</v>
      </c>
      <c r="FZ24" s="109"/>
      <c r="GF24" s="109"/>
      <c r="GH24" t="str">
        <f ca="1"/>
        <v/>
      </c>
      <c r="GI24" t="str">
        <f ca="1"/>
        <v/>
      </c>
      <c r="GJ24" t="str">
        <f ca="1"/>
        <v/>
      </c>
      <c r="GX24" s="109"/>
      <c r="GY24" t="b">
        <f ca="1"/>
        <v>0</v>
      </c>
      <c r="GZ24" t="str">
        <f ca="1"/>
        <v/>
      </c>
      <c r="HA24" t="str">
        <f ca="1"/>
        <v/>
      </c>
      <c r="HB24" t="str">
        <f ca="1"/>
        <v/>
      </c>
      <c r="HO24" s="109"/>
      <c r="HQ24" t="str">
        <f ca="1"/>
        <v/>
      </c>
      <c r="HR24" t="str">
        <f ca="1"/>
        <v/>
      </c>
      <c r="HS24" t="str">
        <f ca="1"/>
        <v/>
      </c>
    </row>
    <row r="25" spans="1:227">
      <c r="A25" s="14" t="str">
        <f>IF(AK25,MAX(A$4:A24)+1,"")</f>
        <v/>
      </c>
      <c r="B25" s="51"/>
      <c r="C25" s="12"/>
      <c r="D25" s="12"/>
      <c r="E25" s="12"/>
      <c r="G25" s="12"/>
      <c r="I25" s="186"/>
      <c r="K25" s="12"/>
      <c r="L25" s="241"/>
      <c r="M25" s="241"/>
      <c r="O25" s="239">
        <v>0</v>
      </c>
      <c r="P25" s="240" t="str">
        <f ca="1">IF(T25,SUM(OFFSET($O25:$O$303,,,U25)),"")</f>
        <v/>
      </c>
      <c r="Q25" s="175"/>
      <c r="R25" s="177" t="str">
        <v/>
      </c>
      <c r="T25">
        <v>0</v>
      </c>
      <c r="U25" t="str">
        <f>IF(T25,IFERROR(MATCH(1,$T26:$T$303,0),ROWS($T25:$T$303)),"")</f>
        <v/>
      </c>
      <c r="V25" t="str">
        <v/>
      </c>
      <c r="W25" t="b">
        <f t="shared" si="8"/>
        <v>0</v>
      </c>
      <c r="X25" t="str">
        <v/>
      </c>
      <c r="Y25" t="str">
        <v/>
      </c>
      <c r="Z25" t="str">
        <v/>
      </c>
      <c r="AA25" t="b">
        <v>0</v>
      </c>
      <c r="AB25" t="b">
        <v>0</v>
      </c>
      <c r="AC25" t="b">
        <v>0</v>
      </c>
      <c r="AD25" t="b">
        <v>0</v>
      </c>
      <c r="AE25" t="b">
        <v>0</v>
      </c>
      <c r="AF25" s="25" t="b">
        <v>0</v>
      </c>
      <c r="AG25" t="b">
        <v>0</v>
      </c>
      <c r="AH25">
        <v>0</v>
      </c>
      <c r="AI25">
        <v>0</v>
      </c>
      <c r="AK25" s="13">
        <v>0</v>
      </c>
      <c r="AL25" s="13">
        <v>0</v>
      </c>
      <c r="AM25" s="13">
        <v>0</v>
      </c>
      <c r="AN25" s="18">
        <v>0</v>
      </c>
      <c r="AO25">
        <v>0</v>
      </c>
      <c r="AP25" t="b">
        <v>0</v>
      </c>
      <c r="AQ25">
        <v>0</v>
      </c>
      <c r="AR25">
        <v>0</v>
      </c>
      <c r="AS25" s="35" t="str">
        <v/>
      </c>
      <c r="AT25" s="35"/>
      <c r="AU25" s="58"/>
      <c r="AV25" t="b">
        <f t="shared" si="5"/>
        <v>0</v>
      </c>
      <c r="AW25">
        <v>0</v>
      </c>
      <c r="AX25">
        <v>0</v>
      </c>
      <c r="AY25">
        <v>0</v>
      </c>
      <c r="AZ25">
        <f ca="1"/>
        <v>0</v>
      </c>
      <c r="BB25" t="str">
        <v/>
      </c>
      <c r="BC25" t="str">
        <v/>
      </c>
      <c r="BD25" t="str">
        <v/>
      </c>
      <c r="BE25" t="str">
        <v/>
      </c>
      <c r="BF25" t="str">
        <v/>
      </c>
      <c r="BG25">
        <f ca="1"/>
        <v>0</v>
      </c>
      <c r="BI25" s="54" t="str">
        <f t="shared" si="0"/>
        <v/>
      </c>
      <c r="BJ25" s="54" t="str">
        <f t="shared" si="1"/>
        <v/>
      </c>
      <c r="BK25" s="54" t="str">
        <f t="shared" si="2"/>
        <v/>
      </c>
      <c r="BL25" s="54" t="str">
        <v/>
      </c>
      <c r="BM25" t="str">
        <v/>
      </c>
      <c r="BN25" t="str">
        <v/>
      </c>
      <c r="BO25" t="str">
        <v/>
      </c>
      <c r="BP25" t="str">
        <v/>
      </c>
      <c r="BQ25" s="25" t="str">
        <f t="shared" si="6"/>
        <v/>
      </c>
      <c r="BR25" s="35" t="str">
        <v/>
      </c>
      <c r="BS25" s="35" t="str">
        <v/>
      </c>
      <c r="BT25" t="str">
        <v>025</v>
      </c>
      <c r="BU25" s="35" t="str">
        <f t="shared" si="7"/>
        <v/>
      </c>
      <c r="BX25" s="13"/>
      <c r="BY25" s="57" t="str">
        <f t="shared" si="3"/>
        <v/>
      </c>
      <c r="BZ25" s="57"/>
      <c r="CD25" s="76"/>
      <c r="CG25" s="71" t="str">
        <v>InptuName</v>
      </c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X25" t="str">
        <f ca="1"/>
        <v/>
      </c>
      <c r="CY25" t="str">
        <f ca="1"/>
        <v/>
      </c>
      <c r="CZ25" t="str">
        <f ca="1"/>
        <v/>
      </c>
      <c r="DA25" t="str">
        <f ca="1"/>
        <v/>
      </c>
      <c r="DB25" t="str">
        <f ca="1"/>
        <v/>
      </c>
      <c r="DC25" t="str">
        <f ca="1"/>
        <v/>
      </c>
      <c r="DD25" t="str">
        <f ca="1"/>
        <v/>
      </c>
      <c r="DL25" s="18" t="b">
        <f ca="1"/>
        <v>0</v>
      </c>
      <c r="DM25" s="141" t="str">
        <f t="shared" ca="1" si="4"/>
        <v/>
      </c>
      <c r="DN25" t="str">
        <v/>
      </c>
      <c r="DO25" t="str">
        <f ca="1"/>
        <v/>
      </c>
      <c r="DP25" t="str">
        <f ca="1"/>
        <v/>
      </c>
      <c r="DS25" t="str">
        <f ca="1"/>
        <v/>
      </c>
      <c r="DT25" t="str">
        <f ca="1"/>
        <v/>
      </c>
      <c r="DU25" t="str">
        <f ca="1"/>
        <v/>
      </c>
      <c r="DV25" t="str">
        <f ca="1"/>
        <v/>
      </c>
      <c r="DY25" t="str">
        <f ca="1"/>
        <v/>
      </c>
      <c r="DZ25" t="str">
        <f ca="1"/>
        <v/>
      </c>
      <c r="EC25" t="b">
        <f ca="1"/>
        <v>0</v>
      </c>
      <c r="ED25" t="str">
        <f ca="1"/>
        <v/>
      </c>
      <c r="EE25" s="13" t="str">
        <f ca="1"/>
        <v/>
      </c>
      <c r="EG25" t="str">
        <f ca="1"/>
        <v/>
      </c>
      <c r="EH25" t="str">
        <f ca="1"/>
        <v/>
      </c>
      <c r="EI25" t="str">
        <f ca="1"/>
        <v/>
      </c>
      <c r="EJ25" t="str">
        <f ca="1"/>
        <v/>
      </c>
      <c r="EK25" t="str">
        <f ca="1"/>
        <v/>
      </c>
      <c r="EL25" t="str">
        <f ca="1">IF(_IsInternal,_xlfn.TEXTJOIN($EL$1,TRUE,EG25:EJ25),"")</f>
        <v/>
      </c>
      <c r="EM25" t="str">
        <f ca="1"/>
        <v/>
      </c>
      <c r="EP25" t="str">
        <v/>
      </c>
      <c r="EQ25" t="str">
        <f ca="1"/>
        <v/>
      </c>
      <c r="ES25" s="78">
        <f>ROWS(ES$4:ES25)</f>
        <v>22</v>
      </c>
      <c r="FA25" s="78"/>
      <c r="FP25" t="str">
        <f ca="1"/>
        <v/>
      </c>
      <c r="FQ25" t="str">
        <f ca="1"/>
        <v/>
      </c>
      <c r="FR25" t="str">
        <f ca="1"/>
        <v/>
      </c>
      <c r="FU25" s="110" t="str">
        <v>Unit cost</v>
      </c>
      <c r="FZ25" s="109"/>
      <c r="GF25" s="109"/>
      <c r="GH25" t="str">
        <f ca="1"/>
        <v/>
      </c>
      <c r="GI25" t="str">
        <f ca="1"/>
        <v/>
      </c>
      <c r="GJ25" t="str">
        <f ca="1"/>
        <v/>
      </c>
      <c r="GX25" s="109"/>
      <c r="GY25" t="b">
        <f ca="1"/>
        <v>0</v>
      </c>
      <c r="GZ25" t="str">
        <f ca="1"/>
        <v/>
      </c>
      <c r="HA25" t="str">
        <f ca="1"/>
        <v/>
      </c>
      <c r="HB25" t="str">
        <f ca="1"/>
        <v/>
      </c>
      <c r="HO25" s="109"/>
      <c r="HQ25" t="str">
        <f ca="1"/>
        <v/>
      </c>
      <c r="HR25" t="str">
        <f ca="1"/>
        <v/>
      </c>
      <c r="HS25" t="str">
        <f ca="1"/>
        <v/>
      </c>
    </row>
    <row r="26" spans="1:227">
      <c r="A26" s="14" t="str">
        <f>IF(AK26,MAX(A$4:A25)+1,"")</f>
        <v/>
      </c>
      <c r="B26" s="51"/>
      <c r="C26" s="12"/>
      <c r="D26" s="12"/>
      <c r="E26" s="12"/>
      <c r="G26" s="12"/>
      <c r="I26" s="186"/>
      <c r="K26" s="12"/>
      <c r="L26" s="241"/>
      <c r="M26" s="241"/>
      <c r="O26" s="239">
        <v>0</v>
      </c>
      <c r="P26" s="240" t="str">
        <f ca="1">IF(T26,SUM(OFFSET($O26:$O$303,,,U26)),"")</f>
        <v/>
      </c>
      <c r="Q26" s="175"/>
      <c r="R26" s="177" t="str">
        <v/>
      </c>
      <c r="T26">
        <v>0</v>
      </c>
      <c r="U26" t="str">
        <f>IF(T26,IFERROR(MATCH(1,$T27:$T$303,0),ROWS($T26:$T$303)),"")</f>
        <v/>
      </c>
      <c r="V26" t="str">
        <v/>
      </c>
      <c r="W26" t="b">
        <f t="shared" si="8"/>
        <v>0</v>
      </c>
      <c r="X26" t="str">
        <v/>
      </c>
      <c r="Y26" t="str">
        <v/>
      </c>
      <c r="Z26" t="str">
        <v/>
      </c>
      <c r="AA26" t="b">
        <v>0</v>
      </c>
      <c r="AB26" t="b">
        <v>0</v>
      </c>
      <c r="AC26" t="b">
        <v>0</v>
      </c>
      <c r="AD26" t="b">
        <v>0</v>
      </c>
      <c r="AE26" t="b">
        <v>0</v>
      </c>
      <c r="AF26" s="25" t="b">
        <v>0</v>
      </c>
      <c r="AG26" t="b">
        <v>0</v>
      </c>
      <c r="AH26">
        <v>0</v>
      </c>
      <c r="AI26">
        <v>0</v>
      </c>
      <c r="AK26" s="13">
        <v>0</v>
      </c>
      <c r="AL26" s="13">
        <v>0</v>
      </c>
      <c r="AM26" s="13">
        <v>0</v>
      </c>
      <c r="AN26" s="18">
        <v>0</v>
      </c>
      <c r="AO26">
        <v>0</v>
      </c>
      <c r="AP26" t="b">
        <v>0</v>
      </c>
      <c r="AQ26">
        <v>0</v>
      </c>
      <c r="AR26">
        <v>0</v>
      </c>
      <c r="AS26" s="35" t="str">
        <v/>
      </c>
      <c r="AT26" s="35"/>
      <c r="AU26" s="58"/>
      <c r="AV26" t="b">
        <f t="shared" si="5"/>
        <v>0</v>
      </c>
      <c r="AW26">
        <v>0</v>
      </c>
      <c r="AX26">
        <v>0</v>
      </c>
      <c r="AY26">
        <v>0</v>
      </c>
      <c r="AZ26">
        <f ca="1"/>
        <v>0</v>
      </c>
      <c r="BB26" t="str">
        <v/>
      </c>
      <c r="BC26" t="str">
        <v/>
      </c>
      <c r="BD26" t="str">
        <v/>
      </c>
      <c r="BE26" t="str">
        <v/>
      </c>
      <c r="BF26" t="str">
        <v/>
      </c>
      <c r="BG26">
        <f ca="1"/>
        <v>0</v>
      </c>
      <c r="BI26" s="54" t="str">
        <f t="shared" si="0"/>
        <v/>
      </c>
      <c r="BJ26" s="54" t="str">
        <f t="shared" si="1"/>
        <v/>
      </c>
      <c r="BK26" s="54" t="str">
        <f t="shared" si="2"/>
        <v/>
      </c>
      <c r="BL26" s="54" t="str">
        <v/>
      </c>
      <c r="BM26" t="str">
        <v/>
      </c>
      <c r="BN26" t="str">
        <v/>
      </c>
      <c r="BO26" t="str">
        <v/>
      </c>
      <c r="BP26" t="str">
        <v/>
      </c>
      <c r="BQ26" s="25" t="str">
        <f t="shared" si="6"/>
        <v/>
      </c>
      <c r="BR26" s="35" t="str">
        <v/>
      </c>
      <c r="BS26" s="35" t="str">
        <v/>
      </c>
      <c r="BT26" t="str">
        <v>026</v>
      </c>
      <c r="BU26" s="35" t="str">
        <f t="shared" si="7"/>
        <v/>
      </c>
      <c r="BX26" s="13"/>
      <c r="BY26" s="57" t="str">
        <f t="shared" si="3"/>
        <v/>
      </c>
      <c r="BZ26" s="57"/>
      <c r="CD26" s="76"/>
      <c r="CG26" s="71" t="str">
        <v>Input #</v>
      </c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X26" t="str">
        <f ca="1"/>
        <v/>
      </c>
      <c r="CY26" t="str">
        <f ca="1"/>
        <v/>
      </c>
      <c r="CZ26" t="str">
        <f ca="1"/>
        <v/>
      </c>
      <c r="DA26" t="str">
        <f ca="1"/>
        <v/>
      </c>
      <c r="DB26" t="str">
        <f ca="1"/>
        <v/>
      </c>
      <c r="DC26" t="str">
        <f ca="1"/>
        <v/>
      </c>
      <c r="DD26" t="str">
        <f ca="1"/>
        <v/>
      </c>
      <c r="DL26" s="18" t="b">
        <f ca="1"/>
        <v>0</v>
      </c>
      <c r="DM26" s="141" t="str">
        <f t="shared" ca="1" si="4"/>
        <v/>
      </c>
      <c r="DN26" t="str">
        <v/>
      </c>
      <c r="DO26" t="str">
        <f ca="1"/>
        <v/>
      </c>
      <c r="DP26" t="str">
        <f ca="1"/>
        <v/>
      </c>
      <c r="DS26" t="str">
        <f ca="1"/>
        <v/>
      </c>
      <c r="DT26" t="str">
        <f ca="1"/>
        <v/>
      </c>
      <c r="DU26" t="str">
        <f ca="1"/>
        <v/>
      </c>
      <c r="DV26" t="str">
        <f ca="1"/>
        <v/>
      </c>
      <c r="DY26" t="str">
        <f ca="1"/>
        <v/>
      </c>
      <c r="DZ26" t="str">
        <f ca="1"/>
        <v/>
      </c>
      <c r="EC26" t="b">
        <f ca="1"/>
        <v>0</v>
      </c>
      <c r="ED26" t="str">
        <f ca="1"/>
        <v/>
      </c>
      <c r="EE26" s="13" t="str">
        <f ca="1"/>
        <v/>
      </c>
      <c r="EG26" t="str">
        <f ca="1"/>
        <v/>
      </c>
      <c r="EH26" t="str">
        <f ca="1"/>
        <v/>
      </c>
      <c r="EI26" t="str">
        <f ca="1"/>
        <v/>
      </c>
      <c r="EJ26" t="str">
        <f ca="1"/>
        <v/>
      </c>
      <c r="EK26" t="str">
        <f ca="1"/>
        <v/>
      </c>
      <c r="EL26" t="str">
        <f ca="1">IF(_IsInternal,_xlfn.TEXTJOIN($EL$1,TRUE,EG26:EJ26),"")</f>
        <v/>
      </c>
      <c r="EM26" t="str">
        <f ca="1"/>
        <v/>
      </c>
      <c r="EP26" t="str">
        <v/>
      </c>
      <c r="EQ26" t="str">
        <f ca="1"/>
        <v/>
      </c>
      <c r="ES26" s="78">
        <f>ROWS(ES$4:ES26)</f>
        <v>23</v>
      </c>
      <c r="FA26" s="78"/>
      <c r="FP26" t="str">
        <f ca="1"/>
        <v/>
      </c>
      <c r="FQ26" t="str">
        <f ca="1"/>
        <v/>
      </c>
      <c r="FR26" t="str">
        <f ca="1"/>
        <v/>
      </c>
      <c r="FU26" s="110"/>
      <c r="FZ26" s="109"/>
      <c r="GF26" s="109"/>
      <c r="GH26" t="str">
        <f ca="1"/>
        <v/>
      </c>
      <c r="GI26" t="str">
        <f ca="1"/>
        <v/>
      </c>
      <c r="GJ26" t="str">
        <f ca="1"/>
        <v/>
      </c>
      <c r="GX26" s="109"/>
      <c r="GY26" t="b">
        <f ca="1"/>
        <v>0</v>
      </c>
      <c r="GZ26" t="str">
        <f ca="1"/>
        <v/>
      </c>
      <c r="HA26" t="str">
        <f ca="1"/>
        <v/>
      </c>
      <c r="HB26" t="str">
        <f ca="1"/>
        <v/>
      </c>
      <c r="HO26" s="109"/>
      <c r="HQ26" t="str">
        <f ca="1"/>
        <v/>
      </c>
      <c r="HR26" t="str">
        <f ca="1"/>
        <v/>
      </c>
      <c r="HS26" t="str">
        <f ca="1"/>
        <v/>
      </c>
    </row>
    <row r="27" spans="1:227">
      <c r="A27" s="14" t="str">
        <f>IF(AK27,MAX(A$4:A26)+1,"")</f>
        <v/>
      </c>
      <c r="B27" s="51"/>
      <c r="C27" s="12"/>
      <c r="D27" s="12"/>
      <c r="E27" s="12"/>
      <c r="G27" s="12"/>
      <c r="I27" s="186"/>
      <c r="K27" s="12"/>
      <c r="L27" s="241"/>
      <c r="M27" s="241"/>
      <c r="O27" s="239">
        <v>0</v>
      </c>
      <c r="P27" s="240" t="str">
        <f ca="1">IF(T27,SUM(OFFSET($O27:$O$303,,,U27)),"")</f>
        <v/>
      </c>
      <c r="Q27" s="175"/>
      <c r="R27" s="177" t="str">
        <v/>
      </c>
      <c r="T27">
        <v>0</v>
      </c>
      <c r="U27" t="str">
        <f>IF(T27,IFERROR(MATCH(1,$T28:$T$303,0),ROWS($T27:$T$303)),"")</f>
        <v/>
      </c>
      <c r="V27" t="str">
        <v/>
      </c>
      <c r="W27" t="b">
        <f t="shared" si="8"/>
        <v>0</v>
      </c>
      <c r="X27" t="str">
        <v/>
      </c>
      <c r="Y27" t="str">
        <v/>
      </c>
      <c r="Z27" t="str">
        <v/>
      </c>
      <c r="AA27" t="b">
        <v>0</v>
      </c>
      <c r="AB27" t="b">
        <v>0</v>
      </c>
      <c r="AC27" t="b">
        <v>0</v>
      </c>
      <c r="AD27" t="b">
        <v>0</v>
      </c>
      <c r="AE27" t="b">
        <v>0</v>
      </c>
      <c r="AF27" s="25" t="b">
        <v>0</v>
      </c>
      <c r="AG27" t="b">
        <v>0</v>
      </c>
      <c r="AH27">
        <v>0</v>
      </c>
      <c r="AI27">
        <v>0</v>
      </c>
      <c r="AK27" s="13">
        <v>0</v>
      </c>
      <c r="AL27" s="13">
        <v>0</v>
      </c>
      <c r="AM27" s="13">
        <v>0</v>
      </c>
      <c r="AN27" s="18">
        <v>0</v>
      </c>
      <c r="AO27">
        <v>0</v>
      </c>
      <c r="AP27" t="b">
        <v>0</v>
      </c>
      <c r="AQ27">
        <v>0</v>
      </c>
      <c r="AR27">
        <v>0</v>
      </c>
      <c r="AS27" s="35" t="str">
        <v/>
      </c>
      <c r="AT27" s="35"/>
      <c r="AU27" s="58"/>
      <c r="AV27" t="b">
        <f t="shared" si="5"/>
        <v>0</v>
      </c>
      <c r="AW27">
        <v>0</v>
      </c>
      <c r="AX27">
        <v>0</v>
      </c>
      <c r="AY27">
        <v>0</v>
      </c>
      <c r="AZ27">
        <f ca="1"/>
        <v>0</v>
      </c>
      <c r="BB27" t="str">
        <v/>
      </c>
      <c r="BC27" t="str">
        <v/>
      </c>
      <c r="BD27" t="str">
        <v/>
      </c>
      <c r="BE27" t="str">
        <v/>
      </c>
      <c r="BF27" t="str">
        <v/>
      </c>
      <c r="BG27">
        <f ca="1"/>
        <v>0</v>
      </c>
      <c r="BI27" s="54" t="str">
        <f t="shared" si="0"/>
        <v/>
      </c>
      <c r="BJ27" s="54" t="str">
        <f t="shared" si="1"/>
        <v/>
      </c>
      <c r="BK27" s="54" t="str">
        <f t="shared" si="2"/>
        <v/>
      </c>
      <c r="BL27" s="54" t="str">
        <v/>
      </c>
      <c r="BM27" t="str">
        <v/>
      </c>
      <c r="BN27" t="str">
        <v/>
      </c>
      <c r="BO27" t="str">
        <v/>
      </c>
      <c r="BP27" t="str">
        <v/>
      </c>
      <c r="BQ27" s="25" t="str">
        <f t="shared" si="6"/>
        <v/>
      </c>
      <c r="BR27" s="35" t="str">
        <v/>
      </c>
      <c r="BS27" s="35" t="str">
        <v/>
      </c>
      <c r="BT27" t="str">
        <v>027</v>
      </c>
      <c r="BU27" s="35" t="str">
        <f t="shared" si="7"/>
        <v/>
      </c>
      <c r="BX27" s="13"/>
      <c r="BY27" s="57" t="str">
        <f t="shared" si="3"/>
        <v/>
      </c>
      <c r="BZ27" s="57"/>
      <c r="CD27" s="76"/>
      <c r="CG27" s="71" t="str">
        <v>Input cost</v>
      </c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X27" t="str">
        <f ca="1"/>
        <v/>
      </c>
      <c r="CY27" t="str">
        <f ca="1"/>
        <v/>
      </c>
      <c r="CZ27" t="str">
        <f ca="1"/>
        <v/>
      </c>
      <c r="DA27" t="str">
        <f ca="1"/>
        <v/>
      </c>
      <c r="DB27" t="str">
        <f ca="1"/>
        <v/>
      </c>
      <c r="DC27" t="str">
        <f ca="1"/>
        <v/>
      </c>
      <c r="DD27" t="str">
        <f ca="1"/>
        <v/>
      </c>
      <c r="DL27" s="18" t="b">
        <f ca="1"/>
        <v>0</v>
      </c>
      <c r="DM27" s="141" t="str">
        <f t="shared" ca="1" si="4"/>
        <v/>
      </c>
      <c r="DN27" t="str">
        <v/>
      </c>
      <c r="DO27" t="str">
        <f ca="1"/>
        <v/>
      </c>
      <c r="DP27" t="str">
        <f ca="1"/>
        <v/>
      </c>
      <c r="DS27" t="str">
        <f ca="1"/>
        <v/>
      </c>
      <c r="DT27" t="str">
        <f ca="1"/>
        <v/>
      </c>
      <c r="DU27" t="str">
        <f ca="1"/>
        <v/>
      </c>
      <c r="DV27" t="str">
        <f ca="1"/>
        <v/>
      </c>
      <c r="DY27" t="str">
        <f ca="1"/>
        <v/>
      </c>
      <c r="DZ27" t="str">
        <f ca="1"/>
        <v/>
      </c>
      <c r="EC27" t="b">
        <f ca="1"/>
        <v>0</v>
      </c>
      <c r="ED27" t="str">
        <f ca="1"/>
        <v/>
      </c>
      <c r="EE27" s="13" t="str">
        <f ca="1"/>
        <v/>
      </c>
      <c r="EG27" t="str">
        <f ca="1"/>
        <v/>
      </c>
      <c r="EH27" t="str">
        <f ca="1"/>
        <v/>
      </c>
      <c r="EI27" t="str">
        <f ca="1"/>
        <v/>
      </c>
      <c r="EJ27" t="str">
        <f ca="1"/>
        <v/>
      </c>
      <c r="EK27" t="str">
        <f ca="1"/>
        <v/>
      </c>
      <c r="EL27" t="str">
        <f ca="1">IF(_IsInternal,_xlfn.TEXTJOIN($EL$1,TRUE,EG27:EJ27),"")</f>
        <v/>
      </c>
      <c r="EM27" t="str">
        <f ca="1"/>
        <v/>
      </c>
      <c r="EP27" t="str">
        <v/>
      </c>
      <c r="EQ27" t="str">
        <f ca="1"/>
        <v/>
      </c>
      <c r="ES27" s="78">
        <f>ROWS(ES$4:ES27)</f>
        <v>24</v>
      </c>
      <c r="FA27" s="78"/>
      <c r="FP27" t="str">
        <f ca="1"/>
        <v/>
      </c>
      <c r="FQ27" t="str">
        <f ca="1"/>
        <v/>
      </c>
      <c r="FR27" t="str">
        <f ca="1"/>
        <v/>
      </c>
      <c r="FU27" s="110"/>
      <c r="FZ27" s="109"/>
      <c r="GF27" s="109"/>
      <c r="GH27" t="str">
        <f ca="1"/>
        <v/>
      </c>
      <c r="GI27" t="str">
        <f ca="1"/>
        <v/>
      </c>
      <c r="GJ27" t="str">
        <f ca="1"/>
        <v/>
      </c>
      <c r="GX27" s="109"/>
      <c r="GY27" t="b">
        <f ca="1"/>
        <v>0</v>
      </c>
      <c r="GZ27" t="str">
        <f ca="1"/>
        <v/>
      </c>
      <c r="HA27" t="str">
        <f ca="1"/>
        <v/>
      </c>
      <c r="HB27" t="str">
        <f ca="1"/>
        <v/>
      </c>
      <c r="HO27" s="109"/>
      <c r="HQ27" t="str">
        <f ca="1"/>
        <v/>
      </c>
      <c r="HR27" t="str">
        <f ca="1"/>
        <v/>
      </c>
      <c r="HS27" t="str">
        <f ca="1"/>
        <v/>
      </c>
    </row>
    <row r="28" spans="1:227">
      <c r="A28" s="14" t="str">
        <f>IF(AK28,MAX(A$4:A27)+1,"")</f>
        <v/>
      </c>
      <c r="B28" s="51"/>
      <c r="C28" s="12"/>
      <c r="D28" s="12"/>
      <c r="E28" s="12"/>
      <c r="G28" s="189"/>
      <c r="I28" s="186"/>
      <c r="K28" s="12"/>
      <c r="L28" s="241"/>
      <c r="M28" s="241"/>
      <c r="O28" s="239">
        <v>0</v>
      </c>
      <c r="P28" s="240" t="str">
        <f ca="1">IF(T28,SUM(OFFSET($O28:$O$303,,,U28)),"")</f>
        <v/>
      </c>
      <c r="Q28" s="175"/>
      <c r="R28" s="177" t="str">
        <v/>
      </c>
      <c r="T28">
        <v>0</v>
      </c>
      <c r="U28" t="str">
        <f>IF(T28,IFERROR(MATCH(1,$T29:$T$303,0),ROWS($T28:$T$303)),"")</f>
        <v/>
      </c>
      <c r="V28" t="str">
        <v/>
      </c>
      <c r="W28" t="b">
        <f t="shared" si="8"/>
        <v>0</v>
      </c>
      <c r="X28" t="str">
        <v/>
      </c>
      <c r="Y28" t="str">
        <v/>
      </c>
      <c r="Z28" t="str">
        <v/>
      </c>
      <c r="AA28" t="b">
        <v>0</v>
      </c>
      <c r="AB28" t="b">
        <v>0</v>
      </c>
      <c r="AC28" t="b">
        <v>0</v>
      </c>
      <c r="AD28" t="b">
        <v>0</v>
      </c>
      <c r="AE28" t="b">
        <v>0</v>
      </c>
      <c r="AF28" s="25" t="b">
        <v>0</v>
      </c>
      <c r="AG28" t="b">
        <v>0</v>
      </c>
      <c r="AH28">
        <v>0</v>
      </c>
      <c r="AI28">
        <v>0</v>
      </c>
      <c r="AK28" s="13">
        <v>0</v>
      </c>
      <c r="AL28" s="13">
        <v>0</v>
      </c>
      <c r="AM28" s="13">
        <v>0</v>
      </c>
      <c r="AN28" s="18">
        <v>0</v>
      </c>
      <c r="AO28">
        <v>0</v>
      </c>
      <c r="AP28" t="b">
        <v>0</v>
      </c>
      <c r="AQ28">
        <v>0</v>
      </c>
      <c r="AR28">
        <v>0</v>
      </c>
      <c r="AS28" s="35" t="str">
        <v/>
      </c>
      <c r="AT28" s="35"/>
      <c r="AU28" s="58"/>
      <c r="AV28" t="b">
        <f t="shared" si="5"/>
        <v>0</v>
      </c>
      <c r="AW28">
        <v>0</v>
      </c>
      <c r="AX28">
        <v>0</v>
      </c>
      <c r="AY28">
        <v>0</v>
      </c>
      <c r="AZ28">
        <f ca="1"/>
        <v>0</v>
      </c>
      <c r="BB28" t="str">
        <v/>
      </c>
      <c r="BC28" t="str">
        <v/>
      </c>
      <c r="BD28" t="str">
        <v/>
      </c>
      <c r="BE28" t="str">
        <v/>
      </c>
      <c r="BF28" t="str">
        <v/>
      </c>
      <c r="BG28">
        <f ca="1"/>
        <v>0</v>
      </c>
      <c r="BI28" s="54" t="str">
        <f t="shared" si="0"/>
        <v/>
      </c>
      <c r="BJ28" s="54" t="str">
        <f t="shared" si="1"/>
        <v/>
      </c>
      <c r="BK28" s="54" t="str">
        <f t="shared" si="2"/>
        <v/>
      </c>
      <c r="BL28" s="54" t="str">
        <v/>
      </c>
      <c r="BM28" t="str">
        <v/>
      </c>
      <c r="BN28" t="str">
        <v/>
      </c>
      <c r="BO28" t="str">
        <v/>
      </c>
      <c r="BP28" t="str">
        <v/>
      </c>
      <c r="BQ28" s="25" t="str">
        <f t="shared" si="6"/>
        <v/>
      </c>
      <c r="BR28" s="35" t="str">
        <v/>
      </c>
      <c r="BS28" s="35" t="str">
        <v/>
      </c>
      <c r="BT28" t="str">
        <v>028</v>
      </c>
      <c r="BU28" s="35" t="str">
        <f t="shared" si="7"/>
        <v/>
      </c>
      <c r="BX28" s="13"/>
      <c r="BY28" s="57" t="str">
        <f t="shared" si="3"/>
        <v/>
      </c>
      <c r="BZ28" s="57"/>
      <c r="CD28" s="76"/>
      <c r="CG28" s="71" t="str">
        <v>Input name</v>
      </c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X28" t="str">
        <f ca="1"/>
        <v/>
      </c>
      <c r="CY28" t="str">
        <f ca="1"/>
        <v/>
      </c>
      <c r="CZ28" t="str">
        <f ca="1"/>
        <v/>
      </c>
      <c r="DA28" t="str">
        <f ca="1"/>
        <v/>
      </c>
      <c r="DB28" t="str">
        <f ca="1"/>
        <v/>
      </c>
      <c r="DC28" t="str">
        <f ca="1"/>
        <v/>
      </c>
      <c r="DD28" t="str">
        <f ca="1"/>
        <v/>
      </c>
      <c r="DL28" s="18" t="b">
        <f ca="1"/>
        <v>0</v>
      </c>
      <c r="DM28" s="141" t="str">
        <f t="shared" ca="1" si="4"/>
        <v/>
      </c>
      <c r="DN28" t="str">
        <v/>
      </c>
      <c r="DO28" t="str">
        <f ca="1"/>
        <v/>
      </c>
      <c r="DP28" t="str">
        <f ca="1"/>
        <v/>
      </c>
      <c r="DS28" t="str">
        <f ca="1"/>
        <v/>
      </c>
      <c r="DT28" t="str">
        <f ca="1"/>
        <v/>
      </c>
      <c r="DU28" t="str">
        <f ca="1"/>
        <v/>
      </c>
      <c r="DV28" t="str">
        <f ca="1"/>
        <v/>
      </c>
      <c r="DY28" t="str">
        <f ca="1"/>
        <v/>
      </c>
      <c r="DZ28" t="str">
        <f ca="1"/>
        <v/>
      </c>
      <c r="EC28" t="b">
        <f ca="1"/>
        <v>0</v>
      </c>
      <c r="ED28" t="str">
        <f ca="1"/>
        <v/>
      </c>
      <c r="EE28" s="13" t="str">
        <f ca="1"/>
        <v/>
      </c>
      <c r="EG28" t="str">
        <f ca="1"/>
        <v/>
      </c>
      <c r="EH28" t="str">
        <f ca="1"/>
        <v/>
      </c>
      <c r="EI28" t="str">
        <f ca="1"/>
        <v/>
      </c>
      <c r="EJ28" t="str">
        <f ca="1"/>
        <v/>
      </c>
      <c r="EK28" t="str">
        <f ca="1"/>
        <v/>
      </c>
      <c r="EL28" t="str">
        <f ca="1">IF(_IsInternal,_xlfn.TEXTJOIN($EL$1,TRUE,EG28:EJ28),"")</f>
        <v/>
      </c>
      <c r="EM28" t="str">
        <f ca="1"/>
        <v/>
      </c>
      <c r="EP28" t="str">
        <v/>
      </c>
      <c r="EQ28" t="str">
        <f ca="1"/>
        <v/>
      </c>
      <c r="ES28" s="78">
        <f>ROWS(ES$4:ES28)</f>
        <v>25</v>
      </c>
      <c r="FA28" s="78"/>
      <c r="FP28" t="str">
        <f ca="1"/>
        <v/>
      </c>
      <c r="FQ28" t="str">
        <f ca="1"/>
        <v/>
      </c>
      <c r="FR28" t="str">
        <f ca="1"/>
        <v/>
      </c>
      <c r="FU28" s="110"/>
      <c r="FZ28" s="109"/>
      <c r="GF28" s="109"/>
      <c r="GH28" t="str">
        <f ca="1"/>
        <v/>
      </c>
      <c r="GI28" t="str">
        <f ca="1"/>
        <v/>
      </c>
      <c r="GJ28" t="str">
        <f ca="1"/>
        <v/>
      </c>
      <c r="GX28" s="109"/>
      <c r="GY28" t="b">
        <f ca="1"/>
        <v>0</v>
      </c>
      <c r="GZ28" t="str">
        <f ca="1"/>
        <v/>
      </c>
      <c r="HA28" t="str">
        <f ca="1"/>
        <v/>
      </c>
      <c r="HB28" t="str">
        <f ca="1"/>
        <v/>
      </c>
      <c r="HO28" s="109"/>
      <c r="HQ28" t="str">
        <f ca="1"/>
        <v/>
      </c>
      <c r="HR28" t="str">
        <f ca="1"/>
        <v/>
      </c>
      <c r="HS28" t="str">
        <f ca="1"/>
        <v/>
      </c>
    </row>
    <row r="29" spans="1:227">
      <c r="A29" s="14" t="str">
        <f>IF(AK29,MAX(A$4:A28)+1,"")</f>
        <v/>
      </c>
      <c r="B29" s="51"/>
      <c r="C29" s="12"/>
      <c r="D29" s="12"/>
      <c r="E29" s="12"/>
      <c r="G29" s="12"/>
      <c r="I29" s="186"/>
      <c r="K29" s="12"/>
      <c r="L29" s="241"/>
      <c r="M29" s="241"/>
      <c r="O29" s="239">
        <v>0</v>
      </c>
      <c r="P29" s="240" t="str">
        <f ca="1">IF(T29,SUM(OFFSET($O29:$O$303,,,U29)),"")</f>
        <v/>
      </c>
      <c r="Q29" s="175"/>
      <c r="R29" s="177" t="str">
        <v/>
      </c>
      <c r="T29">
        <v>0</v>
      </c>
      <c r="U29" t="str">
        <f>IF(T29,IFERROR(MATCH(1,$T30:$T$303,0),ROWS($T29:$T$303)),"")</f>
        <v/>
      </c>
      <c r="V29" t="str">
        <v/>
      </c>
      <c r="W29" t="b">
        <f t="shared" si="8"/>
        <v>0</v>
      </c>
      <c r="X29" t="str">
        <v/>
      </c>
      <c r="Y29" t="str">
        <v/>
      </c>
      <c r="Z29" t="str">
        <v/>
      </c>
      <c r="AA29" t="b">
        <v>0</v>
      </c>
      <c r="AB29" t="b">
        <v>0</v>
      </c>
      <c r="AC29" t="b">
        <v>0</v>
      </c>
      <c r="AD29" t="b">
        <v>0</v>
      </c>
      <c r="AE29" t="b">
        <v>0</v>
      </c>
      <c r="AF29" s="25" t="b">
        <v>0</v>
      </c>
      <c r="AG29" t="b">
        <v>0</v>
      </c>
      <c r="AH29">
        <v>0</v>
      </c>
      <c r="AI29">
        <v>0</v>
      </c>
      <c r="AK29" s="13">
        <v>0</v>
      </c>
      <c r="AL29" s="13">
        <v>0</v>
      </c>
      <c r="AM29" s="13">
        <v>0</v>
      </c>
      <c r="AN29" s="18">
        <v>0</v>
      </c>
      <c r="AO29">
        <v>0</v>
      </c>
      <c r="AP29" t="b">
        <v>0</v>
      </c>
      <c r="AQ29">
        <v>0</v>
      </c>
      <c r="AR29">
        <v>0</v>
      </c>
      <c r="AS29" s="35" t="str">
        <v/>
      </c>
      <c r="AT29" s="35"/>
      <c r="AU29" s="58"/>
      <c r="AV29" t="b">
        <f t="shared" si="5"/>
        <v>0</v>
      </c>
      <c r="AW29">
        <v>0</v>
      </c>
      <c r="AX29">
        <v>0</v>
      </c>
      <c r="AY29">
        <v>0</v>
      </c>
      <c r="AZ29">
        <f ca="1"/>
        <v>0</v>
      </c>
      <c r="BB29" t="str">
        <v/>
      </c>
      <c r="BC29" t="str">
        <v/>
      </c>
      <c r="BD29" t="str">
        <v/>
      </c>
      <c r="BE29" t="str">
        <v/>
      </c>
      <c r="BF29" t="str">
        <v/>
      </c>
      <c r="BG29">
        <f ca="1"/>
        <v>0</v>
      </c>
      <c r="BI29" s="54" t="str">
        <f t="shared" si="0"/>
        <v/>
      </c>
      <c r="BJ29" s="54" t="str">
        <f t="shared" si="1"/>
        <v/>
      </c>
      <c r="BK29" s="54" t="str">
        <f t="shared" si="2"/>
        <v/>
      </c>
      <c r="BL29" s="54" t="str">
        <v/>
      </c>
      <c r="BM29" t="str">
        <v/>
      </c>
      <c r="BN29" t="str">
        <v/>
      </c>
      <c r="BO29" t="str">
        <v/>
      </c>
      <c r="BP29" t="str">
        <v/>
      </c>
      <c r="BQ29" s="25" t="str">
        <f t="shared" si="6"/>
        <v/>
      </c>
      <c r="BR29" s="35" t="str">
        <v/>
      </c>
      <c r="BS29" s="35" t="str">
        <v/>
      </c>
      <c r="BT29" t="str">
        <v>029</v>
      </c>
      <c r="BU29" s="35" t="str">
        <f t="shared" si="7"/>
        <v/>
      </c>
      <c r="BX29" s="13"/>
      <c r="BY29" s="57" t="str">
        <f t="shared" si="3"/>
        <v/>
      </c>
      <c r="BZ29" s="57"/>
      <c r="CD29" s="76"/>
      <c r="CG29" s="71" t="str">
        <v>Integ but costed</v>
      </c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X29" t="str">
        <f ca="1"/>
        <v/>
      </c>
      <c r="CY29" t="str">
        <f ca="1"/>
        <v/>
      </c>
      <c r="CZ29" t="str">
        <f ca="1"/>
        <v/>
      </c>
      <c r="DA29" t="str">
        <f ca="1"/>
        <v/>
      </c>
      <c r="DB29" t="str">
        <f ca="1"/>
        <v/>
      </c>
      <c r="DC29" t="str">
        <f ca="1"/>
        <v/>
      </c>
      <c r="DD29" t="str">
        <f ca="1"/>
        <v/>
      </c>
      <c r="DL29" s="18" t="b">
        <f ca="1"/>
        <v>0</v>
      </c>
      <c r="DM29" s="141" t="str">
        <f t="shared" ca="1" si="4"/>
        <v/>
      </c>
      <c r="DN29" t="str">
        <v/>
      </c>
      <c r="DO29" t="str">
        <f ca="1"/>
        <v/>
      </c>
      <c r="DP29" t="str">
        <f ca="1"/>
        <v/>
      </c>
      <c r="DS29" t="str">
        <f ca="1"/>
        <v/>
      </c>
      <c r="DT29" t="str">
        <f ca="1"/>
        <v/>
      </c>
      <c r="DU29" t="str">
        <f ca="1"/>
        <v/>
      </c>
      <c r="DV29" t="str">
        <f ca="1"/>
        <v/>
      </c>
      <c r="DY29" t="str">
        <f ca="1"/>
        <v/>
      </c>
      <c r="DZ29" t="str">
        <f ca="1"/>
        <v/>
      </c>
      <c r="EC29" t="b">
        <f ca="1"/>
        <v>0</v>
      </c>
      <c r="ED29" t="str">
        <f ca="1"/>
        <v/>
      </c>
      <c r="EE29" s="13" t="str">
        <f ca="1"/>
        <v/>
      </c>
      <c r="EG29" t="str">
        <f ca="1"/>
        <v/>
      </c>
      <c r="EH29" t="str">
        <f ca="1"/>
        <v/>
      </c>
      <c r="EI29" t="str">
        <f ca="1"/>
        <v/>
      </c>
      <c r="EJ29" t="str">
        <f ca="1"/>
        <v/>
      </c>
      <c r="EK29" t="str">
        <f ca="1"/>
        <v/>
      </c>
      <c r="EL29" t="str">
        <f ca="1">IF(_IsInternal,_xlfn.TEXTJOIN($EL$1,TRUE,EG29:EJ29),"")</f>
        <v/>
      </c>
      <c r="EM29" t="str">
        <f ca="1"/>
        <v/>
      </c>
      <c r="EP29" t="str">
        <v/>
      </c>
      <c r="EQ29" t="str">
        <f ca="1"/>
        <v/>
      </c>
      <c r="ES29" s="78">
        <f>ROWS(ES$4:ES29)</f>
        <v>26</v>
      </c>
      <c r="FA29" s="78"/>
      <c r="FP29" t="str">
        <f ca="1"/>
        <v/>
      </c>
      <c r="FQ29" t="str">
        <f ca="1"/>
        <v/>
      </c>
      <c r="FR29" t="str">
        <f ca="1"/>
        <v/>
      </c>
      <c r="FU29" s="110"/>
      <c r="FZ29" s="109"/>
      <c r="GF29" s="109"/>
      <c r="GH29" t="str">
        <f ca="1"/>
        <v/>
      </c>
      <c r="GI29" t="str">
        <f ca="1"/>
        <v/>
      </c>
      <c r="GJ29" t="str">
        <f ca="1"/>
        <v/>
      </c>
      <c r="GX29" s="109"/>
      <c r="GY29" t="b">
        <f ca="1"/>
        <v>0</v>
      </c>
      <c r="GZ29" t="str">
        <f ca="1"/>
        <v/>
      </c>
      <c r="HA29" t="str">
        <f ca="1"/>
        <v/>
      </c>
      <c r="HB29" t="str">
        <f ca="1"/>
        <v/>
      </c>
      <c r="HO29" s="109"/>
      <c r="HQ29" t="str">
        <f ca="1"/>
        <v/>
      </c>
      <c r="HR29" t="str">
        <f ca="1"/>
        <v/>
      </c>
      <c r="HS29" t="str">
        <f ca="1"/>
        <v/>
      </c>
    </row>
    <row r="30" spans="1:227">
      <c r="A30" s="14" t="str">
        <f>IF(AK30,MAX(A$4:A29)+1,"")</f>
        <v/>
      </c>
      <c r="B30" s="51"/>
      <c r="C30" s="12"/>
      <c r="D30" s="12"/>
      <c r="E30" s="12"/>
      <c r="G30" s="12"/>
      <c r="I30" s="186"/>
      <c r="K30" s="12"/>
      <c r="L30" s="241"/>
      <c r="M30" s="241"/>
      <c r="O30" s="239">
        <v>0</v>
      </c>
      <c r="P30" s="240" t="str">
        <f ca="1">IF(T30,SUM(OFFSET($O30:$O$303,,,U30)),"")</f>
        <v/>
      </c>
      <c r="Q30" s="175"/>
      <c r="R30" s="177" t="str">
        <v/>
      </c>
      <c r="T30">
        <v>0</v>
      </c>
      <c r="U30" t="str">
        <f>IF(T30,IFERROR(MATCH(1,$T31:$T$303,0),ROWS($T30:$T$303)),"")</f>
        <v/>
      </c>
      <c r="V30" t="str">
        <v/>
      </c>
      <c r="W30" t="b">
        <f t="shared" si="8"/>
        <v>0</v>
      </c>
      <c r="X30" t="str">
        <v/>
      </c>
      <c r="Y30" t="str">
        <v/>
      </c>
      <c r="Z30" t="str">
        <v/>
      </c>
      <c r="AA30" t="b">
        <v>0</v>
      </c>
      <c r="AB30" t="b">
        <v>0</v>
      </c>
      <c r="AC30" t="b">
        <v>0</v>
      </c>
      <c r="AD30" t="b">
        <v>0</v>
      </c>
      <c r="AE30" t="b">
        <v>0</v>
      </c>
      <c r="AF30" s="25" t="b">
        <v>0</v>
      </c>
      <c r="AG30" t="b">
        <v>0</v>
      </c>
      <c r="AH30">
        <v>0</v>
      </c>
      <c r="AI30">
        <v>0</v>
      </c>
      <c r="AK30" s="13">
        <v>0</v>
      </c>
      <c r="AL30" s="13">
        <v>0</v>
      </c>
      <c r="AM30" s="13">
        <v>0</v>
      </c>
      <c r="AN30" s="18">
        <v>0</v>
      </c>
      <c r="AO30">
        <v>0</v>
      </c>
      <c r="AP30" t="b">
        <v>0</v>
      </c>
      <c r="AQ30">
        <v>0</v>
      </c>
      <c r="AR30">
        <v>0</v>
      </c>
      <c r="AS30" s="35" t="str">
        <v/>
      </c>
      <c r="AT30" s="35"/>
      <c r="AU30" s="58"/>
      <c r="AV30" t="b">
        <f t="shared" si="5"/>
        <v>0</v>
      </c>
      <c r="AW30">
        <v>0</v>
      </c>
      <c r="AX30">
        <v>0</v>
      </c>
      <c r="AY30">
        <v>0</v>
      </c>
      <c r="AZ30">
        <f ca="1"/>
        <v>0</v>
      </c>
      <c r="BB30" t="str">
        <v/>
      </c>
      <c r="BC30" t="str">
        <v/>
      </c>
      <c r="BD30" t="str">
        <v/>
      </c>
      <c r="BE30" t="str">
        <v/>
      </c>
      <c r="BF30" t="str">
        <v/>
      </c>
      <c r="BG30">
        <f ca="1"/>
        <v>0</v>
      </c>
      <c r="BI30" s="54" t="str">
        <f t="shared" si="0"/>
        <v/>
      </c>
      <c r="BJ30" s="54" t="str">
        <f t="shared" si="1"/>
        <v/>
      </c>
      <c r="BK30" s="54" t="str">
        <f t="shared" si="2"/>
        <v/>
      </c>
      <c r="BL30" s="54" t="str">
        <v/>
      </c>
      <c r="BM30" t="str">
        <v/>
      </c>
      <c r="BN30" t="str">
        <v/>
      </c>
      <c r="BO30" t="str">
        <v/>
      </c>
      <c r="BP30" t="str">
        <v/>
      </c>
      <c r="BQ30" s="25" t="str">
        <f t="shared" si="6"/>
        <v/>
      </c>
      <c r="BR30" s="35" t="str">
        <v/>
      </c>
      <c r="BS30" s="35" t="str">
        <v/>
      </c>
      <c r="BT30" t="str">
        <v>030</v>
      </c>
      <c r="BU30" s="35" t="str">
        <f t="shared" si="7"/>
        <v/>
      </c>
      <c r="BX30" s="13"/>
      <c r="BY30" s="57" t="str">
        <f t="shared" si="3"/>
        <v/>
      </c>
      <c r="BZ30" s="57"/>
      <c r="CG30" s="71" t="str">
        <v>Integ In HS</v>
      </c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X30" t="str">
        <f ca="1"/>
        <v/>
      </c>
      <c r="CY30" t="str">
        <f ca="1"/>
        <v/>
      </c>
      <c r="CZ30" t="str">
        <f ca="1"/>
        <v/>
      </c>
      <c r="DA30" t="str">
        <f ca="1"/>
        <v/>
      </c>
      <c r="DB30" t="str">
        <f ca="1"/>
        <v/>
      </c>
      <c r="DC30" t="str">
        <f ca="1"/>
        <v/>
      </c>
      <c r="DD30" t="str">
        <f ca="1"/>
        <v/>
      </c>
      <c r="DL30" s="18" t="b">
        <f ca="1"/>
        <v>0</v>
      </c>
      <c r="DM30" s="141" t="str">
        <f t="shared" ca="1" si="4"/>
        <v/>
      </c>
      <c r="DN30" t="str">
        <v/>
      </c>
      <c r="DO30" t="str">
        <f ca="1"/>
        <v/>
      </c>
      <c r="DP30" t="str">
        <f ca="1"/>
        <v/>
      </c>
      <c r="DS30" t="str">
        <f ca="1"/>
        <v/>
      </c>
      <c r="DT30" t="str">
        <f ca="1"/>
        <v/>
      </c>
      <c r="DU30" t="str">
        <f ca="1"/>
        <v/>
      </c>
      <c r="DV30" t="str">
        <f ca="1"/>
        <v/>
      </c>
      <c r="DY30" t="str">
        <f ca="1"/>
        <v/>
      </c>
      <c r="DZ30" t="str">
        <f ca="1"/>
        <v/>
      </c>
      <c r="EC30" t="b">
        <f ca="1"/>
        <v>0</v>
      </c>
      <c r="ED30" t="str">
        <f ca="1"/>
        <v/>
      </c>
      <c r="EE30" s="13" t="str">
        <f ca="1"/>
        <v/>
      </c>
      <c r="EG30" t="str">
        <f ca="1"/>
        <v/>
      </c>
      <c r="EH30" t="str">
        <f ca="1"/>
        <v/>
      </c>
      <c r="EI30" t="str">
        <f ca="1"/>
        <v/>
      </c>
      <c r="EJ30" t="str">
        <f ca="1"/>
        <v/>
      </c>
      <c r="EK30" t="str">
        <f ca="1"/>
        <v/>
      </c>
      <c r="EL30" t="str">
        <f ca="1">IF(_IsInternal,_xlfn.TEXTJOIN($EL$1,TRUE,EG30:EJ30),"")</f>
        <v/>
      </c>
      <c r="EM30" t="str">
        <f ca="1"/>
        <v/>
      </c>
      <c r="EP30" t="str">
        <v/>
      </c>
      <c r="EQ30" t="str">
        <f ca="1"/>
        <v/>
      </c>
      <c r="ES30" s="78">
        <f>ROWS(ES$4:ES30)</f>
        <v>27</v>
      </c>
      <c r="FA30" s="78"/>
      <c r="FP30" t="str">
        <f ca="1"/>
        <v/>
      </c>
      <c r="FQ30" t="str">
        <f ca="1"/>
        <v/>
      </c>
      <c r="FR30" t="str">
        <f ca="1"/>
        <v/>
      </c>
      <c r="FU30" s="110"/>
      <c r="FZ30" s="109"/>
      <c r="GF30" s="109"/>
      <c r="GH30" t="str">
        <f ca="1"/>
        <v/>
      </c>
      <c r="GI30" t="str">
        <f ca="1"/>
        <v/>
      </c>
      <c r="GJ30" t="str">
        <f ca="1"/>
        <v/>
      </c>
      <c r="GX30" s="109"/>
      <c r="GY30" t="b">
        <f ca="1"/>
        <v>0</v>
      </c>
      <c r="GZ30" t="str">
        <f ca="1"/>
        <v/>
      </c>
      <c r="HA30" t="str">
        <f ca="1"/>
        <v/>
      </c>
      <c r="HB30" t="str">
        <f ca="1"/>
        <v/>
      </c>
      <c r="HO30" s="109"/>
      <c r="HQ30" t="str">
        <f ca="1"/>
        <v/>
      </c>
      <c r="HR30" t="str">
        <f ca="1"/>
        <v/>
      </c>
      <c r="HS30" t="str">
        <f ca="1"/>
        <v/>
      </c>
    </row>
    <row r="31" spans="1:227">
      <c r="A31" s="14" t="str">
        <f>IF(AK31,MAX(A$4:A30)+1,"")</f>
        <v/>
      </c>
      <c r="B31" s="51"/>
      <c r="C31" s="12"/>
      <c r="D31" s="12"/>
      <c r="E31" s="12"/>
      <c r="G31" s="12"/>
      <c r="I31" s="186"/>
      <c r="K31" s="12"/>
      <c r="L31" s="241"/>
      <c r="M31" s="241"/>
      <c r="O31" s="239">
        <v>0</v>
      </c>
      <c r="P31" s="240" t="str">
        <f ca="1">IF(T31,SUM(OFFSET($O31:$O$303,,,U31)),"")</f>
        <v/>
      </c>
      <c r="Q31" s="175"/>
      <c r="R31" s="177" t="str">
        <v/>
      </c>
      <c r="T31">
        <v>0</v>
      </c>
      <c r="U31" t="str">
        <f>IF(T31,IFERROR(MATCH(1,$T32:$T$303,0),ROWS($T31:$T$303)),"")</f>
        <v/>
      </c>
      <c r="V31" t="str">
        <v/>
      </c>
      <c r="W31" t="b">
        <f t="shared" si="8"/>
        <v>0</v>
      </c>
      <c r="X31" t="str">
        <v/>
      </c>
      <c r="Y31" t="str">
        <v/>
      </c>
      <c r="Z31" t="str">
        <v/>
      </c>
      <c r="AA31" t="b">
        <v>0</v>
      </c>
      <c r="AB31" t="b">
        <v>0</v>
      </c>
      <c r="AC31" t="b">
        <v>0</v>
      </c>
      <c r="AD31" t="b">
        <v>0</v>
      </c>
      <c r="AE31" t="b">
        <v>0</v>
      </c>
      <c r="AF31" s="25" t="b">
        <v>0</v>
      </c>
      <c r="AG31" t="b">
        <v>0</v>
      </c>
      <c r="AH31">
        <v>0</v>
      </c>
      <c r="AI31">
        <v>0</v>
      </c>
      <c r="AK31" s="13">
        <v>0</v>
      </c>
      <c r="AL31" s="13">
        <v>0</v>
      </c>
      <c r="AM31" s="13">
        <v>0</v>
      </c>
      <c r="AN31" s="18">
        <v>0</v>
      </c>
      <c r="AO31">
        <v>0</v>
      </c>
      <c r="AP31" t="b">
        <v>0</v>
      </c>
      <c r="AQ31">
        <v>0</v>
      </c>
      <c r="AR31">
        <v>0</v>
      </c>
      <c r="AS31" s="35" t="str">
        <v/>
      </c>
      <c r="AT31" s="35"/>
      <c r="AU31" s="58"/>
      <c r="AV31" t="b">
        <f t="shared" si="5"/>
        <v>0</v>
      </c>
      <c r="AW31">
        <v>0</v>
      </c>
      <c r="AX31">
        <v>0</v>
      </c>
      <c r="AY31">
        <v>0</v>
      </c>
      <c r="AZ31">
        <f ca="1"/>
        <v>0</v>
      </c>
      <c r="BB31" t="str">
        <v/>
      </c>
      <c r="BC31" t="str">
        <v/>
      </c>
      <c r="BD31" t="str">
        <v/>
      </c>
      <c r="BE31" t="str">
        <v/>
      </c>
      <c r="BF31" t="str">
        <v/>
      </c>
      <c r="BG31">
        <f ca="1"/>
        <v>0</v>
      </c>
      <c r="BI31" s="54" t="str">
        <f t="shared" si="0"/>
        <v/>
      </c>
      <c r="BJ31" s="54" t="str">
        <f t="shared" si="1"/>
        <v/>
      </c>
      <c r="BK31" s="54" t="str">
        <f t="shared" si="2"/>
        <v/>
      </c>
      <c r="BL31" s="54" t="str">
        <v/>
      </c>
      <c r="BM31" t="str">
        <v/>
      </c>
      <c r="BN31" t="str">
        <v/>
      </c>
      <c r="BO31" t="str">
        <v/>
      </c>
      <c r="BP31" t="str">
        <v/>
      </c>
      <c r="BQ31" s="25" t="str">
        <f t="shared" si="6"/>
        <v/>
      </c>
      <c r="BR31" s="35" t="str">
        <v/>
      </c>
      <c r="BS31" s="35" t="str">
        <v/>
      </c>
      <c r="BT31" t="str">
        <v>031</v>
      </c>
      <c r="BU31" s="35" t="str">
        <f t="shared" si="7"/>
        <v/>
      </c>
      <c r="BX31" s="13"/>
      <c r="BY31" s="57" t="str">
        <f t="shared" si="3"/>
        <v/>
      </c>
      <c r="BZ31" s="57"/>
      <c r="CG31" s="71" t="str">
        <v>IntegAct</v>
      </c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X31" t="str">
        <f ca="1"/>
        <v/>
      </c>
      <c r="CY31" t="str">
        <f ca="1"/>
        <v/>
      </c>
      <c r="CZ31" t="str">
        <f ca="1"/>
        <v/>
      </c>
      <c r="DA31" t="str">
        <f ca="1"/>
        <v/>
      </c>
      <c r="DB31" t="str">
        <f ca="1"/>
        <v/>
      </c>
      <c r="DC31" t="str">
        <f ca="1"/>
        <v/>
      </c>
      <c r="DD31" t="str">
        <f ca="1"/>
        <v/>
      </c>
      <c r="DL31" s="18" t="b">
        <f ca="1"/>
        <v>0</v>
      </c>
      <c r="DM31" s="141" t="str">
        <f t="shared" ca="1" si="4"/>
        <v/>
      </c>
      <c r="DN31" t="str">
        <v/>
      </c>
      <c r="DO31" t="str">
        <f ca="1"/>
        <v/>
      </c>
      <c r="DP31" t="str">
        <f ca="1"/>
        <v/>
      </c>
      <c r="DS31" t="str">
        <f ca="1"/>
        <v/>
      </c>
      <c r="DT31" t="str">
        <f ca="1"/>
        <v/>
      </c>
      <c r="DU31" t="str">
        <f ca="1"/>
        <v/>
      </c>
      <c r="DV31" t="str">
        <f ca="1"/>
        <v/>
      </c>
      <c r="DY31" t="str">
        <f ca="1"/>
        <v/>
      </c>
      <c r="DZ31" t="str">
        <f ca="1"/>
        <v/>
      </c>
      <c r="EC31" t="b">
        <f ca="1"/>
        <v>0</v>
      </c>
      <c r="ED31" t="str">
        <f ca="1"/>
        <v/>
      </c>
      <c r="EE31" s="13" t="str">
        <f ca="1"/>
        <v/>
      </c>
      <c r="EG31" t="str">
        <f ca="1"/>
        <v/>
      </c>
      <c r="EH31" t="str">
        <f ca="1"/>
        <v/>
      </c>
      <c r="EI31" t="str">
        <f ca="1"/>
        <v/>
      </c>
      <c r="EJ31" t="str">
        <f ca="1"/>
        <v/>
      </c>
      <c r="EK31" t="str">
        <f ca="1"/>
        <v/>
      </c>
      <c r="EL31" t="str">
        <f ca="1">IF(_IsInternal,_xlfn.TEXTJOIN($EL$1,TRUE,EG31:EJ31),"")</f>
        <v/>
      </c>
      <c r="EM31" t="str">
        <f ca="1"/>
        <v/>
      </c>
      <c r="EP31" t="str">
        <v/>
      </c>
      <c r="EQ31" t="str">
        <f ca="1"/>
        <v/>
      </c>
      <c r="ES31" s="78">
        <f>ROWS(ES$4:ES31)</f>
        <v>28</v>
      </c>
      <c r="FA31" s="78"/>
      <c r="FP31" t="str">
        <f ca="1"/>
        <v/>
      </c>
      <c r="FQ31" t="str">
        <f ca="1"/>
        <v/>
      </c>
      <c r="FR31" t="str">
        <f ca="1"/>
        <v/>
      </c>
      <c r="FU31" s="110"/>
      <c r="FZ31" s="109"/>
      <c r="GF31" s="109"/>
      <c r="GH31" t="str">
        <f ca="1"/>
        <v/>
      </c>
      <c r="GI31" t="str">
        <f ca="1"/>
        <v/>
      </c>
      <c r="GJ31" t="str">
        <f ca="1"/>
        <v/>
      </c>
      <c r="GX31" s="109"/>
      <c r="GY31" t="b">
        <f ca="1"/>
        <v>0</v>
      </c>
      <c r="GZ31" t="str">
        <f ca="1"/>
        <v/>
      </c>
      <c r="HA31" t="str">
        <f ca="1"/>
        <v/>
      </c>
      <c r="HB31" t="str">
        <f ca="1"/>
        <v/>
      </c>
      <c r="HO31" s="109"/>
      <c r="HQ31" t="str">
        <f ca="1"/>
        <v/>
      </c>
      <c r="HR31" t="str">
        <f ca="1"/>
        <v/>
      </c>
      <c r="HS31" t="str">
        <f ca="1"/>
        <v/>
      </c>
    </row>
    <row r="32" spans="1:227">
      <c r="A32" s="14" t="str">
        <f>IF(AK32,MAX(A$4:A31)+1,"")</f>
        <v/>
      </c>
      <c r="B32" s="51"/>
      <c r="C32" s="12"/>
      <c r="D32" s="12"/>
      <c r="E32" s="12"/>
      <c r="G32" s="12"/>
      <c r="I32" s="186"/>
      <c r="K32" s="12"/>
      <c r="L32" s="241"/>
      <c r="M32" s="241"/>
      <c r="O32" s="239">
        <v>0</v>
      </c>
      <c r="P32" s="240" t="str">
        <f ca="1">IF(T32,SUM(OFFSET($O32:$O$303,,,U32)),"")</f>
        <v/>
      </c>
      <c r="Q32" s="175"/>
      <c r="R32" s="177" t="str">
        <v/>
      </c>
      <c r="T32">
        <v>0</v>
      </c>
      <c r="U32" t="str">
        <f>IF(T32,IFERROR(MATCH(1,$T33:$T$303,0),ROWS($T32:$T$303)),"")</f>
        <v/>
      </c>
      <c r="V32" t="str">
        <v/>
      </c>
      <c r="W32" t="b">
        <f t="shared" si="8"/>
        <v>0</v>
      </c>
      <c r="X32" t="str">
        <v/>
      </c>
      <c r="Y32" t="str">
        <v/>
      </c>
      <c r="Z32" t="str">
        <v/>
      </c>
      <c r="AA32" t="b">
        <v>0</v>
      </c>
      <c r="AB32" t="b">
        <v>0</v>
      </c>
      <c r="AC32" t="b">
        <v>0</v>
      </c>
      <c r="AD32" t="b">
        <v>0</v>
      </c>
      <c r="AE32" t="b">
        <v>0</v>
      </c>
      <c r="AF32" s="25" t="b">
        <v>0</v>
      </c>
      <c r="AG32" t="b">
        <v>0</v>
      </c>
      <c r="AH32">
        <v>0</v>
      </c>
      <c r="AI32">
        <v>0</v>
      </c>
      <c r="AK32" s="13">
        <v>0</v>
      </c>
      <c r="AL32" s="13">
        <v>0</v>
      </c>
      <c r="AM32" s="13">
        <v>0</v>
      </c>
      <c r="AN32" s="18">
        <v>0</v>
      </c>
      <c r="AO32">
        <v>0</v>
      </c>
      <c r="AP32" t="b">
        <v>0</v>
      </c>
      <c r="AQ32">
        <v>0</v>
      </c>
      <c r="AR32">
        <v>0</v>
      </c>
      <c r="AS32" s="35" t="str">
        <v/>
      </c>
      <c r="AT32" s="35"/>
      <c r="AU32" s="58"/>
      <c r="AV32" t="b">
        <f t="shared" si="5"/>
        <v>0</v>
      </c>
      <c r="AW32">
        <v>0</v>
      </c>
      <c r="AX32">
        <v>0</v>
      </c>
      <c r="AY32">
        <v>0</v>
      </c>
      <c r="AZ32">
        <f ca="1"/>
        <v>0</v>
      </c>
      <c r="BB32" t="str">
        <v/>
      </c>
      <c r="BC32" t="str">
        <v/>
      </c>
      <c r="BD32" t="str">
        <v/>
      </c>
      <c r="BE32" t="str">
        <v/>
      </c>
      <c r="BF32" t="str">
        <v/>
      </c>
      <c r="BG32">
        <f ca="1"/>
        <v>0</v>
      </c>
      <c r="BI32" s="54" t="str">
        <f t="shared" si="0"/>
        <v/>
      </c>
      <c r="BJ32" s="54" t="str">
        <f t="shared" si="1"/>
        <v/>
      </c>
      <c r="BK32" s="54" t="str">
        <f t="shared" si="2"/>
        <v/>
      </c>
      <c r="BL32" s="54" t="str">
        <v/>
      </c>
      <c r="BM32" t="str">
        <v/>
      </c>
      <c r="BN32" t="str">
        <v/>
      </c>
      <c r="BO32" t="str">
        <v/>
      </c>
      <c r="BP32" t="str">
        <v/>
      </c>
      <c r="BQ32" s="25" t="str">
        <f t="shared" si="6"/>
        <v/>
      </c>
      <c r="BR32" s="35" t="str">
        <v/>
      </c>
      <c r="BS32" s="35" t="str">
        <v/>
      </c>
      <c r="BT32" t="str">
        <v>032</v>
      </c>
      <c r="BU32" s="35" t="str">
        <f t="shared" si="7"/>
        <v/>
      </c>
      <c r="BX32" s="13"/>
      <c r="BY32" s="57" t="str">
        <f t="shared" si="3"/>
        <v/>
      </c>
      <c r="BZ32" s="57"/>
      <c r="CG32" s="71" t="str">
        <v>Integr in Surv</v>
      </c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X32" t="str">
        <f ca="1"/>
        <v/>
      </c>
      <c r="CY32" t="str">
        <f ca="1"/>
        <v/>
      </c>
      <c r="CZ32" t="str">
        <f ca="1"/>
        <v/>
      </c>
      <c r="DA32" t="str">
        <f ca="1"/>
        <v/>
      </c>
      <c r="DB32" t="str">
        <f ca="1"/>
        <v/>
      </c>
      <c r="DC32" t="str">
        <f ca="1"/>
        <v/>
      </c>
      <c r="DD32" t="str">
        <f ca="1"/>
        <v/>
      </c>
      <c r="DL32" s="18" t="b">
        <f ca="1"/>
        <v>0</v>
      </c>
      <c r="DM32" s="141" t="str">
        <f t="shared" ca="1" si="4"/>
        <v/>
      </c>
      <c r="DN32" t="str">
        <v/>
      </c>
      <c r="DO32" t="str">
        <f ca="1"/>
        <v/>
      </c>
      <c r="DP32" t="str">
        <f ca="1"/>
        <v/>
      </c>
      <c r="DS32" t="str">
        <f ca="1"/>
        <v/>
      </c>
      <c r="DT32" t="str">
        <f ca="1"/>
        <v/>
      </c>
      <c r="DU32" t="str">
        <f ca="1"/>
        <v/>
      </c>
      <c r="DV32" t="str">
        <f ca="1"/>
        <v/>
      </c>
      <c r="DY32" t="str">
        <f ca="1"/>
        <v/>
      </c>
      <c r="DZ32" t="str">
        <f ca="1"/>
        <v/>
      </c>
      <c r="EC32" t="b">
        <f ca="1"/>
        <v>0</v>
      </c>
      <c r="ED32" t="str">
        <f ca="1"/>
        <v/>
      </c>
      <c r="EE32" s="13" t="str">
        <f ca="1"/>
        <v/>
      </c>
      <c r="EG32" t="str">
        <f ca="1"/>
        <v/>
      </c>
      <c r="EH32" t="str">
        <f ca="1"/>
        <v/>
      </c>
      <c r="EI32" t="str">
        <f ca="1"/>
        <v/>
      </c>
      <c r="EJ32" t="str">
        <f ca="1"/>
        <v/>
      </c>
      <c r="EK32" t="str">
        <f ca="1"/>
        <v/>
      </c>
      <c r="EL32" t="str">
        <f ca="1">IF(_IsInternal,_xlfn.TEXTJOIN($EL$1,TRUE,EG32:EJ32),"")</f>
        <v/>
      </c>
      <c r="EM32" t="str">
        <f ca="1"/>
        <v/>
      </c>
      <c r="EP32" t="str">
        <v/>
      </c>
      <c r="EQ32" t="str">
        <f ca="1"/>
        <v/>
      </c>
      <c r="ES32" s="78">
        <f>ROWS(ES$4:ES32)</f>
        <v>29</v>
      </c>
      <c r="FA32" s="78"/>
      <c r="FP32" t="str">
        <f ca="1"/>
        <v/>
      </c>
      <c r="FQ32" t="str">
        <f ca="1"/>
        <v/>
      </c>
      <c r="FR32" t="str">
        <f ca="1"/>
        <v/>
      </c>
      <c r="FU32" s="110"/>
      <c r="FZ32" s="109"/>
      <c r="GF32" s="109"/>
      <c r="GH32" t="str">
        <f ca="1"/>
        <v/>
      </c>
      <c r="GI32" t="str">
        <f ca="1"/>
        <v/>
      </c>
      <c r="GJ32" t="str">
        <f ca="1"/>
        <v/>
      </c>
      <c r="GX32" s="109"/>
      <c r="GY32" t="b">
        <f ca="1"/>
        <v>0</v>
      </c>
      <c r="GZ32" t="str">
        <f ca="1"/>
        <v/>
      </c>
      <c r="HA32" t="str">
        <f ca="1"/>
        <v/>
      </c>
      <c r="HB32" t="str">
        <f ca="1"/>
        <v/>
      </c>
      <c r="HO32" s="109"/>
      <c r="HQ32" t="str">
        <f ca="1"/>
        <v/>
      </c>
      <c r="HR32" t="str">
        <f ca="1"/>
        <v/>
      </c>
      <c r="HS32" t="str">
        <f ca="1"/>
        <v/>
      </c>
    </row>
    <row r="33" spans="1:227">
      <c r="A33" s="14" t="str">
        <f>IF(AK33,MAX(A$4:A32)+1,"")</f>
        <v/>
      </c>
      <c r="B33" s="51"/>
      <c r="C33" s="12"/>
      <c r="D33" s="12"/>
      <c r="E33" s="12"/>
      <c r="G33" s="12"/>
      <c r="I33" s="186"/>
      <c r="K33" s="12"/>
      <c r="L33" s="241"/>
      <c r="M33" s="241"/>
      <c r="O33" s="239">
        <v>0</v>
      </c>
      <c r="P33" s="240" t="str">
        <f ca="1">IF(T33,SUM(OFFSET($O33:$O$303,,,U33)),"")</f>
        <v/>
      </c>
      <c r="Q33" s="175"/>
      <c r="R33" s="177" t="str">
        <v/>
      </c>
      <c r="T33">
        <v>0</v>
      </c>
      <c r="U33" t="str">
        <f>IF(T33,IFERROR(MATCH(1,$T34:$T$303,0),ROWS($T33:$T$303)),"")</f>
        <v/>
      </c>
      <c r="V33" t="str">
        <v/>
      </c>
      <c r="W33" t="b">
        <f t="shared" si="8"/>
        <v>0</v>
      </c>
      <c r="X33" t="str">
        <v/>
      </c>
      <c r="Y33" t="str">
        <v/>
      </c>
      <c r="Z33" t="str">
        <v/>
      </c>
      <c r="AA33" t="b">
        <v>0</v>
      </c>
      <c r="AB33" t="b">
        <v>0</v>
      </c>
      <c r="AC33" t="b">
        <v>0</v>
      </c>
      <c r="AD33" t="b">
        <v>0</v>
      </c>
      <c r="AE33" t="b">
        <v>0</v>
      </c>
      <c r="AF33" s="25" t="b">
        <v>0</v>
      </c>
      <c r="AG33" t="b">
        <v>0</v>
      </c>
      <c r="AH33">
        <v>0</v>
      </c>
      <c r="AI33">
        <v>0</v>
      </c>
      <c r="AK33" s="13">
        <v>0</v>
      </c>
      <c r="AL33" s="13">
        <v>0</v>
      </c>
      <c r="AM33" s="13">
        <v>0</v>
      </c>
      <c r="AN33" s="18">
        <v>0</v>
      </c>
      <c r="AO33">
        <v>0</v>
      </c>
      <c r="AP33" t="b">
        <v>0</v>
      </c>
      <c r="AQ33">
        <v>0</v>
      </c>
      <c r="AR33">
        <v>0</v>
      </c>
      <c r="AS33" s="35" t="str">
        <v/>
      </c>
      <c r="AT33" s="35"/>
      <c r="AU33" s="58"/>
      <c r="AV33" t="b">
        <f t="shared" si="5"/>
        <v>0</v>
      </c>
      <c r="AW33">
        <v>0</v>
      </c>
      <c r="AX33">
        <v>0</v>
      </c>
      <c r="AY33">
        <v>0</v>
      </c>
      <c r="AZ33">
        <f ca="1"/>
        <v>0</v>
      </c>
      <c r="BB33" t="str">
        <v/>
      </c>
      <c r="BC33" t="str">
        <v/>
      </c>
      <c r="BD33" t="str">
        <v/>
      </c>
      <c r="BE33" t="str">
        <v/>
      </c>
      <c r="BF33" t="str">
        <v/>
      </c>
      <c r="BG33">
        <f ca="1"/>
        <v>0</v>
      </c>
      <c r="BI33" s="54" t="str">
        <f t="shared" si="0"/>
        <v/>
      </c>
      <c r="BJ33" s="54" t="str">
        <f t="shared" si="1"/>
        <v/>
      </c>
      <c r="BK33" s="54" t="str">
        <f t="shared" si="2"/>
        <v/>
      </c>
      <c r="BL33" s="54" t="str">
        <v/>
      </c>
      <c r="BM33" t="str">
        <v/>
      </c>
      <c r="BN33" t="str">
        <v/>
      </c>
      <c r="BO33" t="str">
        <v/>
      </c>
      <c r="BP33" t="str">
        <v/>
      </c>
      <c r="BQ33" s="25" t="str">
        <f t="shared" si="6"/>
        <v/>
      </c>
      <c r="BR33" s="35" t="str">
        <v/>
      </c>
      <c r="BS33" s="35" t="str">
        <v/>
      </c>
      <c r="BT33" t="str">
        <v>033</v>
      </c>
      <c r="BU33" s="35" t="str">
        <f t="shared" si="7"/>
        <v/>
      </c>
      <c r="BX33" s="13"/>
      <c r="BY33" s="57" t="str">
        <f t="shared" si="3"/>
        <v/>
      </c>
      <c r="BZ33" s="57"/>
      <c r="CG33" s="71" t="str">
        <v>Integr is orphane</v>
      </c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X33" t="str">
        <f ca="1"/>
        <v/>
      </c>
      <c r="CY33" t="str">
        <f ca="1"/>
        <v/>
      </c>
      <c r="CZ33" t="str">
        <f ca="1"/>
        <v/>
      </c>
      <c r="DA33" t="str">
        <f ca="1"/>
        <v/>
      </c>
      <c r="DB33" t="str">
        <f ca="1"/>
        <v/>
      </c>
      <c r="DC33" t="str">
        <f ca="1"/>
        <v/>
      </c>
      <c r="DD33" t="str">
        <f ca="1"/>
        <v/>
      </c>
      <c r="DL33" s="18" t="b">
        <f ca="1"/>
        <v>0</v>
      </c>
      <c r="DM33" s="141" t="str">
        <f t="shared" ca="1" si="4"/>
        <v/>
      </c>
      <c r="DN33" t="str">
        <v/>
      </c>
      <c r="DO33" t="str">
        <f ca="1"/>
        <v/>
      </c>
      <c r="DP33" t="str">
        <f ca="1"/>
        <v/>
      </c>
      <c r="DS33" t="str">
        <f ca="1"/>
        <v/>
      </c>
      <c r="DT33" t="str">
        <f ca="1"/>
        <v/>
      </c>
      <c r="DU33" t="str">
        <f ca="1"/>
        <v/>
      </c>
      <c r="DV33" t="str">
        <f ca="1"/>
        <v/>
      </c>
      <c r="DY33" t="str">
        <f ca="1"/>
        <v/>
      </c>
      <c r="DZ33" t="str">
        <f ca="1"/>
        <v/>
      </c>
      <c r="EC33" t="b">
        <f ca="1"/>
        <v>0</v>
      </c>
      <c r="ED33" t="str">
        <f ca="1"/>
        <v/>
      </c>
      <c r="EE33" s="13" t="str">
        <f ca="1"/>
        <v/>
      </c>
      <c r="EG33" t="str">
        <f ca="1"/>
        <v/>
      </c>
      <c r="EH33" t="str">
        <f ca="1"/>
        <v/>
      </c>
      <c r="EI33" t="str">
        <f ca="1"/>
        <v/>
      </c>
      <c r="EJ33" t="str">
        <f ca="1"/>
        <v/>
      </c>
      <c r="EK33" t="str">
        <f ca="1"/>
        <v/>
      </c>
      <c r="EL33" t="str">
        <f ca="1">IF(_IsInternal,_xlfn.TEXTJOIN($EL$1,TRUE,EG33:EJ33),"")</f>
        <v/>
      </c>
      <c r="EM33" t="str">
        <f ca="1"/>
        <v/>
      </c>
      <c r="EP33" t="str">
        <v/>
      </c>
      <c r="EQ33" t="str">
        <f ca="1"/>
        <v/>
      </c>
      <c r="ES33" s="78">
        <f>ROWS(ES$4:ES33)</f>
        <v>30</v>
      </c>
      <c r="FA33" s="78"/>
      <c r="FP33" t="str">
        <f ca="1"/>
        <v/>
      </c>
      <c r="FQ33" t="str">
        <f ca="1"/>
        <v/>
      </c>
      <c r="FR33" t="str">
        <f ca="1"/>
        <v/>
      </c>
      <c r="FU33" s="110"/>
      <c r="FZ33" s="109"/>
      <c r="GF33" s="109"/>
      <c r="GH33" t="str">
        <f ca="1"/>
        <v/>
      </c>
      <c r="GI33" t="str">
        <f ca="1"/>
        <v/>
      </c>
      <c r="GJ33" t="str">
        <f ca="1"/>
        <v/>
      </c>
      <c r="GX33" s="109"/>
      <c r="GY33" t="b">
        <f ca="1"/>
        <v>0</v>
      </c>
      <c r="GZ33" t="str">
        <f ca="1"/>
        <v/>
      </c>
      <c r="HA33" t="str">
        <f ca="1"/>
        <v/>
      </c>
      <c r="HB33" t="str">
        <f ca="1"/>
        <v/>
      </c>
      <c r="HO33" s="109"/>
      <c r="HQ33" t="str">
        <f ca="1"/>
        <v/>
      </c>
      <c r="HR33" t="str">
        <f ca="1"/>
        <v/>
      </c>
      <c r="HS33" t="str">
        <f ca="1"/>
        <v/>
      </c>
    </row>
    <row r="34" spans="1:227">
      <c r="A34" s="14" t="str">
        <f>IF(AK34,MAX(A$4:A33)+1,"")</f>
        <v/>
      </c>
      <c r="B34" s="51"/>
      <c r="C34" s="12"/>
      <c r="D34" s="12"/>
      <c r="E34" s="12"/>
      <c r="G34" s="12"/>
      <c r="I34" s="186"/>
      <c r="K34" s="12"/>
      <c r="L34" s="241"/>
      <c r="M34" s="241"/>
      <c r="O34" s="239">
        <v>0</v>
      </c>
      <c r="P34" s="240" t="str">
        <f ca="1">IF(T34,SUM(OFFSET($O34:$O$303,,,U34)),"")</f>
        <v/>
      </c>
      <c r="Q34" s="175"/>
      <c r="R34" s="177" t="str">
        <v/>
      </c>
      <c r="T34">
        <v>0</v>
      </c>
      <c r="U34" t="str">
        <f>IF(T34,IFERROR(MATCH(1,$T35:$T$303,0),ROWS($T34:$T$303)),"")</f>
        <v/>
      </c>
      <c r="V34" t="str">
        <v/>
      </c>
      <c r="W34" t="b">
        <f t="shared" si="8"/>
        <v>0</v>
      </c>
      <c r="X34" t="str">
        <v/>
      </c>
      <c r="Y34" t="str">
        <v/>
      </c>
      <c r="Z34" t="str">
        <v/>
      </c>
      <c r="AA34" t="b">
        <v>0</v>
      </c>
      <c r="AB34" t="b">
        <v>0</v>
      </c>
      <c r="AC34" t="b">
        <v>0</v>
      </c>
      <c r="AD34" t="b">
        <v>0</v>
      </c>
      <c r="AE34" t="b">
        <v>0</v>
      </c>
      <c r="AF34" s="25" t="b">
        <v>0</v>
      </c>
      <c r="AG34" t="b">
        <v>0</v>
      </c>
      <c r="AH34">
        <v>0</v>
      </c>
      <c r="AI34">
        <v>0</v>
      </c>
      <c r="AK34" s="13">
        <v>0</v>
      </c>
      <c r="AL34" s="13">
        <v>0</v>
      </c>
      <c r="AM34" s="13">
        <v>0</v>
      </c>
      <c r="AN34" s="18">
        <v>0</v>
      </c>
      <c r="AO34">
        <v>0</v>
      </c>
      <c r="AP34" t="b">
        <v>0</v>
      </c>
      <c r="AQ34">
        <v>0</v>
      </c>
      <c r="AR34">
        <v>0</v>
      </c>
      <c r="AS34" s="35" t="str">
        <v/>
      </c>
      <c r="AT34" s="35"/>
      <c r="AU34" s="58"/>
      <c r="AV34" t="b">
        <f t="shared" si="5"/>
        <v>0</v>
      </c>
      <c r="AW34">
        <v>0</v>
      </c>
      <c r="AX34">
        <v>0</v>
      </c>
      <c r="AY34">
        <v>0</v>
      </c>
      <c r="AZ34">
        <f ca="1"/>
        <v>0</v>
      </c>
      <c r="BB34" t="str">
        <v/>
      </c>
      <c r="BC34" t="str">
        <v/>
      </c>
      <c r="BD34" t="str">
        <v/>
      </c>
      <c r="BE34" t="str">
        <v/>
      </c>
      <c r="BF34" t="str">
        <v/>
      </c>
      <c r="BG34">
        <f ca="1"/>
        <v>0</v>
      </c>
      <c r="BI34" s="54" t="str">
        <f t="shared" si="0"/>
        <v/>
      </c>
      <c r="BJ34" s="54" t="str">
        <f t="shared" si="1"/>
        <v/>
      </c>
      <c r="BK34" s="54" t="str">
        <f t="shared" si="2"/>
        <v/>
      </c>
      <c r="BL34" s="54" t="str">
        <v/>
      </c>
      <c r="BM34" t="str">
        <v/>
      </c>
      <c r="BN34" t="str">
        <v/>
      </c>
      <c r="BO34" t="str">
        <v/>
      </c>
      <c r="BP34" t="str">
        <v/>
      </c>
      <c r="BQ34" s="25" t="str">
        <f t="shared" si="6"/>
        <v/>
      </c>
      <c r="BR34" s="35" t="str">
        <v/>
      </c>
      <c r="BS34" s="35" t="str">
        <v/>
      </c>
      <c r="BT34" t="str">
        <v>034</v>
      </c>
      <c r="BU34" s="35" t="str">
        <f t="shared" si="7"/>
        <v/>
      </c>
      <c r="BX34" s="13"/>
      <c r="BY34" s="57" t="str">
        <f t="shared" si="3"/>
        <v/>
      </c>
      <c r="BZ34" s="57"/>
      <c r="CG34" s="71" t="str">
        <v>Integr Rec correct</v>
      </c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X34" t="str">
        <f ca="1"/>
        <v/>
      </c>
      <c r="CY34" t="str">
        <f ca="1"/>
        <v/>
      </c>
      <c r="CZ34" t="str">
        <f ca="1"/>
        <v/>
      </c>
      <c r="DA34" t="str">
        <f ca="1"/>
        <v/>
      </c>
      <c r="DB34" t="str">
        <f ca="1"/>
        <v/>
      </c>
      <c r="DC34" t="str">
        <f ca="1"/>
        <v/>
      </c>
      <c r="DD34" t="str">
        <f ca="1"/>
        <v/>
      </c>
      <c r="DL34" s="18" t="b">
        <f ca="1"/>
        <v>0</v>
      </c>
      <c r="DM34" s="141" t="str">
        <f t="shared" ca="1" si="4"/>
        <v/>
      </c>
      <c r="DN34" t="str">
        <v/>
      </c>
      <c r="DO34" t="str">
        <f ca="1"/>
        <v/>
      </c>
      <c r="DP34" t="str">
        <f ca="1"/>
        <v/>
      </c>
      <c r="DS34" t="str">
        <f ca="1"/>
        <v/>
      </c>
      <c r="DT34" t="str">
        <f ca="1"/>
        <v/>
      </c>
      <c r="DU34" t="str">
        <f ca="1"/>
        <v/>
      </c>
      <c r="DV34" t="str">
        <f ca="1"/>
        <v/>
      </c>
      <c r="DY34" t="str">
        <f ca="1"/>
        <v/>
      </c>
      <c r="DZ34" t="str">
        <f ca="1"/>
        <v/>
      </c>
      <c r="EC34" t="b">
        <f ca="1"/>
        <v>0</v>
      </c>
      <c r="ED34" t="str">
        <f ca="1"/>
        <v/>
      </c>
      <c r="EE34" s="13" t="str">
        <f ca="1"/>
        <v/>
      </c>
      <c r="EG34" t="str">
        <f ca="1"/>
        <v/>
      </c>
      <c r="EH34" t="str">
        <f ca="1"/>
        <v/>
      </c>
      <c r="EI34" t="str">
        <f ca="1"/>
        <v/>
      </c>
      <c r="EJ34" t="str">
        <f ca="1"/>
        <v/>
      </c>
      <c r="EK34" t="str">
        <f ca="1"/>
        <v/>
      </c>
      <c r="EL34" t="str">
        <f ca="1">IF(_IsInternal,_xlfn.TEXTJOIN($EL$1,TRUE,EG34:EJ34),"")</f>
        <v/>
      </c>
      <c r="EM34" t="str">
        <f ca="1"/>
        <v/>
      </c>
      <c r="EP34" t="str">
        <v/>
      </c>
      <c r="EQ34" t="str">
        <f ca="1"/>
        <v/>
      </c>
      <c r="ES34" s="78">
        <f>ROWS(ES$4:ES34)</f>
        <v>31</v>
      </c>
      <c r="FP34" t="str">
        <f ca="1"/>
        <v/>
      </c>
      <c r="FQ34" t="str">
        <f ca="1"/>
        <v/>
      </c>
      <c r="FR34" t="str">
        <f ca="1"/>
        <v/>
      </c>
      <c r="FU34" s="110"/>
      <c r="FZ34" s="109"/>
      <c r="GF34" s="109"/>
      <c r="GH34" t="str">
        <f ca="1"/>
        <v/>
      </c>
      <c r="GI34" t="str">
        <f ca="1"/>
        <v/>
      </c>
      <c r="GJ34" t="str">
        <f ca="1"/>
        <v/>
      </c>
      <c r="GX34" s="109"/>
      <c r="GY34" t="b">
        <f ca="1"/>
        <v>0</v>
      </c>
      <c r="GZ34" t="str">
        <f ca="1"/>
        <v/>
      </c>
      <c r="HA34" t="str">
        <f ca="1"/>
        <v/>
      </c>
      <c r="HB34" t="str">
        <f ca="1"/>
        <v/>
      </c>
      <c r="HO34" s="109"/>
      <c r="HQ34" t="str">
        <f ca="1"/>
        <v/>
      </c>
      <c r="HR34" t="str">
        <f ca="1"/>
        <v/>
      </c>
      <c r="HS34" t="str">
        <f ca="1"/>
        <v/>
      </c>
    </row>
    <row r="35" spans="1:227">
      <c r="A35" s="14" t="str">
        <f>IF(AK35,MAX(A$4:A34)+1,"")</f>
        <v/>
      </c>
      <c r="B35" s="51"/>
      <c r="C35" s="12"/>
      <c r="D35" s="12"/>
      <c r="E35" s="12"/>
      <c r="G35" s="12"/>
      <c r="I35" s="186"/>
      <c r="K35" s="12"/>
      <c r="L35" s="241"/>
      <c r="M35" s="241"/>
      <c r="O35" s="239">
        <v>0</v>
      </c>
      <c r="P35" s="240" t="str">
        <f ca="1">IF(T35,SUM(OFFSET($O35:$O$303,,,U35)),"")</f>
        <v/>
      </c>
      <c r="Q35" s="175"/>
      <c r="R35" s="177" t="str">
        <v/>
      </c>
      <c r="T35">
        <v>0</v>
      </c>
      <c r="U35" t="str">
        <f>IF(T35,IFERROR(MATCH(1,$T36:$T$303,0),ROWS($T35:$T$303)),"")</f>
        <v/>
      </c>
      <c r="V35" t="str">
        <v/>
      </c>
      <c r="W35" t="b">
        <f t="shared" si="8"/>
        <v>0</v>
      </c>
      <c r="X35" t="str">
        <v/>
      </c>
      <c r="Y35" t="str">
        <v/>
      </c>
      <c r="Z35" t="str">
        <v/>
      </c>
      <c r="AA35" t="b">
        <v>0</v>
      </c>
      <c r="AB35" t="b">
        <v>0</v>
      </c>
      <c r="AC35" t="b">
        <v>0</v>
      </c>
      <c r="AD35" t="b">
        <v>0</v>
      </c>
      <c r="AE35" t="b">
        <v>0</v>
      </c>
      <c r="AF35" s="25" t="b">
        <v>0</v>
      </c>
      <c r="AG35" t="b">
        <v>0</v>
      </c>
      <c r="AH35">
        <v>0</v>
      </c>
      <c r="AI35">
        <v>0</v>
      </c>
      <c r="AK35" s="13">
        <v>0</v>
      </c>
      <c r="AL35" s="13">
        <v>0</v>
      </c>
      <c r="AM35" s="13">
        <v>0</v>
      </c>
      <c r="AN35" s="18">
        <v>0</v>
      </c>
      <c r="AO35">
        <v>0</v>
      </c>
      <c r="AP35" t="b">
        <v>0</v>
      </c>
      <c r="AQ35">
        <v>0</v>
      </c>
      <c r="AR35">
        <v>0</v>
      </c>
      <c r="AS35" s="35" t="str">
        <v/>
      </c>
      <c r="AT35" s="35"/>
      <c r="AU35" s="58"/>
      <c r="AV35" t="b">
        <f t="shared" si="5"/>
        <v>0</v>
      </c>
      <c r="AW35">
        <v>0</v>
      </c>
      <c r="AX35">
        <v>0</v>
      </c>
      <c r="AY35">
        <v>0</v>
      </c>
      <c r="AZ35">
        <f ca="1"/>
        <v>0</v>
      </c>
      <c r="BB35" t="str">
        <v/>
      </c>
      <c r="BC35" t="str">
        <v/>
      </c>
      <c r="BD35" t="str">
        <v/>
      </c>
      <c r="BE35" t="str">
        <v/>
      </c>
      <c r="BF35" t="str">
        <v/>
      </c>
      <c r="BG35">
        <f ca="1"/>
        <v>0</v>
      </c>
      <c r="BI35" s="54" t="str">
        <f t="shared" si="0"/>
        <v/>
      </c>
      <c r="BJ35" s="54" t="str">
        <f t="shared" si="1"/>
        <v/>
      </c>
      <c r="BK35" s="54" t="str">
        <f t="shared" si="2"/>
        <v/>
      </c>
      <c r="BL35" s="54" t="str">
        <v/>
      </c>
      <c r="BM35" t="str">
        <v/>
      </c>
      <c r="BN35" t="str">
        <v/>
      </c>
      <c r="BO35" t="str">
        <v/>
      </c>
      <c r="BP35" t="str">
        <v/>
      </c>
      <c r="BQ35" s="25" t="str">
        <f t="shared" si="6"/>
        <v/>
      </c>
      <c r="BR35" s="35" t="str">
        <v/>
      </c>
      <c r="BS35" s="35" t="str">
        <v/>
      </c>
      <c r="BT35" t="str">
        <v>035</v>
      </c>
      <c r="BU35" s="35" t="str">
        <f t="shared" si="7"/>
        <v/>
      </c>
      <c r="BX35" s="13"/>
      <c r="BY35" s="57" t="str">
        <f t="shared" si="3"/>
        <v/>
      </c>
      <c r="BZ35" s="57"/>
      <c r="CG35" s="71" t="str">
        <v>Integr Status</v>
      </c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X35" t="str">
        <f ca="1"/>
        <v/>
      </c>
      <c r="CY35" t="str">
        <f ca="1"/>
        <v/>
      </c>
      <c r="CZ35" t="str">
        <f ca="1"/>
        <v/>
      </c>
      <c r="DA35" t="str">
        <f ca="1"/>
        <v/>
      </c>
      <c r="DB35" t="str">
        <f ca="1"/>
        <v/>
      </c>
      <c r="DC35" t="str">
        <f ca="1"/>
        <v/>
      </c>
      <c r="DD35" t="str">
        <f ca="1"/>
        <v/>
      </c>
      <c r="DL35" s="18" t="b">
        <f ca="1"/>
        <v>0</v>
      </c>
      <c r="DM35" s="141" t="str">
        <f t="shared" ca="1" si="4"/>
        <v/>
      </c>
      <c r="DN35" t="str">
        <v/>
      </c>
      <c r="DO35" t="str">
        <f ca="1"/>
        <v/>
      </c>
      <c r="DP35" t="str">
        <f ca="1"/>
        <v/>
      </c>
      <c r="DS35" t="str">
        <f ca="1"/>
        <v/>
      </c>
      <c r="DT35" t="str">
        <f ca="1"/>
        <v/>
      </c>
      <c r="DU35" t="str">
        <f ca="1"/>
        <v/>
      </c>
      <c r="DV35" t="str">
        <f ca="1"/>
        <v/>
      </c>
      <c r="DY35" t="str">
        <f ca="1"/>
        <v/>
      </c>
      <c r="DZ35" t="str">
        <f ca="1"/>
        <v/>
      </c>
      <c r="EC35" t="b">
        <f ca="1"/>
        <v>0</v>
      </c>
      <c r="ED35" t="str">
        <f ca="1"/>
        <v/>
      </c>
      <c r="EE35" s="13" t="str">
        <f ca="1"/>
        <v/>
      </c>
      <c r="EG35" t="str">
        <f ca="1"/>
        <v/>
      </c>
      <c r="EH35" t="str">
        <f ca="1"/>
        <v/>
      </c>
      <c r="EI35" t="str">
        <f ca="1"/>
        <v/>
      </c>
      <c r="EJ35" t="str">
        <f ca="1"/>
        <v/>
      </c>
      <c r="EK35" t="str">
        <f ca="1"/>
        <v/>
      </c>
      <c r="EL35" t="str">
        <f ca="1">IF(_IsInternal,_xlfn.TEXTJOIN($EL$1,TRUE,EG35:EJ35),"")</f>
        <v/>
      </c>
      <c r="EM35" t="str">
        <f ca="1"/>
        <v/>
      </c>
      <c r="EP35" t="str">
        <v/>
      </c>
      <c r="EQ35" t="str">
        <f ca="1"/>
        <v/>
      </c>
      <c r="ES35" s="78">
        <f>ROWS(ES$4:ES35)</f>
        <v>32</v>
      </c>
      <c r="FP35" t="str">
        <f ca="1"/>
        <v/>
      </c>
      <c r="FQ35" t="str">
        <f ca="1"/>
        <v/>
      </c>
      <c r="FR35" t="str">
        <f ca="1"/>
        <v/>
      </c>
      <c r="FU35" s="110"/>
      <c r="FZ35" s="109"/>
      <c r="GD35" s="109"/>
      <c r="GF35" s="109"/>
      <c r="GG35" s="109"/>
      <c r="GH35" t="str">
        <f ca="1"/>
        <v/>
      </c>
      <c r="GI35" t="str">
        <f ca="1"/>
        <v/>
      </c>
      <c r="GJ35" t="str">
        <f ca="1"/>
        <v/>
      </c>
      <c r="GX35" s="109"/>
      <c r="GY35" t="b">
        <f ca="1"/>
        <v>0</v>
      </c>
      <c r="GZ35" t="str">
        <f ca="1"/>
        <v/>
      </c>
      <c r="HA35" t="str">
        <f ca="1"/>
        <v/>
      </c>
      <c r="HB35" t="str">
        <f ca="1"/>
        <v/>
      </c>
      <c r="HO35" s="109"/>
      <c r="HQ35" t="str">
        <f ca="1"/>
        <v/>
      </c>
      <c r="HR35" t="str">
        <f ca="1"/>
        <v/>
      </c>
      <c r="HS35" t="str">
        <f ca="1"/>
        <v/>
      </c>
    </row>
    <row r="36" spans="1:227">
      <c r="A36" s="14" t="str">
        <f>IF(AK36,MAX(A$4:A35)+1,"")</f>
        <v/>
      </c>
      <c r="B36" s="51"/>
      <c r="C36" s="12"/>
      <c r="D36" s="12"/>
      <c r="E36" s="12"/>
      <c r="G36" s="12"/>
      <c r="I36" s="186"/>
      <c r="K36" s="12"/>
      <c r="L36" s="241"/>
      <c r="M36" s="241"/>
      <c r="O36" s="239">
        <v>0</v>
      </c>
      <c r="P36" s="240" t="str">
        <f ca="1">IF(T36,SUM(OFFSET($O36:$O$303,,,U36)),"")</f>
        <v/>
      </c>
      <c r="Q36" s="175"/>
      <c r="R36" s="177" t="str">
        <v/>
      </c>
      <c r="T36">
        <v>0</v>
      </c>
      <c r="U36" t="str">
        <f>IF(T36,IFERROR(MATCH(1,$T37:$T$303,0),ROWS($T36:$T$303)),"")</f>
        <v/>
      </c>
      <c r="V36" t="str">
        <v/>
      </c>
      <c r="W36" t="b">
        <f t="shared" ref="W36:W99" si="9">AND(AD36,OR(W35,T36))</f>
        <v>0</v>
      </c>
      <c r="X36" t="str">
        <v/>
      </c>
      <c r="Y36" t="str">
        <v/>
      </c>
      <c r="Z36" t="str">
        <v/>
      </c>
      <c r="AA36" t="b">
        <v>0</v>
      </c>
      <c r="AB36" t="b">
        <v>0</v>
      </c>
      <c r="AC36" t="b">
        <v>0</v>
      </c>
      <c r="AD36" t="b">
        <v>0</v>
      </c>
      <c r="AE36" t="b">
        <v>0</v>
      </c>
      <c r="AF36" s="25" t="b">
        <v>0</v>
      </c>
      <c r="AG36" t="b">
        <v>0</v>
      </c>
      <c r="AH36">
        <v>0</v>
      </c>
      <c r="AI36">
        <v>0</v>
      </c>
      <c r="AK36" s="13">
        <v>0</v>
      </c>
      <c r="AL36" s="13">
        <v>0</v>
      </c>
      <c r="AM36" s="13">
        <v>0</v>
      </c>
      <c r="AN36" s="18">
        <v>0</v>
      </c>
      <c r="AO36">
        <v>0</v>
      </c>
      <c r="AP36" t="b">
        <v>0</v>
      </c>
      <c r="AQ36">
        <v>0</v>
      </c>
      <c r="AR36">
        <v>0</v>
      </c>
      <c r="AS36" s="35" t="str">
        <v/>
      </c>
      <c r="AT36" s="35"/>
      <c r="AU36" s="58"/>
      <c r="AV36" t="b">
        <f t="shared" ref="AV36:AV99" si="10">AND(AE36=FALSE,OR(AND(AF36,AD36,AL36),AND(AL36=FALSE,AD36)))</f>
        <v>0</v>
      </c>
      <c r="AW36">
        <v>0</v>
      </c>
      <c r="AX36">
        <v>0</v>
      </c>
      <c r="AY36">
        <v>0</v>
      </c>
      <c r="AZ36">
        <f ca="1"/>
        <v>0</v>
      </c>
      <c r="BB36" t="str">
        <v/>
      </c>
      <c r="BC36" t="str">
        <v/>
      </c>
      <c r="BD36" t="str">
        <v/>
      </c>
      <c r="BE36" t="str">
        <v/>
      </c>
      <c r="BF36" t="str">
        <v/>
      </c>
      <c r="BG36">
        <f ca="1"/>
        <v>0</v>
      </c>
      <c r="BI36" s="54" t="str">
        <f t="shared" si="0"/>
        <v/>
      </c>
      <c r="BJ36" s="54" t="str">
        <f t="shared" si="1"/>
        <v/>
      </c>
      <c r="BK36" s="54" t="str">
        <f t="shared" si="2"/>
        <v/>
      </c>
      <c r="BL36" s="54" t="str">
        <v/>
      </c>
      <c r="BM36" t="str">
        <v/>
      </c>
      <c r="BN36" t="str">
        <v/>
      </c>
      <c r="BO36" t="str">
        <v/>
      </c>
      <c r="BP36" t="str">
        <v/>
      </c>
      <c r="BQ36" s="25" t="str">
        <f t="shared" ref="BQ36:BQ99" si="11">IF(_IsInp, _xlfn.TEXTJOIN(".",TRUE,BN36:BP36),"")</f>
        <v/>
      </c>
      <c r="BR36" s="35" t="str">
        <v/>
      </c>
      <c r="BS36" s="35" t="str">
        <v/>
      </c>
      <c r="BT36" t="str">
        <v>036</v>
      </c>
      <c r="BU36" s="35" t="str">
        <f t="shared" si="7"/>
        <v/>
      </c>
      <c r="BX36" s="13"/>
      <c r="BY36" s="57" t="str">
        <f t="shared" si="3"/>
        <v/>
      </c>
      <c r="BZ36" s="57"/>
      <c r="CG36" s="71" t="str">
        <v>Integrated</v>
      </c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X36" t="str">
        <f ca="1"/>
        <v/>
      </c>
      <c r="CY36" t="str">
        <f ca="1"/>
        <v/>
      </c>
      <c r="CZ36" t="str">
        <f ca="1"/>
        <v/>
      </c>
      <c r="DA36" t="str">
        <f ca="1"/>
        <v/>
      </c>
      <c r="DB36" t="str">
        <f ca="1"/>
        <v/>
      </c>
      <c r="DC36" t="str">
        <f ca="1"/>
        <v/>
      </c>
      <c r="DD36" t="str">
        <f ca="1"/>
        <v/>
      </c>
      <c r="DL36" s="18" t="b">
        <f ca="1"/>
        <v>0</v>
      </c>
      <c r="DM36" s="141" t="str">
        <f t="shared" ca="1" si="4"/>
        <v/>
      </c>
      <c r="DN36" t="str">
        <v/>
      </c>
      <c r="DO36" t="str">
        <f ca="1"/>
        <v/>
      </c>
      <c r="DP36" t="str">
        <f ca="1"/>
        <v/>
      </c>
      <c r="DS36" t="str">
        <f ca="1"/>
        <v/>
      </c>
      <c r="DT36" t="str">
        <f ca="1"/>
        <v/>
      </c>
      <c r="DU36" t="str">
        <f ca="1"/>
        <v/>
      </c>
      <c r="DV36" t="str">
        <f ca="1"/>
        <v/>
      </c>
      <c r="DY36" t="str">
        <f ca="1"/>
        <v/>
      </c>
      <c r="DZ36" t="str">
        <f ca="1"/>
        <v/>
      </c>
      <c r="EC36" t="b">
        <f ca="1"/>
        <v>0</v>
      </c>
      <c r="ED36" t="str">
        <f ca="1"/>
        <v/>
      </c>
      <c r="EE36" s="13" t="str">
        <f ca="1"/>
        <v/>
      </c>
      <c r="EG36" t="str">
        <f ca="1"/>
        <v/>
      </c>
      <c r="EH36" t="str">
        <f ca="1"/>
        <v/>
      </c>
      <c r="EI36" t="str">
        <f ca="1"/>
        <v/>
      </c>
      <c r="EJ36" t="str">
        <f ca="1"/>
        <v/>
      </c>
      <c r="EK36" t="str">
        <f ca="1"/>
        <v/>
      </c>
      <c r="EL36" t="str">
        <f ca="1">IF(_IsInternal,_xlfn.TEXTJOIN($EL$1,TRUE,EG36:EJ36),"")</f>
        <v/>
      </c>
      <c r="EM36" t="str">
        <f ca="1"/>
        <v/>
      </c>
      <c r="EP36" t="str">
        <v/>
      </c>
      <c r="EQ36" t="str">
        <f ca="1"/>
        <v/>
      </c>
      <c r="ES36" s="78">
        <f>ROWS(ES$4:ES36)</f>
        <v>33</v>
      </c>
      <c r="FP36" t="str">
        <f ca="1"/>
        <v/>
      </c>
      <c r="FQ36" t="str">
        <f ca="1"/>
        <v/>
      </c>
      <c r="FR36" t="str">
        <f ca="1"/>
        <v/>
      </c>
      <c r="FU36" s="110"/>
      <c r="FZ36" s="109"/>
      <c r="GD36" s="109"/>
      <c r="GF36" s="109"/>
      <c r="GG36" s="109"/>
      <c r="GH36" t="str">
        <f ca="1"/>
        <v/>
      </c>
      <c r="GI36" t="str">
        <f ca="1"/>
        <v/>
      </c>
      <c r="GJ36" t="str">
        <f ca="1"/>
        <v/>
      </c>
      <c r="GX36" s="109"/>
      <c r="GY36" t="b">
        <f ca="1"/>
        <v>0</v>
      </c>
      <c r="GZ36" t="str">
        <f ca="1"/>
        <v/>
      </c>
      <c r="HA36" t="str">
        <f ca="1"/>
        <v/>
      </c>
      <c r="HB36" t="str">
        <f ca="1"/>
        <v/>
      </c>
      <c r="HQ36" t="str">
        <f ca="1"/>
        <v/>
      </c>
      <c r="HR36" t="str">
        <f ca="1"/>
        <v/>
      </c>
      <c r="HS36" t="str">
        <f ca="1"/>
        <v/>
      </c>
    </row>
    <row r="37" spans="1:227">
      <c r="A37" s="14" t="str">
        <f>IF(AK37,MAX(A$4:A36)+1,"")</f>
        <v/>
      </c>
      <c r="B37" s="51"/>
      <c r="C37" s="12"/>
      <c r="D37" s="12"/>
      <c r="E37" s="12"/>
      <c r="G37" s="12"/>
      <c r="I37" s="186"/>
      <c r="K37" s="12"/>
      <c r="L37" s="241"/>
      <c r="M37" s="241"/>
      <c r="O37" s="239">
        <v>0</v>
      </c>
      <c r="P37" s="240" t="str">
        <f ca="1">IF(T37,SUM(OFFSET($O37:$O$303,,,U37)),"")</f>
        <v/>
      </c>
      <c r="Q37" s="175"/>
      <c r="R37" s="177" t="str">
        <v/>
      </c>
      <c r="T37">
        <v>0</v>
      </c>
      <c r="U37" t="str">
        <f>IF(T37,IFERROR(MATCH(1,$T38:$T$303,0),ROWS($T37:$T$303)),"")</f>
        <v/>
      </c>
      <c r="V37" t="str">
        <v/>
      </c>
      <c r="W37" t="b">
        <f t="shared" si="9"/>
        <v>0</v>
      </c>
      <c r="X37" t="str">
        <v/>
      </c>
      <c r="Y37" t="str">
        <v/>
      </c>
      <c r="Z37" t="str">
        <v/>
      </c>
      <c r="AA37" t="b">
        <v>0</v>
      </c>
      <c r="AB37" t="b">
        <v>0</v>
      </c>
      <c r="AC37" t="b">
        <v>0</v>
      </c>
      <c r="AD37" t="b">
        <v>0</v>
      </c>
      <c r="AE37" t="b">
        <v>0</v>
      </c>
      <c r="AF37" s="25" t="b">
        <v>0</v>
      </c>
      <c r="AG37" t="b">
        <v>0</v>
      </c>
      <c r="AH37">
        <v>0</v>
      </c>
      <c r="AI37">
        <v>0</v>
      </c>
      <c r="AK37" s="13">
        <v>0</v>
      </c>
      <c r="AL37" s="13">
        <v>0</v>
      </c>
      <c r="AM37" s="13">
        <v>0</v>
      </c>
      <c r="AN37" s="18">
        <v>0</v>
      </c>
      <c r="AO37">
        <v>0</v>
      </c>
      <c r="AP37" t="b">
        <v>0</v>
      </c>
      <c r="AQ37">
        <v>0</v>
      </c>
      <c r="AR37">
        <v>0</v>
      </c>
      <c r="AS37" s="35" t="str">
        <v/>
      </c>
      <c r="AT37" s="35"/>
      <c r="AU37" s="58"/>
      <c r="AV37" t="b">
        <f t="shared" si="10"/>
        <v>0</v>
      </c>
      <c r="AW37">
        <v>0</v>
      </c>
      <c r="AX37">
        <v>0</v>
      </c>
      <c r="AY37">
        <v>0</v>
      </c>
      <c r="AZ37">
        <f ca="1"/>
        <v>0</v>
      </c>
      <c r="BB37" t="str">
        <v/>
      </c>
      <c r="BC37" t="str">
        <v/>
      </c>
      <c r="BD37" t="str">
        <v/>
      </c>
      <c r="BE37" t="str">
        <v/>
      </c>
      <c r="BF37" t="str">
        <v/>
      </c>
      <c r="BG37">
        <f ca="1"/>
        <v>0</v>
      </c>
      <c r="BI37" s="54" t="str">
        <f t="shared" si="0"/>
        <v/>
      </c>
      <c r="BJ37" s="54" t="str">
        <f t="shared" si="1"/>
        <v/>
      </c>
      <c r="BK37" s="54" t="str">
        <f t="shared" si="2"/>
        <v/>
      </c>
      <c r="BL37" s="54" t="str">
        <v/>
      </c>
      <c r="BM37" t="str">
        <v/>
      </c>
      <c r="BN37" t="str">
        <v/>
      </c>
      <c r="BO37" t="str">
        <v/>
      </c>
      <c r="BP37" t="str">
        <v/>
      </c>
      <c r="BQ37" s="25" t="str">
        <f t="shared" si="11"/>
        <v/>
      </c>
      <c r="BR37" s="35" t="str">
        <v/>
      </c>
      <c r="BS37" s="35" t="str">
        <v/>
      </c>
      <c r="BT37" t="str">
        <v>037</v>
      </c>
      <c r="BU37" s="35" t="str">
        <f t="shared" si="7"/>
        <v/>
      </c>
      <c r="BX37" s="13"/>
      <c r="BY37" s="57" t="str">
        <f t="shared" si="3"/>
        <v/>
      </c>
      <c r="BZ37" s="57"/>
      <c r="CG37" s="71" t="str">
        <v>Integrating (into) activity</v>
      </c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X37" t="str">
        <f ca="1"/>
        <v/>
      </c>
      <c r="CY37" t="str">
        <f ca="1"/>
        <v/>
      </c>
      <c r="CZ37" t="str">
        <f ca="1"/>
        <v/>
      </c>
      <c r="DA37" t="str">
        <f ca="1"/>
        <v/>
      </c>
      <c r="DB37" t="str">
        <f ca="1"/>
        <v/>
      </c>
      <c r="DC37" t="str">
        <f ca="1"/>
        <v/>
      </c>
      <c r="DD37" t="str">
        <f ca="1"/>
        <v/>
      </c>
      <c r="DL37" s="18" t="b">
        <f ca="1"/>
        <v>0</v>
      </c>
      <c r="DM37" s="141" t="str">
        <f t="shared" ca="1" si="4"/>
        <v/>
      </c>
      <c r="DN37" t="str">
        <v/>
      </c>
      <c r="DO37" t="str">
        <f ca="1"/>
        <v/>
      </c>
      <c r="DP37" t="str">
        <f ca="1"/>
        <v/>
      </c>
      <c r="DS37" t="str">
        <f ca="1"/>
        <v/>
      </c>
      <c r="DT37" t="str">
        <f ca="1"/>
        <v/>
      </c>
      <c r="DU37" t="str">
        <f ca="1"/>
        <v/>
      </c>
      <c r="DV37" t="str">
        <f ca="1"/>
        <v/>
      </c>
      <c r="DY37" t="str">
        <f ca="1"/>
        <v/>
      </c>
      <c r="DZ37" t="str">
        <f ca="1"/>
        <v/>
      </c>
      <c r="EC37" t="b">
        <f ca="1"/>
        <v>0</v>
      </c>
      <c r="ED37" t="str">
        <f ca="1"/>
        <v/>
      </c>
      <c r="EE37" s="13" t="str">
        <f ca="1"/>
        <v/>
      </c>
      <c r="EG37" t="str">
        <f ca="1"/>
        <v/>
      </c>
      <c r="EH37" t="str">
        <f ca="1"/>
        <v/>
      </c>
      <c r="EI37" t="str">
        <f ca="1"/>
        <v/>
      </c>
      <c r="EJ37" t="str">
        <f ca="1"/>
        <v/>
      </c>
      <c r="EK37" t="str">
        <f ca="1"/>
        <v/>
      </c>
      <c r="EL37" t="str">
        <f ca="1">IF(_IsInternal,_xlfn.TEXTJOIN($EL$1,TRUE,EG37:EJ37),"")</f>
        <v/>
      </c>
      <c r="EM37" t="str">
        <f ca="1"/>
        <v/>
      </c>
      <c r="EP37" t="str">
        <v/>
      </c>
      <c r="EQ37" t="str">
        <f ca="1"/>
        <v/>
      </c>
      <c r="ES37" s="78">
        <f>ROWS(ES$4:ES37)</f>
        <v>34</v>
      </c>
      <c r="FP37" t="str">
        <f ca="1"/>
        <v/>
      </c>
      <c r="FQ37" t="str">
        <f ca="1"/>
        <v/>
      </c>
      <c r="FR37" t="str">
        <f ca="1"/>
        <v/>
      </c>
      <c r="FU37" s="110"/>
      <c r="FZ37" s="109"/>
      <c r="GD37" s="109"/>
      <c r="GF37" s="109"/>
      <c r="GG37" s="109"/>
      <c r="GH37" t="str">
        <f ca="1"/>
        <v/>
      </c>
      <c r="GI37" t="str">
        <f ca="1"/>
        <v/>
      </c>
      <c r="GJ37" t="str">
        <f ca="1"/>
        <v/>
      </c>
      <c r="GX37" s="109"/>
      <c r="GY37" t="b">
        <f ca="1"/>
        <v>0</v>
      </c>
      <c r="GZ37" t="str">
        <f ca="1"/>
        <v/>
      </c>
      <c r="HA37" t="str">
        <f ca="1"/>
        <v/>
      </c>
      <c r="HB37" t="str">
        <f ca="1"/>
        <v/>
      </c>
      <c r="HQ37" t="str">
        <f ca="1"/>
        <v/>
      </c>
      <c r="HR37" t="str">
        <f ca="1"/>
        <v/>
      </c>
      <c r="HS37" t="str">
        <f ca="1"/>
        <v/>
      </c>
    </row>
    <row r="38" spans="1:227">
      <c r="A38" s="14" t="str">
        <f>IF(AK38,MAX(A$4:A37)+1,"")</f>
        <v/>
      </c>
      <c r="B38" s="51"/>
      <c r="C38" s="12"/>
      <c r="D38" s="12"/>
      <c r="E38" s="12"/>
      <c r="G38" s="12"/>
      <c r="I38" s="186"/>
      <c r="K38" s="12"/>
      <c r="L38" s="241"/>
      <c r="M38" s="241"/>
      <c r="O38" s="239">
        <v>0</v>
      </c>
      <c r="P38" s="240" t="str">
        <f ca="1">IF(T38,SUM(OFFSET($O38:$O$303,,,U38)),"")</f>
        <v/>
      </c>
      <c r="Q38" s="175"/>
      <c r="R38" s="177" t="str">
        <v/>
      </c>
      <c r="T38">
        <v>0</v>
      </c>
      <c r="U38" t="str">
        <f>IF(T38,IFERROR(MATCH(1,$T39:$T$303,0),ROWS($T38:$T$303)),"")</f>
        <v/>
      </c>
      <c r="V38" t="str">
        <v/>
      </c>
      <c r="W38" t="b">
        <f t="shared" si="9"/>
        <v>0</v>
      </c>
      <c r="X38" t="str">
        <v/>
      </c>
      <c r="Y38" t="str">
        <v/>
      </c>
      <c r="Z38" t="str">
        <v/>
      </c>
      <c r="AA38" t="b">
        <v>0</v>
      </c>
      <c r="AB38" t="b">
        <v>0</v>
      </c>
      <c r="AC38" t="b">
        <v>0</v>
      </c>
      <c r="AD38" t="b">
        <v>0</v>
      </c>
      <c r="AE38" t="b">
        <v>0</v>
      </c>
      <c r="AF38" s="25" t="b">
        <v>0</v>
      </c>
      <c r="AG38" t="b">
        <v>0</v>
      </c>
      <c r="AH38">
        <v>0</v>
      </c>
      <c r="AI38">
        <v>0</v>
      </c>
      <c r="AK38" s="13">
        <v>0</v>
      </c>
      <c r="AL38" s="13">
        <v>0</v>
      </c>
      <c r="AM38" s="13">
        <v>0</v>
      </c>
      <c r="AN38" s="18">
        <v>0</v>
      </c>
      <c r="AO38">
        <v>0</v>
      </c>
      <c r="AP38" t="b">
        <v>0</v>
      </c>
      <c r="AQ38">
        <v>0</v>
      </c>
      <c r="AR38">
        <v>0</v>
      </c>
      <c r="AS38" s="35" t="str">
        <v/>
      </c>
      <c r="AT38" s="35"/>
      <c r="AU38" s="58"/>
      <c r="AV38" t="b">
        <f t="shared" si="10"/>
        <v>0</v>
      </c>
      <c r="AW38">
        <v>0</v>
      </c>
      <c r="AX38">
        <v>0</v>
      </c>
      <c r="AY38">
        <v>0</v>
      </c>
      <c r="AZ38">
        <f ca="1"/>
        <v>0</v>
      </c>
      <c r="BB38" t="str">
        <v/>
      </c>
      <c r="BC38" t="str">
        <v/>
      </c>
      <c r="BD38" t="str">
        <v/>
      </c>
      <c r="BE38" t="str">
        <v/>
      </c>
      <c r="BF38" t="str">
        <v/>
      </c>
      <c r="BG38">
        <f ca="1"/>
        <v>0</v>
      </c>
      <c r="BI38" s="54" t="str">
        <f t="shared" si="0"/>
        <v/>
      </c>
      <c r="BJ38" s="54" t="str">
        <f t="shared" si="1"/>
        <v/>
      </c>
      <c r="BK38" s="54" t="str">
        <f t="shared" si="2"/>
        <v/>
      </c>
      <c r="BL38" s="54" t="str">
        <v/>
      </c>
      <c r="BM38" t="str">
        <v/>
      </c>
      <c r="BN38" t="str">
        <v/>
      </c>
      <c r="BO38" t="str">
        <v/>
      </c>
      <c r="BP38" t="str">
        <v/>
      </c>
      <c r="BQ38" s="25" t="str">
        <f t="shared" si="11"/>
        <v/>
      </c>
      <c r="BR38" s="35" t="str">
        <v/>
      </c>
      <c r="BS38" s="35" t="str">
        <v/>
      </c>
      <c r="BT38" t="str">
        <v>038</v>
      </c>
      <c r="BU38" s="35" t="str">
        <f t="shared" si="7"/>
        <v/>
      </c>
      <c r="BX38" s="13"/>
      <c r="BY38" s="57" t="str">
        <f t="shared" si="3"/>
        <v/>
      </c>
      <c r="BZ38" s="57"/>
      <c r="CG38" s="71" t="str">
        <v>IntegrRowN</v>
      </c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X38" t="str">
        <f ca="1"/>
        <v/>
      </c>
      <c r="CY38" t="str">
        <f ca="1"/>
        <v/>
      </c>
      <c r="CZ38" t="str">
        <f ca="1"/>
        <v/>
      </c>
      <c r="DA38" t="str">
        <f ca="1"/>
        <v/>
      </c>
      <c r="DB38" t="str">
        <f ca="1"/>
        <v/>
      </c>
      <c r="DC38" t="str">
        <f ca="1"/>
        <v/>
      </c>
      <c r="DD38" t="str">
        <f ca="1"/>
        <v/>
      </c>
      <c r="DL38" s="18" t="b">
        <f ca="1"/>
        <v>0</v>
      </c>
      <c r="DM38" s="141" t="str">
        <f t="shared" ca="1" si="4"/>
        <v/>
      </c>
      <c r="DN38" t="str">
        <v/>
      </c>
      <c r="DO38" t="str">
        <f ca="1"/>
        <v/>
      </c>
      <c r="DP38" t="str">
        <f ca="1"/>
        <v/>
      </c>
      <c r="DS38" t="str">
        <f ca="1"/>
        <v/>
      </c>
      <c r="DT38" t="str">
        <f ca="1"/>
        <v/>
      </c>
      <c r="DU38" t="str">
        <f ca="1"/>
        <v/>
      </c>
      <c r="DV38" t="str">
        <f ca="1"/>
        <v/>
      </c>
      <c r="DY38" t="str">
        <f ca="1"/>
        <v/>
      </c>
      <c r="DZ38" t="str">
        <f ca="1"/>
        <v/>
      </c>
      <c r="EC38" t="b">
        <f ca="1"/>
        <v>0</v>
      </c>
      <c r="ED38" t="str">
        <f ca="1"/>
        <v/>
      </c>
      <c r="EE38" s="13" t="str">
        <f ca="1"/>
        <v/>
      </c>
      <c r="EG38" t="str">
        <f ca="1"/>
        <v/>
      </c>
      <c r="EH38" t="str">
        <f ca="1"/>
        <v/>
      </c>
      <c r="EI38" t="str">
        <f ca="1"/>
        <v/>
      </c>
      <c r="EJ38" t="str">
        <f ca="1"/>
        <v/>
      </c>
      <c r="EK38" t="str">
        <f ca="1"/>
        <v/>
      </c>
      <c r="EL38" t="str">
        <f ca="1">IF(_IsInternal,_xlfn.TEXTJOIN($EL$1,TRUE,EG38:EJ38),"")</f>
        <v/>
      </c>
      <c r="EM38" t="str">
        <f ca="1"/>
        <v/>
      </c>
      <c r="EP38" t="str">
        <v/>
      </c>
      <c r="EQ38" t="str">
        <f ca="1"/>
        <v/>
      </c>
      <c r="ES38" s="78">
        <f>ROWS(ES$4:ES38)</f>
        <v>35</v>
      </c>
      <c r="FP38" t="str">
        <f ca="1"/>
        <v/>
      </c>
      <c r="FQ38" t="str">
        <f ca="1"/>
        <v/>
      </c>
      <c r="FR38" t="str">
        <f ca="1"/>
        <v/>
      </c>
      <c r="FU38" s="110"/>
      <c r="FZ38" s="109"/>
      <c r="GD38" s="109"/>
      <c r="GF38" s="109"/>
      <c r="GG38" s="109"/>
      <c r="GH38" t="str">
        <f ca="1"/>
        <v/>
      </c>
      <c r="GI38" t="str">
        <f ca="1"/>
        <v/>
      </c>
      <c r="GJ38" t="str">
        <f ca="1"/>
        <v/>
      </c>
      <c r="GX38" s="109"/>
      <c r="GY38" t="b">
        <f ca="1"/>
        <v>0</v>
      </c>
      <c r="GZ38" t="str">
        <f ca="1"/>
        <v/>
      </c>
      <c r="HA38" t="str">
        <f ca="1"/>
        <v/>
      </c>
      <c r="HB38" t="str">
        <f ca="1"/>
        <v/>
      </c>
      <c r="HQ38" t="str">
        <f ca="1"/>
        <v/>
      </c>
      <c r="HR38" t="str">
        <f ca="1"/>
        <v/>
      </c>
      <c r="HS38" t="str">
        <f ca="1"/>
        <v/>
      </c>
    </row>
    <row r="39" spans="1:227">
      <c r="A39" s="14" t="str">
        <f>IF(AK39,MAX(A$4:A38)+1,"")</f>
        <v/>
      </c>
      <c r="B39" s="51"/>
      <c r="C39" s="12"/>
      <c r="D39" s="12"/>
      <c r="E39" s="12"/>
      <c r="G39" s="12"/>
      <c r="I39" s="186"/>
      <c r="K39" s="12"/>
      <c r="L39" s="241"/>
      <c r="M39" s="241"/>
      <c r="O39" s="239">
        <v>0</v>
      </c>
      <c r="P39" s="240" t="str">
        <f ca="1">IF(T39,SUM(OFFSET($O39:$O$303,,,U39)),"")</f>
        <v/>
      </c>
      <c r="Q39" s="175"/>
      <c r="R39" s="177" t="str">
        <v/>
      </c>
      <c r="T39">
        <v>0</v>
      </c>
      <c r="U39" t="str">
        <f>IF(T39,IFERROR(MATCH(1,$T40:$T$303,0),ROWS($T39:$T$303)),"")</f>
        <v/>
      </c>
      <c r="V39" t="str">
        <v/>
      </c>
      <c r="W39" t="b">
        <f t="shared" si="9"/>
        <v>0</v>
      </c>
      <c r="X39" t="str">
        <v/>
      </c>
      <c r="Y39" t="str">
        <v/>
      </c>
      <c r="Z39" t="str">
        <v/>
      </c>
      <c r="AA39" t="b">
        <v>0</v>
      </c>
      <c r="AB39" t="b">
        <v>0</v>
      </c>
      <c r="AC39" t="b">
        <v>0</v>
      </c>
      <c r="AD39" t="b">
        <v>0</v>
      </c>
      <c r="AE39" t="b">
        <v>0</v>
      </c>
      <c r="AF39" s="25" t="b">
        <v>0</v>
      </c>
      <c r="AG39" t="b">
        <v>0</v>
      </c>
      <c r="AH39">
        <v>0</v>
      </c>
      <c r="AI39">
        <v>0</v>
      </c>
      <c r="AK39" s="13">
        <v>0</v>
      </c>
      <c r="AL39" s="13">
        <v>0</v>
      </c>
      <c r="AM39" s="13">
        <v>0</v>
      </c>
      <c r="AN39" s="18">
        <v>0</v>
      </c>
      <c r="AO39">
        <v>0</v>
      </c>
      <c r="AP39" t="b">
        <v>0</v>
      </c>
      <c r="AQ39">
        <v>0</v>
      </c>
      <c r="AR39">
        <v>0</v>
      </c>
      <c r="AS39" s="61" t="str">
        <v/>
      </c>
      <c r="AT39" s="35"/>
      <c r="AU39" s="58"/>
      <c r="AV39" t="b">
        <f t="shared" si="10"/>
        <v>0</v>
      </c>
      <c r="AW39">
        <v>0</v>
      </c>
      <c r="AX39">
        <v>0</v>
      </c>
      <c r="AY39">
        <v>0</v>
      </c>
      <c r="AZ39">
        <f ca="1"/>
        <v>0</v>
      </c>
      <c r="BB39" t="str">
        <v/>
      </c>
      <c r="BC39" t="str">
        <v/>
      </c>
      <c r="BD39" t="str">
        <v/>
      </c>
      <c r="BE39" t="str">
        <v/>
      </c>
      <c r="BF39" t="str">
        <v/>
      </c>
      <c r="BG39">
        <f ca="1"/>
        <v>0</v>
      </c>
      <c r="BI39" s="54" t="str">
        <f t="shared" si="0"/>
        <v/>
      </c>
      <c r="BJ39" s="54" t="str">
        <f t="shared" si="1"/>
        <v/>
      </c>
      <c r="BK39" s="54" t="str">
        <f t="shared" si="2"/>
        <v/>
      </c>
      <c r="BL39" s="54" t="str">
        <v/>
      </c>
      <c r="BM39" t="str">
        <v/>
      </c>
      <c r="BN39" t="str">
        <v/>
      </c>
      <c r="BO39" t="str">
        <v/>
      </c>
      <c r="BP39" t="str">
        <v/>
      </c>
      <c r="BQ39" s="25" t="str">
        <f t="shared" si="11"/>
        <v/>
      </c>
      <c r="BR39" s="35" t="str">
        <v/>
      </c>
      <c r="BS39" s="35" t="str">
        <v/>
      </c>
      <c r="BT39" t="str">
        <v>039</v>
      </c>
      <c r="BU39" s="35" t="str">
        <f t="shared" si="7"/>
        <v/>
      </c>
      <c r="BX39" s="13"/>
      <c r="BY39" s="57" t="str">
        <f t="shared" si="3"/>
        <v/>
      </c>
      <c r="BZ39" s="57"/>
      <c r="CG39" s="71" t="str">
        <v>InteUnCod</v>
      </c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X39" t="str">
        <f ca="1"/>
        <v/>
      </c>
      <c r="CY39" t="str">
        <f ca="1"/>
        <v/>
      </c>
      <c r="CZ39" t="str">
        <f ca="1"/>
        <v/>
      </c>
      <c r="DA39" t="str">
        <f ca="1"/>
        <v/>
      </c>
      <c r="DB39" t="str">
        <f ca="1"/>
        <v/>
      </c>
      <c r="DC39" t="str">
        <f ca="1"/>
        <v/>
      </c>
      <c r="DD39" t="str">
        <f ca="1"/>
        <v/>
      </c>
      <c r="DL39" s="18" t="b">
        <f ca="1"/>
        <v>0</v>
      </c>
      <c r="DM39" s="141" t="str">
        <f t="shared" ca="1" si="4"/>
        <v/>
      </c>
      <c r="DN39" t="str">
        <v/>
      </c>
      <c r="DO39" t="str">
        <f ca="1"/>
        <v/>
      </c>
      <c r="DP39" t="str">
        <f ca="1"/>
        <v/>
      </c>
      <c r="DS39" t="str">
        <f ca="1"/>
        <v/>
      </c>
      <c r="DT39" t="str">
        <f ca="1"/>
        <v/>
      </c>
      <c r="DU39" t="str">
        <f ca="1"/>
        <v/>
      </c>
      <c r="DV39" t="str">
        <f ca="1"/>
        <v/>
      </c>
      <c r="DY39" t="str">
        <f ca="1"/>
        <v/>
      </c>
      <c r="DZ39" t="str">
        <f ca="1"/>
        <v/>
      </c>
      <c r="EC39" t="b">
        <f ca="1"/>
        <v>0</v>
      </c>
      <c r="ED39" t="str">
        <f ca="1"/>
        <v/>
      </c>
      <c r="EE39" s="13" t="str">
        <f ca="1"/>
        <v/>
      </c>
      <c r="EG39" t="str">
        <f ca="1"/>
        <v/>
      </c>
      <c r="EH39" t="str">
        <f ca="1"/>
        <v/>
      </c>
      <c r="EI39" t="str">
        <f ca="1"/>
        <v/>
      </c>
      <c r="EJ39" t="str">
        <f ca="1"/>
        <v/>
      </c>
      <c r="EK39" t="str">
        <f ca="1"/>
        <v/>
      </c>
      <c r="EL39" t="str">
        <f ca="1">IF(_IsInternal,_xlfn.TEXTJOIN($EL$1,TRUE,EG39:EJ39),"")</f>
        <v/>
      </c>
      <c r="EM39" t="str">
        <f ca="1"/>
        <v/>
      </c>
      <c r="EP39" t="str">
        <v/>
      </c>
      <c r="EQ39" t="str">
        <f ca="1"/>
        <v/>
      </c>
      <c r="ES39" s="78">
        <f>ROWS(ES$4:ES39)</f>
        <v>36</v>
      </c>
      <c r="FP39" t="str">
        <f ca="1"/>
        <v/>
      </c>
      <c r="FQ39" t="str">
        <f ca="1"/>
        <v/>
      </c>
      <c r="FR39" t="str">
        <f ca="1"/>
        <v/>
      </c>
      <c r="FU39" s="110"/>
      <c r="FZ39" s="109"/>
      <c r="GD39" s="109"/>
      <c r="GF39" s="109"/>
      <c r="GG39" s="109"/>
      <c r="GH39" t="str">
        <f ca="1"/>
        <v/>
      </c>
      <c r="GI39" t="str">
        <f ca="1"/>
        <v/>
      </c>
      <c r="GJ39" t="str">
        <f ca="1"/>
        <v/>
      </c>
      <c r="GX39" s="109"/>
      <c r="GY39" t="b">
        <f ca="1"/>
        <v>0</v>
      </c>
      <c r="GZ39" t="str">
        <f ca="1"/>
        <v/>
      </c>
      <c r="HA39" t="str">
        <f ca="1"/>
        <v/>
      </c>
      <c r="HB39" t="str">
        <f ca="1"/>
        <v/>
      </c>
      <c r="HQ39" t="str">
        <f ca="1"/>
        <v/>
      </c>
      <c r="HR39" t="str">
        <f ca="1"/>
        <v/>
      </c>
      <c r="HS39" t="str">
        <f ca="1"/>
        <v/>
      </c>
    </row>
    <row r="40" spans="1:227">
      <c r="A40" s="14" t="str">
        <f>IF(AK40,MAX(A$4:A39)+1,"")</f>
        <v/>
      </c>
      <c r="B40" s="51"/>
      <c r="C40" s="12"/>
      <c r="D40" s="12"/>
      <c r="E40" s="12"/>
      <c r="G40" s="12"/>
      <c r="I40" s="186"/>
      <c r="K40" s="12"/>
      <c r="L40" s="241"/>
      <c r="M40" s="241"/>
      <c r="O40" s="239">
        <v>0</v>
      </c>
      <c r="P40" s="240" t="str">
        <f ca="1">IF(T40,SUM(OFFSET($O40:$O$303,,,U40)),"")</f>
        <v/>
      </c>
      <c r="Q40" s="175"/>
      <c r="R40" s="177" t="str">
        <v/>
      </c>
      <c r="T40">
        <v>0</v>
      </c>
      <c r="U40" t="str">
        <f>IF(T40,IFERROR(MATCH(1,$T41:$T$303,0),ROWS($T40:$T$303)),"")</f>
        <v/>
      </c>
      <c r="V40" t="str">
        <v/>
      </c>
      <c r="W40" t="b">
        <f t="shared" si="9"/>
        <v>0</v>
      </c>
      <c r="X40" t="str">
        <v/>
      </c>
      <c r="Y40" t="str">
        <v/>
      </c>
      <c r="Z40" t="str">
        <v/>
      </c>
      <c r="AA40" t="b">
        <v>0</v>
      </c>
      <c r="AB40" t="b">
        <v>0</v>
      </c>
      <c r="AC40" t="b">
        <v>0</v>
      </c>
      <c r="AD40" t="b">
        <v>0</v>
      </c>
      <c r="AE40" t="b">
        <v>0</v>
      </c>
      <c r="AF40" s="25" t="b">
        <v>0</v>
      </c>
      <c r="AG40" t="b">
        <v>0</v>
      </c>
      <c r="AH40">
        <v>0</v>
      </c>
      <c r="AI40">
        <v>0</v>
      </c>
      <c r="AK40" s="13">
        <v>0</v>
      </c>
      <c r="AL40" s="13">
        <v>0</v>
      </c>
      <c r="AM40" s="13">
        <v>0</v>
      </c>
      <c r="AN40" s="18">
        <v>0</v>
      </c>
      <c r="AO40">
        <v>0</v>
      </c>
      <c r="AP40" t="b">
        <v>0</v>
      </c>
      <c r="AQ40">
        <v>0</v>
      </c>
      <c r="AR40">
        <v>0</v>
      </c>
      <c r="AS40" s="35" t="str">
        <v/>
      </c>
      <c r="AT40" s="35"/>
      <c r="AU40" s="58"/>
      <c r="AV40" t="b">
        <f t="shared" si="10"/>
        <v>0</v>
      </c>
      <c r="AW40">
        <v>0</v>
      </c>
      <c r="AX40">
        <v>0</v>
      </c>
      <c r="AY40">
        <v>0</v>
      </c>
      <c r="AZ40">
        <f ca="1"/>
        <v>0</v>
      </c>
      <c r="BB40" t="str">
        <v/>
      </c>
      <c r="BC40" t="str">
        <v/>
      </c>
      <c r="BD40" t="str">
        <v/>
      </c>
      <c r="BE40" t="str">
        <v/>
      </c>
      <c r="BF40" t="str">
        <v/>
      </c>
      <c r="BG40">
        <f ca="1"/>
        <v>0</v>
      </c>
      <c r="BI40" s="54" t="str">
        <f t="shared" si="0"/>
        <v/>
      </c>
      <c r="BJ40" s="54" t="str">
        <f t="shared" si="1"/>
        <v/>
      </c>
      <c r="BK40" s="54" t="str">
        <f t="shared" si="2"/>
        <v/>
      </c>
      <c r="BL40" s="54" t="str">
        <v/>
      </c>
      <c r="BM40" t="str">
        <v/>
      </c>
      <c r="BN40" t="str">
        <v/>
      </c>
      <c r="BO40" t="str">
        <v/>
      </c>
      <c r="BP40" t="str">
        <v/>
      </c>
      <c r="BQ40" s="25" t="str">
        <f t="shared" si="11"/>
        <v/>
      </c>
      <c r="BR40" s="35" t="str">
        <v/>
      </c>
      <c r="BS40" s="35" t="str">
        <v/>
      </c>
      <c r="BT40" t="str">
        <v>040</v>
      </c>
      <c r="BU40" s="35" t="str">
        <f t="shared" si="7"/>
        <v/>
      </c>
      <c r="BX40" s="13"/>
      <c r="BY40" s="57" t="str">
        <f t="shared" si="3"/>
        <v/>
      </c>
      <c r="BZ40" s="57"/>
      <c r="CG40" s="71" t="str">
        <v>Is_0405</v>
      </c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X40" t="str">
        <f ca="1"/>
        <v/>
      </c>
      <c r="CY40" t="str">
        <f ca="1"/>
        <v/>
      </c>
      <c r="CZ40" t="str">
        <f ca="1"/>
        <v/>
      </c>
      <c r="DA40" t="str">
        <f ca="1"/>
        <v/>
      </c>
      <c r="DB40" t="str">
        <f ca="1"/>
        <v/>
      </c>
      <c r="DC40" t="str">
        <f ca="1"/>
        <v/>
      </c>
      <c r="DD40" t="str">
        <f ca="1"/>
        <v/>
      </c>
      <c r="DL40" s="18" t="b">
        <f ca="1"/>
        <v>0</v>
      </c>
      <c r="DM40" s="141" t="str">
        <f t="shared" ca="1" si="4"/>
        <v/>
      </c>
      <c r="DN40" t="str">
        <v/>
      </c>
      <c r="DO40" t="str">
        <f ca="1"/>
        <v/>
      </c>
      <c r="DP40" t="str">
        <f ca="1"/>
        <v/>
      </c>
      <c r="DS40" t="str">
        <f ca="1"/>
        <v/>
      </c>
      <c r="DT40" t="str">
        <f ca="1"/>
        <v/>
      </c>
      <c r="DU40" t="str">
        <f ca="1"/>
        <v/>
      </c>
      <c r="DV40" t="str">
        <f ca="1"/>
        <v/>
      </c>
      <c r="DY40" t="str">
        <f ca="1"/>
        <v/>
      </c>
      <c r="DZ40" t="str">
        <f ca="1"/>
        <v/>
      </c>
      <c r="EC40" t="b">
        <f ca="1"/>
        <v>0</v>
      </c>
      <c r="ED40" t="str">
        <f ca="1"/>
        <v/>
      </c>
      <c r="EE40" s="13" t="str">
        <f ca="1"/>
        <v/>
      </c>
      <c r="EG40" t="str">
        <f ca="1"/>
        <v/>
      </c>
      <c r="EH40" t="str">
        <f ca="1"/>
        <v/>
      </c>
      <c r="EI40" t="str">
        <f ca="1"/>
        <v/>
      </c>
      <c r="EJ40" t="str">
        <f ca="1"/>
        <v/>
      </c>
      <c r="EK40" t="str">
        <f ca="1"/>
        <v/>
      </c>
      <c r="EL40" t="str">
        <f ca="1">IF(_IsInternal,_xlfn.TEXTJOIN($EL$1,TRUE,EG40:EJ40),"")</f>
        <v/>
      </c>
      <c r="EM40" t="str">
        <f ca="1"/>
        <v/>
      </c>
      <c r="EP40" t="str">
        <v/>
      </c>
      <c r="EQ40" t="str">
        <f ca="1"/>
        <v/>
      </c>
      <c r="ES40" s="78">
        <f>ROWS(ES$4:ES40)</f>
        <v>37</v>
      </c>
      <c r="FP40" t="str">
        <f ca="1"/>
        <v/>
      </c>
      <c r="FQ40" t="str">
        <f ca="1"/>
        <v/>
      </c>
      <c r="FR40" t="str">
        <f ca="1"/>
        <v/>
      </c>
      <c r="FU40" s="110"/>
      <c r="FZ40" s="109"/>
      <c r="GD40" s="109"/>
      <c r="GF40" s="109"/>
      <c r="GG40" s="109"/>
      <c r="GH40" t="str">
        <f ca="1"/>
        <v/>
      </c>
      <c r="GI40" t="str">
        <f ca="1"/>
        <v/>
      </c>
      <c r="GJ40" t="str">
        <f ca="1"/>
        <v/>
      </c>
      <c r="GX40" s="109"/>
      <c r="GY40" t="b">
        <f ca="1"/>
        <v>0</v>
      </c>
      <c r="GZ40" t="str">
        <f ca="1"/>
        <v/>
      </c>
      <c r="HA40" t="str">
        <f ca="1"/>
        <v/>
      </c>
      <c r="HB40" t="str">
        <f ca="1"/>
        <v/>
      </c>
      <c r="HQ40" t="str">
        <f ca="1"/>
        <v/>
      </c>
      <c r="HR40" t="str">
        <f ca="1"/>
        <v/>
      </c>
      <c r="HS40" t="str">
        <f ca="1"/>
        <v/>
      </c>
    </row>
    <row r="41" spans="1:227">
      <c r="A41" s="14" t="str">
        <f>IF(AK41,MAX(A$4:A40)+1,"")</f>
        <v/>
      </c>
      <c r="B41" s="51"/>
      <c r="C41" s="12"/>
      <c r="D41" s="12"/>
      <c r="E41" s="12"/>
      <c r="G41" s="12"/>
      <c r="I41" s="186"/>
      <c r="K41" s="12"/>
      <c r="L41" s="241"/>
      <c r="M41" s="241"/>
      <c r="O41" s="239">
        <v>0</v>
      </c>
      <c r="P41" s="240" t="str">
        <f ca="1">IF(T41,SUM(OFFSET($O41:$O$303,,,U41)),"")</f>
        <v/>
      </c>
      <c r="Q41" s="175"/>
      <c r="R41" s="177" t="str">
        <v/>
      </c>
      <c r="T41">
        <v>0</v>
      </c>
      <c r="U41" t="str">
        <f>IF(T41,IFERROR(MATCH(1,$T42:$T$303,0),ROWS($T41:$T$303)),"")</f>
        <v/>
      </c>
      <c r="V41" t="str">
        <v/>
      </c>
      <c r="W41" t="b">
        <f t="shared" si="9"/>
        <v>0</v>
      </c>
      <c r="X41" t="str">
        <v/>
      </c>
      <c r="Y41" t="str">
        <v/>
      </c>
      <c r="Z41" t="str">
        <v/>
      </c>
      <c r="AA41" t="b">
        <v>0</v>
      </c>
      <c r="AB41" t="b">
        <v>0</v>
      </c>
      <c r="AC41" t="b">
        <v>0</v>
      </c>
      <c r="AD41" t="b">
        <v>0</v>
      </c>
      <c r="AE41" t="b">
        <v>0</v>
      </c>
      <c r="AF41" s="25" t="b">
        <v>0</v>
      </c>
      <c r="AG41" t="b">
        <v>0</v>
      </c>
      <c r="AH41">
        <v>0</v>
      </c>
      <c r="AI41">
        <v>0</v>
      </c>
      <c r="AK41" s="13">
        <v>0</v>
      </c>
      <c r="AL41" s="13">
        <v>0</v>
      </c>
      <c r="AM41" s="13">
        <v>0</v>
      </c>
      <c r="AN41" s="18">
        <v>0</v>
      </c>
      <c r="AO41">
        <v>0</v>
      </c>
      <c r="AP41" t="b">
        <v>0</v>
      </c>
      <c r="AQ41">
        <v>0</v>
      </c>
      <c r="AR41">
        <v>0</v>
      </c>
      <c r="AS41" s="35" t="str">
        <v/>
      </c>
      <c r="AT41" s="35"/>
      <c r="AU41" s="58"/>
      <c r="AV41" t="b">
        <f t="shared" si="10"/>
        <v>0</v>
      </c>
      <c r="AW41">
        <v>0</v>
      </c>
      <c r="AX41">
        <v>0</v>
      </c>
      <c r="AY41">
        <v>0</v>
      </c>
      <c r="AZ41">
        <f ca="1"/>
        <v>0</v>
      </c>
      <c r="BB41" t="str">
        <v/>
      </c>
      <c r="BC41" t="str">
        <v/>
      </c>
      <c r="BD41" t="str">
        <v/>
      </c>
      <c r="BE41" t="str">
        <v/>
      </c>
      <c r="BF41" t="str">
        <v/>
      </c>
      <c r="BG41">
        <f ca="1"/>
        <v>0</v>
      </c>
      <c r="BI41" s="54" t="str">
        <f t="shared" si="0"/>
        <v/>
      </c>
      <c r="BJ41" s="54" t="str">
        <f t="shared" si="1"/>
        <v/>
      </c>
      <c r="BK41" s="54" t="str">
        <f t="shared" si="2"/>
        <v/>
      </c>
      <c r="BL41" s="54" t="str">
        <v/>
      </c>
      <c r="BM41" t="str">
        <v/>
      </c>
      <c r="BN41" t="str">
        <v/>
      </c>
      <c r="BO41" t="str">
        <v/>
      </c>
      <c r="BP41" t="str">
        <v/>
      </c>
      <c r="BQ41" s="25" t="str">
        <f t="shared" si="11"/>
        <v/>
      </c>
      <c r="BR41" s="35" t="str">
        <v/>
      </c>
      <c r="BS41" s="35" t="str">
        <v/>
      </c>
      <c r="BT41" t="str">
        <v>041</v>
      </c>
      <c r="BU41" s="35" t="str">
        <f t="shared" si="7"/>
        <v/>
      </c>
      <c r="BX41" s="13"/>
      <c r="BY41" s="57" t="str">
        <f t="shared" si="3"/>
        <v/>
      </c>
      <c r="BZ41" s="57"/>
      <c r="CG41" s="71" t="str">
        <v>Is_0405_0709</v>
      </c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X41" t="str">
        <f ca="1"/>
        <v/>
      </c>
      <c r="CY41" t="str">
        <f ca="1"/>
        <v/>
      </c>
      <c r="CZ41" t="str">
        <f ca="1"/>
        <v/>
      </c>
      <c r="DA41" t="str">
        <f ca="1"/>
        <v/>
      </c>
      <c r="DB41" t="str">
        <f ca="1"/>
        <v/>
      </c>
      <c r="DC41" t="str">
        <f ca="1"/>
        <v/>
      </c>
      <c r="DD41" t="str">
        <f ca="1"/>
        <v/>
      </c>
      <c r="DL41" s="18" t="b">
        <f ca="1"/>
        <v>0</v>
      </c>
      <c r="DM41" s="141" t="str">
        <f t="shared" ca="1" si="4"/>
        <v/>
      </c>
      <c r="DN41" t="str">
        <v/>
      </c>
      <c r="DO41" t="str">
        <f ca="1"/>
        <v/>
      </c>
      <c r="DP41" t="str">
        <f ca="1"/>
        <v/>
      </c>
      <c r="DS41" t="str">
        <f ca="1"/>
        <v/>
      </c>
      <c r="DT41" t="str">
        <f ca="1"/>
        <v/>
      </c>
      <c r="DU41" t="str">
        <f ca="1"/>
        <v/>
      </c>
      <c r="DV41" t="str">
        <f ca="1"/>
        <v/>
      </c>
      <c r="DY41" t="str">
        <f ca="1"/>
        <v/>
      </c>
      <c r="DZ41" t="str">
        <f ca="1"/>
        <v/>
      </c>
      <c r="EC41" t="b">
        <f ca="1"/>
        <v>0</v>
      </c>
      <c r="ED41" t="str">
        <f ca="1"/>
        <v/>
      </c>
      <c r="EE41" s="13" t="str">
        <f ca="1"/>
        <v/>
      </c>
      <c r="EG41" t="str">
        <f ca="1"/>
        <v/>
      </c>
      <c r="EH41" t="str">
        <f ca="1"/>
        <v/>
      </c>
      <c r="EI41" t="str">
        <f ca="1"/>
        <v/>
      </c>
      <c r="EJ41" t="str">
        <f ca="1"/>
        <v/>
      </c>
      <c r="EK41" t="str">
        <f ca="1"/>
        <v/>
      </c>
      <c r="EL41" t="str">
        <f ca="1">IF(_IsInternal,_xlfn.TEXTJOIN($EL$1,TRUE,EG41:EJ41),"")</f>
        <v/>
      </c>
      <c r="EM41" t="str">
        <f ca="1"/>
        <v/>
      </c>
      <c r="EP41" t="str">
        <v/>
      </c>
      <c r="EQ41" t="str">
        <f ca="1"/>
        <v/>
      </c>
      <c r="ES41" s="78">
        <f>ROWS(ES$4:ES41)</f>
        <v>38</v>
      </c>
      <c r="FP41" t="str">
        <f ca="1"/>
        <v/>
      </c>
      <c r="FQ41" t="str">
        <f ca="1"/>
        <v/>
      </c>
      <c r="FR41" t="str">
        <f ca="1"/>
        <v/>
      </c>
      <c r="FU41" s="110"/>
      <c r="FZ41" s="109"/>
      <c r="GD41" s="109"/>
      <c r="GF41" s="109"/>
      <c r="GG41" s="109"/>
      <c r="GH41" t="str">
        <f ca="1"/>
        <v/>
      </c>
      <c r="GI41" t="str">
        <f ca="1"/>
        <v/>
      </c>
      <c r="GJ41" t="str">
        <f ca="1"/>
        <v/>
      </c>
      <c r="GX41" s="109"/>
      <c r="GY41" t="b">
        <f ca="1"/>
        <v>0</v>
      </c>
      <c r="GZ41" t="str">
        <f ca="1"/>
        <v/>
      </c>
      <c r="HA41" t="str">
        <f ca="1"/>
        <v/>
      </c>
      <c r="HB41" t="str">
        <f ca="1"/>
        <v/>
      </c>
      <c r="HQ41" t="str">
        <f ca="1"/>
        <v/>
      </c>
      <c r="HR41" t="str">
        <f ca="1"/>
        <v/>
      </c>
      <c r="HS41" t="str">
        <f ca="1"/>
        <v/>
      </c>
    </row>
    <row r="42" spans="1:227">
      <c r="A42" s="14" t="str">
        <f>IF(AK42,MAX(A$4:A41)+1,"")</f>
        <v/>
      </c>
      <c r="B42" s="51"/>
      <c r="C42" s="12"/>
      <c r="D42" s="12"/>
      <c r="E42" s="12"/>
      <c r="G42" s="12"/>
      <c r="I42" s="186"/>
      <c r="K42" s="12"/>
      <c r="L42" s="241"/>
      <c r="M42" s="241"/>
      <c r="O42" s="239">
        <v>0</v>
      </c>
      <c r="P42" s="240" t="str">
        <f ca="1">IF(T42,SUM(OFFSET($O42:$O$303,,,U42)),"")</f>
        <v/>
      </c>
      <c r="Q42" s="175"/>
      <c r="R42" s="177" t="str">
        <v/>
      </c>
      <c r="T42">
        <v>0</v>
      </c>
      <c r="U42" t="str">
        <f>IF(T42,IFERROR(MATCH(1,$T43:$T$303,0),ROWS($T42:$T$303)),"")</f>
        <v/>
      </c>
      <c r="V42" t="str">
        <v/>
      </c>
      <c r="W42" t="b">
        <f t="shared" si="9"/>
        <v>0</v>
      </c>
      <c r="X42" t="str">
        <v/>
      </c>
      <c r="Y42" t="str">
        <v/>
      </c>
      <c r="Z42" t="str">
        <v/>
      </c>
      <c r="AA42" t="b">
        <v>0</v>
      </c>
      <c r="AB42" t="b">
        <v>0</v>
      </c>
      <c r="AC42" t="b">
        <v>0</v>
      </c>
      <c r="AD42" t="b">
        <v>0</v>
      </c>
      <c r="AE42" t="b">
        <v>0</v>
      </c>
      <c r="AF42" s="25" t="b">
        <v>0</v>
      </c>
      <c r="AG42" t="b">
        <v>0</v>
      </c>
      <c r="AH42">
        <v>0</v>
      </c>
      <c r="AI42">
        <v>0</v>
      </c>
      <c r="AK42" s="13">
        <v>0</v>
      </c>
      <c r="AL42" s="13">
        <v>0</v>
      </c>
      <c r="AM42" s="13">
        <v>0</v>
      </c>
      <c r="AN42" s="18">
        <v>0</v>
      </c>
      <c r="AO42">
        <v>0</v>
      </c>
      <c r="AP42" t="b">
        <v>0</v>
      </c>
      <c r="AQ42">
        <v>0</v>
      </c>
      <c r="AR42">
        <v>0</v>
      </c>
      <c r="AS42" s="35" t="str">
        <v/>
      </c>
      <c r="AT42" s="35"/>
      <c r="AU42" s="58"/>
      <c r="AV42" t="b">
        <f t="shared" si="10"/>
        <v>0</v>
      </c>
      <c r="AW42">
        <v>0</v>
      </c>
      <c r="AX42">
        <v>0</v>
      </c>
      <c r="AY42">
        <v>0</v>
      </c>
      <c r="AZ42">
        <f ca="1"/>
        <v>0</v>
      </c>
      <c r="BB42" t="str">
        <v/>
      </c>
      <c r="BC42" t="str">
        <v/>
      </c>
      <c r="BD42" t="str">
        <v/>
      </c>
      <c r="BE42" t="str">
        <v/>
      </c>
      <c r="BF42" t="str">
        <v/>
      </c>
      <c r="BG42">
        <f ca="1"/>
        <v>0</v>
      </c>
      <c r="BI42" s="54" t="str">
        <f t="shared" si="0"/>
        <v/>
      </c>
      <c r="BJ42" s="54" t="str">
        <f t="shared" si="1"/>
        <v/>
      </c>
      <c r="BK42" s="54" t="str">
        <f t="shared" si="2"/>
        <v/>
      </c>
      <c r="BL42" s="54" t="str">
        <v/>
      </c>
      <c r="BM42" t="str">
        <v/>
      </c>
      <c r="BN42" t="str">
        <v/>
      </c>
      <c r="BO42" t="str">
        <v/>
      </c>
      <c r="BP42" t="str">
        <v/>
      </c>
      <c r="BQ42" s="25" t="str">
        <f t="shared" si="11"/>
        <v/>
      </c>
      <c r="BR42" s="35" t="str">
        <v/>
      </c>
      <c r="BS42" s="35" t="str">
        <v/>
      </c>
      <c r="BT42" t="str">
        <v>042</v>
      </c>
      <c r="BU42" s="35" t="str">
        <f t="shared" si="7"/>
        <v/>
      </c>
      <c r="BX42" s="13"/>
      <c r="BY42" s="57" t="str">
        <f t="shared" si="3"/>
        <v/>
      </c>
      <c r="BZ42" s="57"/>
      <c r="CG42" s="71" t="str">
        <v>Is0105</v>
      </c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X42" t="str">
        <f ca="1"/>
        <v/>
      </c>
      <c r="CY42" t="str">
        <f ca="1"/>
        <v/>
      </c>
      <c r="CZ42" t="str">
        <f ca="1"/>
        <v/>
      </c>
      <c r="DA42" t="str">
        <f ca="1"/>
        <v/>
      </c>
      <c r="DB42" t="str">
        <f ca="1"/>
        <v/>
      </c>
      <c r="DC42" t="str">
        <f ca="1"/>
        <v/>
      </c>
      <c r="DD42" t="str">
        <f ca="1"/>
        <v/>
      </c>
      <c r="DL42" s="18" t="b">
        <f ca="1"/>
        <v>0</v>
      </c>
      <c r="DM42" s="141" t="str">
        <f t="shared" ca="1" si="4"/>
        <v/>
      </c>
      <c r="DN42" t="str">
        <v/>
      </c>
      <c r="DO42" t="str">
        <f ca="1"/>
        <v/>
      </c>
      <c r="DP42" t="str">
        <f ca="1"/>
        <v/>
      </c>
      <c r="DS42" t="str">
        <f ca="1"/>
        <v/>
      </c>
      <c r="DT42" t="str">
        <f ca="1"/>
        <v/>
      </c>
      <c r="DU42" t="str">
        <f ca="1"/>
        <v/>
      </c>
      <c r="DV42" t="str">
        <f ca="1"/>
        <v/>
      </c>
      <c r="DY42" t="str">
        <f ca="1"/>
        <v/>
      </c>
      <c r="DZ42" t="str">
        <f ca="1"/>
        <v/>
      </c>
      <c r="EC42" t="b">
        <f ca="1"/>
        <v>0</v>
      </c>
      <c r="ED42" t="str">
        <f ca="1"/>
        <v/>
      </c>
      <c r="EE42" s="13" t="str">
        <f ca="1"/>
        <v/>
      </c>
      <c r="EG42" t="str">
        <f ca="1"/>
        <v/>
      </c>
      <c r="EH42" t="str">
        <f ca="1"/>
        <v/>
      </c>
      <c r="EI42" t="str">
        <f ca="1"/>
        <v/>
      </c>
      <c r="EJ42" t="str">
        <f ca="1"/>
        <v/>
      </c>
      <c r="EK42" t="str">
        <f ca="1"/>
        <v/>
      </c>
      <c r="EL42" t="str">
        <f ca="1">IF(_IsInternal,_xlfn.TEXTJOIN($EL$1,TRUE,EG42:EJ42),"")</f>
        <v/>
      </c>
      <c r="EM42" t="str">
        <f ca="1"/>
        <v/>
      </c>
      <c r="EP42" t="str">
        <v/>
      </c>
      <c r="EQ42" t="str">
        <f ca="1"/>
        <v/>
      </c>
      <c r="ES42" s="78">
        <f>ROWS(ES$4:ES42)</f>
        <v>39</v>
      </c>
      <c r="FP42" t="str">
        <f ca="1"/>
        <v/>
      </c>
      <c r="FQ42" t="str">
        <f ca="1"/>
        <v/>
      </c>
      <c r="FR42" t="str">
        <f ca="1"/>
        <v/>
      </c>
      <c r="FU42" s="110"/>
      <c r="FZ42" s="109"/>
      <c r="GD42" s="109"/>
      <c r="GF42" s="109"/>
      <c r="GG42" s="109"/>
      <c r="GH42" t="str">
        <f ca="1"/>
        <v/>
      </c>
      <c r="GI42" t="str">
        <f ca="1"/>
        <v/>
      </c>
      <c r="GJ42" t="str">
        <f ca="1"/>
        <v/>
      </c>
      <c r="GX42" s="109"/>
      <c r="GY42" t="b">
        <f ca="1"/>
        <v>0</v>
      </c>
      <c r="GZ42" t="str">
        <f ca="1"/>
        <v/>
      </c>
      <c r="HA42" t="str">
        <f ca="1"/>
        <v/>
      </c>
      <c r="HB42" t="str">
        <f ca="1"/>
        <v/>
      </c>
      <c r="HQ42" t="str">
        <f ca="1"/>
        <v/>
      </c>
      <c r="HR42" t="str">
        <f ca="1"/>
        <v/>
      </c>
      <c r="HS42" t="str">
        <f ca="1"/>
        <v/>
      </c>
    </row>
    <row r="43" spans="1:227">
      <c r="A43" s="14" t="str">
        <f>IF(AK43,MAX(A$4:A42)+1,"")</f>
        <v/>
      </c>
      <c r="B43" s="51"/>
      <c r="C43" s="12"/>
      <c r="D43" s="12"/>
      <c r="E43" s="12"/>
      <c r="G43" s="12"/>
      <c r="I43" s="186"/>
      <c r="K43" s="12"/>
      <c r="L43" s="241"/>
      <c r="M43" s="241"/>
      <c r="O43" s="239">
        <v>0</v>
      </c>
      <c r="P43" s="240" t="str">
        <f ca="1">IF(T43,SUM(OFFSET($O43:$O$303,,,U43)),"")</f>
        <v/>
      </c>
      <c r="Q43" s="175"/>
      <c r="R43" s="177" t="str">
        <v/>
      </c>
      <c r="T43">
        <v>0</v>
      </c>
      <c r="U43" t="str">
        <f>IF(T43,IFERROR(MATCH(1,$T44:$T$303,0),ROWS($T43:$T$303)),"")</f>
        <v/>
      </c>
      <c r="V43" t="str">
        <v/>
      </c>
      <c r="W43" t="b">
        <f t="shared" si="9"/>
        <v>0</v>
      </c>
      <c r="X43" t="str">
        <v/>
      </c>
      <c r="Y43" t="str">
        <v/>
      </c>
      <c r="Z43" t="str">
        <v/>
      </c>
      <c r="AA43" t="b">
        <v>0</v>
      </c>
      <c r="AB43" t="b">
        <v>0</v>
      </c>
      <c r="AC43" t="b">
        <v>0</v>
      </c>
      <c r="AD43" t="b">
        <v>0</v>
      </c>
      <c r="AE43" t="b">
        <v>0</v>
      </c>
      <c r="AF43" s="25" t="b">
        <v>0</v>
      </c>
      <c r="AG43" t="b">
        <v>0</v>
      </c>
      <c r="AH43">
        <v>0</v>
      </c>
      <c r="AI43">
        <v>0</v>
      </c>
      <c r="AK43" s="13">
        <v>0</v>
      </c>
      <c r="AL43" s="13">
        <v>0</v>
      </c>
      <c r="AM43" s="13">
        <v>0</v>
      </c>
      <c r="AN43" s="18">
        <v>0</v>
      </c>
      <c r="AO43">
        <v>0</v>
      </c>
      <c r="AP43" t="b">
        <v>0</v>
      </c>
      <c r="AQ43">
        <v>0</v>
      </c>
      <c r="AR43">
        <v>0</v>
      </c>
      <c r="AS43" s="35" t="str">
        <v/>
      </c>
      <c r="AT43" s="35"/>
      <c r="AU43" s="58"/>
      <c r="AV43" t="b">
        <f t="shared" si="10"/>
        <v>0</v>
      </c>
      <c r="AW43">
        <v>0</v>
      </c>
      <c r="AX43">
        <v>0</v>
      </c>
      <c r="AY43">
        <v>0</v>
      </c>
      <c r="AZ43">
        <f ca="1"/>
        <v>0</v>
      </c>
      <c r="BB43" t="str">
        <v/>
      </c>
      <c r="BC43" t="str">
        <v/>
      </c>
      <c r="BD43" t="str">
        <v/>
      </c>
      <c r="BE43" t="str">
        <v/>
      </c>
      <c r="BF43" t="str">
        <v/>
      </c>
      <c r="BG43">
        <f ca="1"/>
        <v>0</v>
      </c>
      <c r="BI43" s="54" t="str">
        <f t="shared" si="0"/>
        <v/>
      </c>
      <c r="BJ43" s="54" t="str">
        <f t="shared" si="1"/>
        <v/>
      </c>
      <c r="BK43" s="54" t="str">
        <f t="shared" si="2"/>
        <v/>
      </c>
      <c r="BL43" s="54" t="str">
        <v/>
      </c>
      <c r="BM43" t="str">
        <v/>
      </c>
      <c r="BN43" t="str">
        <v/>
      </c>
      <c r="BO43" t="str">
        <v/>
      </c>
      <c r="BP43" t="str">
        <v/>
      </c>
      <c r="BQ43" s="25" t="str">
        <f t="shared" si="11"/>
        <v/>
      </c>
      <c r="BR43" s="35" t="str">
        <v/>
      </c>
      <c r="BS43" s="35" t="str">
        <v/>
      </c>
      <c r="BT43" t="str">
        <v>043</v>
      </c>
      <c r="BU43" s="35" t="str">
        <f t="shared" si="7"/>
        <v/>
      </c>
      <c r="BX43" s="13"/>
      <c r="BY43" s="57" t="str">
        <f t="shared" si="3"/>
        <v/>
      </c>
      <c r="BZ43" s="57"/>
      <c r="CG43" s="71" t="str">
        <v>Is0709</v>
      </c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X43" t="str">
        <f ca="1"/>
        <v/>
      </c>
      <c r="CY43" t="str">
        <f ca="1"/>
        <v/>
      </c>
      <c r="CZ43" t="str">
        <f ca="1"/>
        <v/>
      </c>
      <c r="DA43" t="str">
        <f ca="1"/>
        <v/>
      </c>
      <c r="DB43" t="str">
        <f ca="1"/>
        <v/>
      </c>
      <c r="DC43" t="str">
        <f ca="1"/>
        <v/>
      </c>
      <c r="DD43" t="str">
        <f ca="1"/>
        <v/>
      </c>
      <c r="DL43" s="18" t="b">
        <f ca="1"/>
        <v>0</v>
      </c>
      <c r="DM43" s="141" t="str">
        <f t="shared" ca="1" si="4"/>
        <v/>
      </c>
      <c r="DN43" t="str">
        <v/>
      </c>
      <c r="DO43" t="str">
        <f ca="1"/>
        <v/>
      </c>
      <c r="DP43" t="str">
        <f ca="1"/>
        <v/>
      </c>
      <c r="DS43" t="str">
        <f ca="1"/>
        <v/>
      </c>
      <c r="DT43" t="str">
        <f ca="1"/>
        <v/>
      </c>
      <c r="DU43" t="str">
        <f ca="1"/>
        <v/>
      </c>
      <c r="DV43" t="str">
        <f ca="1"/>
        <v/>
      </c>
      <c r="DY43" t="str">
        <f ca="1"/>
        <v/>
      </c>
      <c r="DZ43" t="str">
        <f ca="1"/>
        <v/>
      </c>
      <c r="EC43" t="b">
        <f ca="1"/>
        <v>0</v>
      </c>
      <c r="ED43" t="str">
        <f ca="1"/>
        <v/>
      </c>
      <c r="EE43" s="13" t="str">
        <f ca="1"/>
        <v/>
      </c>
      <c r="EG43" t="str">
        <f ca="1"/>
        <v/>
      </c>
      <c r="EH43" t="str">
        <f ca="1"/>
        <v/>
      </c>
      <c r="EI43" t="str">
        <f ca="1"/>
        <v/>
      </c>
      <c r="EJ43" t="str">
        <f ca="1"/>
        <v/>
      </c>
      <c r="EK43" t="str">
        <f ca="1"/>
        <v/>
      </c>
      <c r="EL43" t="str">
        <f ca="1">IF(_IsInternal,_xlfn.TEXTJOIN($EL$1,TRUE,EG43:EJ43),"")</f>
        <v/>
      </c>
      <c r="EM43" t="str">
        <f ca="1"/>
        <v/>
      </c>
      <c r="EP43" t="str">
        <v/>
      </c>
      <c r="EQ43" t="str">
        <f ca="1"/>
        <v/>
      </c>
      <c r="ES43" s="78">
        <f>ROWS(ES$4:ES43)</f>
        <v>40</v>
      </c>
      <c r="FP43" t="str">
        <f ca="1"/>
        <v/>
      </c>
      <c r="FQ43" t="str">
        <f ca="1"/>
        <v/>
      </c>
      <c r="FR43" t="str">
        <f ca="1"/>
        <v/>
      </c>
      <c r="FU43" s="110"/>
      <c r="FZ43" s="109"/>
      <c r="GD43" s="109"/>
      <c r="GF43" s="109"/>
      <c r="GG43" s="109"/>
      <c r="GH43" t="str">
        <f ca="1"/>
        <v/>
      </c>
      <c r="GI43" t="str">
        <f ca="1"/>
        <v/>
      </c>
      <c r="GJ43" t="str">
        <f ca="1"/>
        <v/>
      </c>
      <c r="GX43" s="109"/>
      <c r="GY43" t="b">
        <f ca="1"/>
        <v>0</v>
      </c>
      <c r="GZ43" t="str">
        <f ca="1"/>
        <v/>
      </c>
      <c r="HA43" t="str">
        <f ca="1"/>
        <v/>
      </c>
      <c r="HB43" t="str">
        <f ca="1"/>
        <v/>
      </c>
      <c r="HQ43" t="str">
        <f ca="1"/>
        <v/>
      </c>
      <c r="HR43" t="str">
        <f ca="1"/>
        <v/>
      </c>
      <c r="HS43" t="str">
        <f ca="1"/>
        <v/>
      </c>
    </row>
    <row r="44" spans="1:227">
      <c r="A44" s="14" t="str">
        <f>IF(AK44,MAX(A$4:A43)+1,"")</f>
        <v/>
      </c>
      <c r="B44" s="51"/>
      <c r="C44" s="12"/>
      <c r="D44" s="12"/>
      <c r="E44" s="12"/>
      <c r="G44" s="12"/>
      <c r="I44" s="186"/>
      <c r="K44" s="12"/>
      <c r="L44" s="241"/>
      <c r="M44" s="241"/>
      <c r="O44" s="239">
        <v>0</v>
      </c>
      <c r="P44" s="240" t="str">
        <f ca="1">IF(T44,SUM(OFFSET($O44:$O$303,,,U44)),"")</f>
        <v/>
      </c>
      <c r="Q44" s="175"/>
      <c r="R44" s="177" t="str">
        <v/>
      </c>
      <c r="T44">
        <v>0</v>
      </c>
      <c r="U44" t="str">
        <f>IF(T44,IFERROR(MATCH(1,$T45:$T$303,0),ROWS($T44:$T$303)),"")</f>
        <v/>
      </c>
      <c r="V44" t="str">
        <v/>
      </c>
      <c r="W44" t="b">
        <f t="shared" si="9"/>
        <v>0</v>
      </c>
      <c r="X44" t="str">
        <v/>
      </c>
      <c r="Y44" t="str">
        <v/>
      </c>
      <c r="Z44" t="str">
        <v/>
      </c>
      <c r="AA44" t="b">
        <v>0</v>
      </c>
      <c r="AB44" t="b">
        <v>0</v>
      </c>
      <c r="AC44" t="b">
        <v>0</v>
      </c>
      <c r="AD44" t="b">
        <v>0</v>
      </c>
      <c r="AE44" t="b">
        <v>0</v>
      </c>
      <c r="AF44" s="25" t="b">
        <v>0</v>
      </c>
      <c r="AG44" t="b">
        <v>0</v>
      </c>
      <c r="AH44">
        <v>0</v>
      </c>
      <c r="AI44">
        <v>0</v>
      </c>
      <c r="AK44" s="13">
        <v>0</v>
      </c>
      <c r="AL44" s="13">
        <v>0</v>
      </c>
      <c r="AM44" s="13">
        <v>0</v>
      </c>
      <c r="AN44" s="18">
        <v>0</v>
      </c>
      <c r="AO44">
        <v>0</v>
      </c>
      <c r="AP44" t="b">
        <v>0</v>
      </c>
      <c r="AQ44">
        <v>0</v>
      </c>
      <c r="AR44">
        <v>0</v>
      </c>
      <c r="AS44" s="35" t="str">
        <v/>
      </c>
      <c r="AT44" s="35"/>
      <c r="AU44" s="58"/>
      <c r="AV44" t="b">
        <f t="shared" si="10"/>
        <v>0</v>
      </c>
      <c r="AW44">
        <v>0</v>
      </c>
      <c r="AX44">
        <v>0</v>
      </c>
      <c r="AY44">
        <v>0</v>
      </c>
      <c r="AZ44">
        <f ca="1"/>
        <v>0</v>
      </c>
      <c r="BB44" t="str">
        <v/>
      </c>
      <c r="BC44" t="str">
        <v/>
      </c>
      <c r="BD44" t="str">
        <v/>
      </c>
      <c r="BE44" t="str">
        <v/>
      </c>
      <c r="BF44" t="str">
        <v/>
      </c>
      <c r="BG44">
        <f ca="1"/>
        <v>0</v>
      </c>
      <c r="BI44" s="54" t="str">
        <f t="shared" si="0"/>
        <v/>
      </c>
      <c r="BJ44" s="54" t="str">
        <f t="shared" si="1"/>
        <v/>
      </c>
      <c r="BK44" s="54" t="str">
        <f t="shared" si="2"/>
        <v/>
      </c>
      <c r="BL44" s="54" t="str">
        <v/>
      </c>
      <c r="BM44" t="str">
        <v/>
      </c>
      <c r="BN44" t="str">
        <v/>
      </c>
      <c r="BO44" t="str">
        <v/>
      </c>
      <c r="BP44" t="str">
        <v/>
      </c>
      <c r="BQ44" s="25" t="str">
        <f t="shared" si="11"/>
        <v/>
      </c>
      <c r="BR44" s="35" t="str">
        <v/>
      </c>
      <c r="BS44" s="35" t="str">
        <v/>
      </c>
      <c r="BT44" t="str">
        <v>044</v>
      </c>
      <c r="BU44" s="35" t="str">
        <f t="shared" si="7"/>
        <v/>
      </c>
      <c r="BX44" s="13"/>
      <c r="BY44" s="57" t="str">
        <f t="shared" si="3"/>
        <v/>
      </c>
      <c r="BZ44" s="57"/>
      <c r="CG44" s="71" t="str">
        <v>IsAct</v>
      </c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X44" t="str">
        <f ca="1"/>
        <v/>
      </c>
      <c r="CY44" t="str">
        <f ca="1"/>
        <v/>
      </c>
      <c r="CZ44" t="str">
        <f ca="1"/>
        <v/>
      </c>
      <c r="DA44" t="str">
        <f ca="1"/>
        <v/>
      </c>
      <c r="DB44" t="str">
        <f ca="1"/>
        <v/>
      </c>
      <c r="DC44" t="str">
        <f ca="1"/>
        <v/>
      </c>
      <c r="DD44" t="str">
        <f ca="1"/>
        <v/>
      </c>
      <c r="DL44" s="18" t="b">
        <f ca="1"/>
        <v>0</v>
      </c>
      <c r="DM44" s="141" t="str">
        <f t="shared" ca="1" si="4"/>
        <v/>
      </c>
      <c r="DN44" t="str">
        <v/>
      </c>
      <c r="DO44" t="str">
        <f ca="1"/>
        <v/>
      </c>
      <c r="DP44" t="str">
        <f ca="1"/>
        <v/>
      </c>
      <c r="DS44" t="str">
        <f ca="1"/>
        <v/>
      </c>
      <c r="DT44" t="str">
        <f ca="1"/>
        <v/>
      </c>
      <c r="DU44" t="str">
        <f ca="1"/>
        <v/>
      </c>
      <c r="DV44" t="str">
        <f ca="1"/>
        <v/>
      </c>
      <c r="DY44" t="str">
        <f ca="1"/>
        <v/>
      </c>
      <c r="DZ44" t="str">
        <f ca="1"/>
        <v/>
      </c>
      <c r="EC44" t="b">
        <f ca="1"/>
        <v>0</v>
      </c>
      <c r="ED44" t="str">
        <f ca="1"/>
        <v/>
      </c>
      <c r="EE44" s="13" t="str">
        <f ca="1"/>
        <v/>
      </c>
      <c r="EG44" t="str">
        <f ca="1"/>
        <v/>
      </c>
      <c r="EH44" t="str">
        <f ca="1"/>
        <v/>
      </c>
      <c r="EI44" t="str">
        <f ca="1"/>
        <v/>
      </c>
      <c r="EJ44" t="str">
        <f ca="1"/>
        <v/>
      </c>
      <c r="EK44" t="str">
        <f ca="1"/>
        <v/>
      </c>
      <c r="EL44" t="str">
        <f ca="1">IF(_IsInternal,_xlfn.TEXTJOIN($EL$1,TRUE,EG44:EJ44),"")</f>
        <v/>
      </c>
      <c r="EM44" t="str">
        <f ca="1"/>
        <v/>
      </c>
      <c r="EP44" t="str">
        <v/>
      </c>
      <c r="EQ44" t="str">
        <f ca="1"/>
        <v/>
      </c>
      <c r="ES44" s="78">
        <f>ROWS(ES$4:ES44)</f>
        <v>41</v>
      </c>
      <c r="FP44" t="str">
        <f ca="1"/>
        <v/>
      </c>
      <c r="FQ44" t="str">
        <f ca="1"/>
        <v/>
      </c>
      <c r="FR44" t="str">
        <f ca="1"/>
        <v/>
      </c>
      <c r="FU44" s="110"/>
      <c r="FZ44" s="109"/>
      <c r="GD44" s="109"/>
      <c r="GF44" s="109"/>
      <c r="GH44" t="str">
        <f ca="1"/>
        <v/>
      </c>
      <c r="GI44" t="str">
        <f ca="1"/>
        <v/>
      </c>
      <c r="GJ44" t="str">
        <f ca="1"/>
        <v/>
      </c>
      <c r="GX44" s="109"/>
      <c r="GY44" t="b">
        <f ca="1"/>
        <v>0</v>
      </c>
      <c r="GZ44" t="str">
        <f ca="1"/>
        <v/>
      </c>
      <c r="HA44" t="str">
        <f ca="1"/>
        <v/>
      </c>
      <c r="HB44" t="str">
        <f ca="1"/>
        <v/>
      </c>
      <c r="HQ44" t="str">
        <f ca="1"/>
        <v/>
      </c>
      <c r="HR44" t="str">
        <f ca="1"/>
        <v/>
      </c>
      <c r="HS44" t="str">
        <f ca="1"/>
        <v/>
      </c>
    </row>
    <row r="45" spans="1:227">
      <c r="A45" s="14" t="str">
        <f>IF(AK45,MAX(A$4:A44)+1,"")</f>
        <v/>
      </c>
      <c r="B45" s="51"/>
      <c r="C45" s="12"/>
      <c r="D45" s="12"/>
      <c r="E45" s="12"/>
      <c r="G45" s="12"/>
      <c r="I45" s="186"/>
      <c r="K45" s="12"/>
      <c r="L45" s="241"/>
      <c r="M45" s="241"/>
      <c r="O45" s="239">
        <v>0</v>
      </c>
      <c r="P45" s="240" t="str">
        <f ca="1">IF(T45,SUM(OFFSET($O45:$O$303,,,U45)),"")</f>
        <v/>
      </c>
      <c r="Q45" s="175"/>
      <c r="R45" s="177" t="str">
        <v/>
      </c>
      <c r="T45">
        <v>0</v>
      </c>
      <c r="U45" t="str">
        <f>IF(T45,IFERROR(MATCH(1,$T46:$T$303,0),ROWS($T45:$T$303)),"")</f>
        <v/>
      </c>
      <c r="V45" t="str">
        <v/>
      </c>
      <c r="W45" t="b">
        <f t="shared" si="9"/>
        <v>0</v>
      </c>
      <c r="X45" t="str">
        <v/>
      </c>
      <c r="Y45" t="str">
        <v/>
      </c>
      <c r="Z45" t="str">
        <v/>
      </c>
      <c r="AA45" t="b">
        <v>0</v>
      </c>
      <c r="AB45" t="b">
        <v>0</v>
      </c>
      <c r="AC45" t="b">
        <v>0</v>
      </c>
      <c r="AD45" t="b">
        <v>0</v>
      </c>
      <c r="AE45" t="b">
        <v>0</v>
      </c>
      <c r="AF45" s="25" t="b">
        <v>0</v>
      </c>
      <c r="AG45" t="b">
        <v>0</v>
      </c>
      <c r="AH45">
        <v>0</v>
      </c>
      <c r="AI45">
        <v>0</v>
      </c>
      <c r="AK45" s="13">
        <v>0</v>
      </c>
      <c r="AL45" s="13">
        <v>0</v>
      </c>
      <c r="AM45" s="13">
        <v>0</v>
      </c>
      <c r="AN45" s="18">
        <v>0</v>
      </c>
      <c r="AO45">
        <v>0</v>
      </c>
      <c r="AP45" t="b">
        <v>0</v>
      </c>
      <c r="AQ45">
        <v>0</v>
      </c>
      <c r="AR45">
        <v>0</v>
      </c>
      <c r="AS45" s="35" t="str">
        <v/>
      </c>
      <c r="AT45" s="35"/>
      <c r="AU45" s="58"/>
      <c r="AV45" t="b">
        <f t="shared" si="10"/>
        <v>0</v>
      </c>
      <c r="AW45">
        <v>0</v>
      </c>
      <c r="AX45">
        <v>0</v>
      </c>
      <c r="AY45">
        <v>0</v>
      </c>
      <c r="AZ45">
        <f ca="1"/>
        <v>0</v>
      </c>
      <c r="BB45" t="str">
        <v/>
      </c>
      <c r="BC45" t="str">
        <v/>
      </c>
      <c r="BD45" t="str">
        <v/>
      </c>
      <c r="BE45" t="str">
        <v/>
      </c>
      <c r="BF45" t="str">
        <v/>
      </c>
      <c r="BG45">
        <f ca="1"/>
        <v>0</v>
      </c>
      <c r="BI45" s="54" t="str">
        <f t="shared" si="0"/>
        <v/>
      </c>
      <c r="BJ45" s="54" t="str">
        <f t="shared" si="1"/>
        <v/>
      </c>
      <c r="BK45" s="54" t="str">
        <f t="shared" si="2"/>
        <v/>
      </c>
      <c r="BL45" s="54" t="str">
        <v/>
      </c>
      <c r="BM45" t="str">
        <v/>
      </c>
      <c r="BN45" t="str">
        <v/>
      </c>
      <c r="BO45" t="str">
        <v/>
      </c>
      <c r="BP45" t="str">
        <v/>
      </c>
      <c r="BQ45" s="25" t="str">
        <f t="shared" si="11"/>
        <v/>
      </c>
      <c r="BR45" s="35" t="str">
        <v/>
      </c>
      <c r="BS45" s="35" t="str">
        <v/>
      </c>
      <c r="BT45" t="str">
        <v>045</v>
      </c>
      <c r="BU45" s="35" t="str">
        <f t="shared" si="7"/>
        <v/>
      </c>
      <c r="BX45" s="13"/>
      <c r="BY45" s="57" t="str">
        <f t="shared" si="3"/>
        <v/>
      </c>
      <c r="BZ45" s="57"/>
      <c r="CG45" s="71" t="str">
        <v>IsInp</v>
      </c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X45" t="str">
        <f ca="1"/>
        <v/>
      </c>
      <c r="CY45" t="str">
        <f ca="1"/>
        <v/>
      </c>
      <c r="CZ45" t="str">
        <f ca="1"/>
        <v/>
      </c>
      <c r="DA45" t="str">
        <f ca="1"/>
        <v/>
      </c>
      <c r="DB45" t="str">
        <f ca="1"/>
        <v/>
      </c>
      <c r="DC45" t="str">
        <f ca="1"/>
        <v/>
      </c>
      <c r="DD45" t="str">
        <f ca="1"/>
        <v/>
      </c>
      <c r="DL45" s="18" t="b">
        <f ca="1"/>
        <v>0</v>
      </c>
      <c r="DM45" s="141" t="str">
        <f t="shared" ca="1" si="4"/>
        <v/>
      </c>
      <c r="DN45" t="str">
        <v/>
      </c>
      <c r="DO45" t="str">
        <f ca="1"/>
        <v/>
      </c>
      <c r="DP45" t="str">
        <f ca="1"/>
        <v/>
      </c>
      <c r="DS45" t="str">
        <f ca="1"/>
        <v/>
      </c>
      <c r="DT45" t="str">
        <f ca="1"/>
        <v/>
      </c>
      <c r="DU45" t="str">
        <f ca="1"/>
        <v/>
      </c>
      <c r="DV45" t="str">
        <f ca="1"/>
        <v/>
      </c>
      <c r="DY45" t="str">
        <f ca="1"/>
        <v/>
      </c>
      <c r="DZ45" t="str">
        <f ca="1"/>
        <v/>
      </c>
      <c r="EC45" t="b">
        <f ca="1"/>
        <v>0</v>
      </c>
      <c r="ED45" t="str">
        <f ca="1"/>
        <v/>
      </c>
      <c r="EE45" s="13" t="str">
        <f ca="1"/>
        <v/>
      </c>
      <c r="EG45" t="str">
        <f ca="1"/>
        <v/>
      </c>
      <c r="EH45" t="str">
        <f ca="1"/>
        <v/>
      </c>
      <c r="EI45" t="str">
        <f ca="1"/>
        <v/>
      </c>
      <c r="EJ45" t="str">
        <f ca="1"/>
        <v/>
      </c>
      <c r="EK45" t="str">
        <f ca="1"/>
        <v/>
      </c>
      <c r="EL45" t="str">
        <f ca="1">IF(_IsInternal,_xlfn.TEXTJOIN($EL$1,TRUE,EG45:EJ45),"")</f>
        <v/>
      </c>
      <c r="EM45" t="str">
        <f ca="1"/>
        <v/>
      </c>
      <c r="EP45" t="str">
        <v/>
      </c>
      <c r="EQ45" t="str">
        <f ca="1"/>
        <v/>
      </c>
      <c r="ES45" s="78">
        <f>ROWS(ES$4:ES45)</f>
        <v>42</v>
      </c>
      <c r="FP45" t="str">
        <f ca="1"/>
        <v/>
      </c>
      <c r="FQ45" t="str">
        <f ca="1"/>
        <v/>
      </c>
      <c r="FR45" t="str">
        <f ca="1"/>
        <v/>
      </c>
      <c r="FU45" s="110"/>
      <c r="FZ45" s="109"/>
      <c r="GF45" s="109"/>
      <c r="GG45" s="109"/>
      <c r="GH45" s="109" t="str">
        <f ca="1"/>
        <v/>
      </c>
      <c r="GI45" t="str">
        <f ca="1"/>
        <v/>
      </c>
      <c r="GJ45" t="str">
        <f ca="1"/>
        <v/>
      </c>
      <c r="GX45" s="109"/>
      <c r="GY45" t="b">
        <f ca="1"/>
        <v>0</v>
      </c>
      <c r="GZ45" t="str">
        <f ca="1"/>
        <v/>
      </c>
      <c r="HA45" t="str">
        <f ca="1"/>
        <v/>
      </c>
      <c r="HB45" t="str">
        <f ca="1"/>
        <v/>
      </c>
      <c r="HQ45" t="str">
        <f ca="1"/>
        <v/>
      </c>
      <c r="HR45" t="str">
        <f ca="1"/>
        <v/>
      </c>
      <c r="HS45" t="str">
        <f ca="1"/>
        <v/>
      </c>
    </row>
    <row r="46" spans="1:227">
      <c r="A46" s="14" t="str">
        <f>IF(AK46,MAX(A$4:A45)+1,"")</f>
        <v/>
      </c>
      <c r="B46" s="51"/>
      <c r="C46" s="12"/>
      <c r="D46" s="12"/>
      <c r="E46" s="12"/>
      <c r="G46" s="12"/>
      <c r="I46" s="186"/>
      <c r="K46" s="12"/>
      <c r="L46" s="241"/>
      <c r="M46" s="241"/>
      <c r="O46" s="239">
        <v>0</v>
      </c>
      <c r="P46" s="240" t="str">
        <f ca="1">IF(T46,SUM(OFFSET($O46:$O$303,,,U46)),"")</f>
        <v/>
      </c>
      <c r="Q46" s="175"/>
      <c r="R46" s="177" t="str">
        <v/>
      </c>
      <c r="T46">
        <v>0</v>
      </c>
      <c r="U46" t="str">
        <f>IF(T46,IFERROR(MATCH(1,$T47:$T$303,0),ROWS($T46:$T$303)),"")</f>
        <v/>
      </c>
      <c r="V46" t="str">
        <v/>
      </c>
      <c r="W46" t="b">
        <f t="shared" si="9"/>
        <v>0</v>
      </c>
      <c r="X46" t="str">
        <v/>
      </c>
      <c r="Y46" t="str">
        <v/>
      </c>
      <c r="Z46" t="str">
        <v/>
      </c>
      <c r="AA46" t="b">
        <v>0</v>
      </c>
      <c r="AB46" t="b">
        <v>0</v>
      </c>
      <c r="AC46" t="b">
        <v>0</v>
      </c>
      <c r="AD46" t="b">
        <v>0</v>
      </c>
      <c r="AE46" t="b">
        <v>0</v>
      </c>
      <c r="AF46" s="25" t="b">
        <v>0</v>
      </c>
      <c r="AG46" t="b">
        <v>0</v>
      </c>
      <c r="AH46">
        <v>0</v>
      </c>
      <c r="AI46">
        <v>0</v>
      </c>
      <c r="AK46" s="13">
        <v>0</v>
      </c>
      <c r="AL46" s="13">
        <v>0</v>
      </c>
      <c r="AM46" s="13">
        <v>0</v>
      </c>
      <c r="AN46" s="18">
        <v>0</v>
      </c>
      <c r="AO46">
        <v>0</v>
      </c>
      <c r="AP46" t="b">
        <v>0</v>
      </c>
      <c r="AQ46">
        <v>0</v>
      </c>
      <c r="AR46">
        <v>0</v>
      </c>
      <c r="AS46" s="35" t="str">
        <v/>
      </c>
      <c r="AT46" s="35"/>
      <c r="AU46" s="58"/>
      <c r="AV46" t="b">
        <f t="shared" si="10"/>
        <v>0</v>
      </c>
      <c r="AW46">
        <v>0</v>
      </c>
      <c r="AX46">
        <v>0</v>
      </c>
      <c r="AY46">
        <v>0</v>
      </c>
      <c r="AZ46">
        <f ca="1"/>
        <v>0</v>
      </c>
      <c r="BB46" t="str">
        <v/>
      </c>
      <c r="BC46" t="str">
        <v/>
      </c>
      <c r="BD46" t="str">
        <v/>
      </c>
      <c r="BE46" t="str">
        <v/>
      </c>
      <c r="BF46" t="str">
        <v/>
      </c>
      <c r="BG46">
        <f ca="1"/>
        <v>0</v>
      </c>
      <c r="BI46" s="54" t="str">
        <f t="shared" si="0"/>
        <v/>
      </c>
      <c r="BJ46" s="54" t="str">
        <f t="shared" si="1"/>
        <v/>
      </c>
      <c r="BK46" s="54" t="str">
        <f t="shared" si="2"/>
        <v/>
      </c>
      <c r="BL46" s="54" t="str">
        <v/>
      </c>
      <c r="BM46" t="str">
        <v/>
      </c>
      <c r="BN46" t="str">
        <v/>
      </c>
      <c r="BO46" t="str">
        <v/>
      </c>
      <c r="BP46" t="str">
        <v/>
      </c>
      <c r="BQ46" s="25" t="str">
        <f t="shared" si="11"/>
        <v/>
      </c>
      <c r="BR46" s="35" t="str">
        <v/>
      </c>
      <c r="BS46" s="35" t="str">
        <v/>
      </c>
      <c r="BT46" t="str">
        <v>046</v>
      </c>
      <c r="BU46" s="35" t="str">
        <f t="shared" si="7"/>
        <v/>
      </c>
      <c r="BX46" s="13"/>
      <c r="BY46" s="57" t="str">
        <f t="shared" si="3"/>
        <v/>
      </c>
      <c r="BZ46" s="57"/>
      <c r="CG46" s="71" t="str">
        <v>New Dis</v>
      </c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X46" t="str">
        <f ca="1"/>
        <v/>
      </c>
      <c r="CY46" t="str">
        <f ca="1"/>
        <v/>
      </c>
      <c r="CZ46" t="str">
        <f ca="1"/>
        <v/>
      </c>
      <c r="DA46" t="str">
        <f ca="1"/>
        <v/>
      </c>
      <c r="DB46" t="str">
        <f ca="1"/>
        <v/>
      </c>
      <c r="DC46" t="str">
        <f ca="1"/>
        <v/>
      </c>
      <c r="DD46" t="str">
        <f ca="1"/>
        <v/>
      </c>
      <c r="DL46" s="18" t="b">
        <f ca="1"/>
        <v>0</v>
      </c>
      <c r="DM46" s="141" t="str">
        <f t="shared" ca="1" si="4"/>
        <v/>
      </c>
      <c r="DN46" t="str">
        <v/>
      </c>
      <c r="DO46" t="str">
        <f ca="1"/>
        <v/>
      </c>
      <c r="DP46" t="str">
        <f ca="1"/>
        <v/>
      </c>
      <c r="DS46" t="str">
        <f ca="1"/>
        <v/>
      </c>
      <c r="DT46" t="str">
        <f ca="1"/>
        <v/>
      </c>
      <c r="DU46" t="str">
        <f ca="1"/>
        <v/>
      </c>
      <c r="DV46" t="str">
        <f ca="1"/>
        <v/>
      </c>
      <c r="DY46" t="str">
        <f ca="1"/>
        <v/>
      </c>
      <c r="DZ46" t="str">
        <f ca="1"/>
        <v/>
      </c>
      <c r="EC46" t="b">
        <f ca="1"/>
        <v>0</v>
      </c>
      <c r="ED46" t="str">
        <f ca="1"/>
        <v/>
      </c>
      <c r="EE46" s="13" t="str">
        <f ca="1"/>
        <v/>
      </c>
      <c r="EG46" t="str">
        <f ca="1"/>
        <v/>
      </c>
      <c r="EH46" t="str">
        <f ca="1"/>
        <v/>
      </c>
      <c r="EI46" t="str">
        <f ca="1"/>
        <v/>
      </c>
      <c r="EJ46" t="str">
        <f ca="1"/>
        <v/>
      </c>
      <c r="EK46" t="str">
        <f ca="1"/>
        <v/>
      </c>
      <c r="EL46" t="str">
        <f ca="1">IF(_IsInternal,_xlfn.TEXTJOIN($EL$1,TRUE,EG46:EJ46),"")</f>
        <v/>
      </c>
      <c r="EM46" t="str">
        <f ca="1"/>
        <v/>
      </c>
      <c r="EP46" t="str">
        <v/>
      </c>
      <c r="EQ46" t="str">
        <f ca="1"/>
        <v/>
      </c>
      <c r="ES46" s="78">
        <f>ROWS(ES$4:ES46)</f>
        <v>43</v>
      </c>
      <c r="FP46" t="str">
        <f ca="1"/>
        <v/>
      </c>
      <c r="FQ46" t="str">
        <f ca="1"/>
        <v/>
      </c>
      <c r="FR46" t="str">
        <f ca="1"/>
        <v/>
      </c>
      <c r="FU46" s="110"/>
      <c r="FZ46" s="109"/>
      <c r="GH46" t="str">
        <f ca="1"/>
        <v/>
      </c>
      <c r="GI46" t="str">
        <f ca="1"/>
        <v/>
      </c>
      <c r="GJ46" t="str">
        <f ca="1"/>
        <v/>
      </c>
      <c r="GX46" s="109"/>
      <c r="GY46" t="b">
        <f ca="1"/>
        <v>0</v>
      </c>
      <c r="GZ46" t="str">
        <f ca="1"/>
        <v/>
      </c>
      <c r="HA46" t="str">
        <f ca="1"/>
        <v/>
      </c>
      <c r="HB46" t="str">
        <f ca="1"/>
        <v/>
      </c>
      <c r="HQ46" t="str">
        <f ca="1"/>
        <v/>
      </c>
      <c r="HR46" t="str">
        <f ca="1"/>
        <v/>
      </c>
      <c r="HS46" t="str">
        <f ca="1"/>
        <v/>
      </c>
    </row>
    <row r="47" spans="1:227">
      <c r="A47" s="14" t="str">
        <f>IF(AK47,MAX(A$4:A46)+1,"")</f>
        <v/>
      </c>
      <c r="B47" s="51"/>
      <c r="C47" s="12"/>
      <c r="D47" s="12"/>
      <c r="E47" s="12"/>
      <c r="G47" s="12"/>
      <c r="I47" s="186"/>
      <c r="K47" s="12"/>
      <c r="L47" s="241"/>
      <c r="M47" s="241"/>
      <c r="O47" s="239">
        <v>0</v>
      </c>
      <c r="P47" s="240" t="str">
        <f ca="1">IF(T47,SUM(OFFSET($O47:$O$303,,,U47)),"")</f>
        <v/>
      </c>
      <c r="Q47" s="175"/>
      <c r="R47" s="177" t="str">
        <v/>
      </c>
      <c r="T47">
        <v>0</v>
      </c>
      <c r="U47" t="str">
        <f>IF(T47,IFERROR(MATCH(1,$T48:$T$303,0),ROWS($T47:$T$303)),"")</f>
        <v/>
      </c>
      <c r="V47" t="str">
        <v/>
      </c>
      <c r="W47" t="b">
        <f t="shared" si="9"/>
        <v>0</v>
      </c>
      <c r="X47" t="str">
        <v/>
      </c>
      <c r="Y47" t="str">
        <v/>
      </c>
      <c r="Z47" t="str">
        <v/>
      </c>
      <c r="AA47" t="b">
        <v>0</v>
      </c>
      <c r="AB47" t="b">
        <v>0</v>
      </c>
      <c r="AC47" t="b">
        <v>0</v>
      </c>
      <c r="AD47" t="b">
        <v>0</v>
      </c>
      <c r="AE47" t="b">
        <v>0</v>
      </c>
      <c r="AF47" s="25" t="b">
        <v>0</v>
      </c>
      <c r="AG47" t="b">
        <v>0</v>
      </c>
      <c r="AH47">
        <v>0</v>
      </c>
      <c r="AI47">
        <v>0</v>
      </c>
      <c r="AK47" s="13">
        <v>0</v>
      </c>
      <c r="AL47" s="13">
        <v>0</v>
      </c>
      <c r="AM47" s="13">
        <v>0</v>
      </c>
      <c r="AN47" s="18">
        <v>0</v>
      </c>
      <c r="AO47">
        <v>0</v>
      </c>
      <c r="AP47" t="b">
        <v>0</v>
      </c>
      <c r="AQ47">
        <v>0</v>
      </c>
      <c r="AR47">
        <v>0</v>
      </c>
      <c r="AS47" s="35" t="str">
        <v/>
      </c>
      <c r="AT47" s="35"/>
      <c r="AU47" s="58"/>
      <c r="AV47" t="b">
        <f t="shared" si="10"/>
        <v>0</v>
      </c>
      <c r="AW47">
        <v>0</v>
      </c>
      <c r="AX47">
        <v>0</v>
      </c>
      <c r="AY47">
        <v>0</v>
      </c>
      <c r="AZ47">
        <f ca="1"/>
        <v>0</v>
      </c>
      <c r="BB47" t="str">
        <v/>
      </c>
      <c r="BC47" t="str">
        <v/>
      </c>
      <c r="BD47" t="str">
        <v/>
      </c>
      <c r="BE47" t="str">
        <v/>
      </c>
      <c r="BF47" t="str">
        <v/>
      </c>
      <c r="BG47">
        <f ca="1"/>
        <v>0</v>
      </c>
      <c r="BI47" s="54" t="str">
        <f t="shared" si="0"/>
        <v/>
      </c>
      <c r="BJ47" s="54" t="str">
        <f t="shared" si="1"/>
        <v/>
      </c>
      <c r="BK47" s="54" t="str">
        <f t="shared" si="2"/>
        <v/>
      </c>
      <c r="BL47" s="54" t="str">
        <v/>
      </c>
      <c r="BM47" t="str">
        <v/>
      </c>
      <c r="BN47" t="str">
        <v/>
      </c>
      <c r="BO47" t="str">
        <v/>
      </c>
      <c r="BP47" t="str">
        <v/>
      </c>
      <c r="BQ47" s="25" t="str">
        <f t="shared" si="11"/>
        <v/>
      </c>
      <c r="BR47" s="35" t="str">
        <v/>
      </c>
      <c r="BS47" s="35" t="str">
        <v/>
      </c>
      <c r="BT47" t="str">
        <v>047</v>
      </c>
      <c r="BU47" s="35" t="str">
        <f t="shared" si="7"/>
        <v/>
      </c>
      <c r="BX47" s="13"/>
      <c r="BY47" s="57" t="str">
        <f t="shared" si="3"/>
        <v/>
      </c>
      <c r="BZ47" s="57"/>
      <c r="CG47" s="71" t="str">
        <v>Not Integrated</v>
      </c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X47" t="str">
        <f ca="1"/>
        <v/>
      </c>
      <c r="CY47" t="str">
        <f ca="1"/>
        <v/>
      </c>
      <c r="CZ47" t="str">
        <f ca="1"/>
        <v/>
      </c>
      <c r="DA47" t="str">
        <f ca="1"/>
        <v/>
      </c>
      <c r="DB47" t="str">
        <f ca="1"/>
        <v/>
      </c>
      <c r="DC47" t="str">
        <f ca="1"/>
        <v/>
      </c>
      <c r="DD47" t="str">
        <f ca="1"/>
        <v/>
      </c>
      <c r="DL47" s="18" t="b">
        <f ca="1"/>
        <v>0</v>
      </c>
      <c r="DM47" s="141" t="str">
        <f t="shared" ca="1" si="4"/>
        <v/>
      </c>
      <c r="DN47" t="str">
        <v/>
      </c>
      <c r="DO47" t="str">
        <f ca="1"/>
        <v/>
      </c>
      <c r="DP47" t="str">
        <f ca="1"/>
        <v/>
      </c>
      <c r="DS47" t="str">
        <f ca="1"/>
        <v/>
      </c>
      <c r="DT47" t="str">
        <f ca="1"/>
        <v/>
      </c>
      <c r="DU47" t="str">
        <f ca="1"/>
        <v/>
      </c>
      <c r="DV47" t="str">
        <f ca="1"/>
        <v/>
      </c>
      <c r="DY47" t="str">
        <f ca="1"/>
        <v/>
      </c>
      <c r="DZ47" t="str">
        <f ca="1"/>
        <v/>
      </c>
      <c r="EC47" t="b">
        <f ca="1"/>
        <v>0</v>
      </c>
      <c r="ED47" t="str">
        <f ca="1"/>
        <v/>
      </c>
      <c r="EE47" s="13" t="str">
        <f ca="1"/>
        <v/>
      </c>
      <c r="EG47" t="str">
        <f ca="1"/>
        <v/>
      </c>
      <c r="EH47" t="str">
        <f ca="1"/>
        <v/>
      </c>
      <c r="EI47" t="str">
        <f ca="1"/>
        <v/>
      </c>
      <c r="EJ47" t="str">
        <f ca="1"/>
        <v/>
      </c>
      <c r="EK47" t="str">
        <f ca="1"/>
        <v/>
      </c>
      <c r="EL47" t="str">
        <f ca="1">IF(_IsInternal,_xlfn.TEXTJOIN($EL$1,TRUE,EG47:EJ47),"")</f>
        <v/>
      </c>
      <c r="EM47" t="str">
        <f ca="1"/>
        <v/>
      </c>
      <c r="EP47" t="str">
        <v/>
      </c>
      <c r="EQ47" t="str">
        <f ca="1"/>
        <v/>
      </c>
      <c r="ES47" s="78">
        <f>ROWS(ES$4:ES47)</f>
        <v>44</v>
      </c>
      <c r="FP47" t="str">
        <f ca="1"/>
        <v/>
      </c>
      <c r="FQ47" t="str">
        <f ca="1"/>
        <v/>
      </c>
      <c r="FR47" t="str">
        <f ca="1"/>
        <v/>
      </c>
      <c r="FU47" s="110"/>
      <c r="FZ47" s="109"/>
      <c r="GH47" t="str">
        <f ca="1"/>
        <v/>
      </c>
      <c r="GI47" t="str">
        <f ca="1"/>
        <v/>
      </c>
      <c r="GJ47" t="str">
        <f ca="1"/>
        <v/>
      </c>
      <c r="GX47" s="109"/>
      <c r="GY47" t="b">
        <f ca="1"/>
        <v>0</v>
      </c>
      <c r="GZ47" t="str">
        <f ca="1"/>
        <v/>
      </c>
      <c r="HA47" t="str">
        <f ca="1"/>
        <v/>
      </c>
      <c r="HB47" t="str">
        <f ca="1"/>
        <v/>
      </c>
      <c r="HQ47" t="str">
        <f ca="1"/>
        <v/>
      </c>
      <c r="HR47" t="str">
        <f ca="1"/>
        <v/>
      </c>
      <c r="HS47" t="str">
        <f ca="1"/>
        <v/>
      </c>
    </row>
    <row r="48" spans="1:227">
      <c r="A48" s="14" t="str">
        <f>IF(AK48,MAX(A$4:A47)+1,"")</f>
        <v/>
      </c>
      <c r="B48" s="51"/>
      <c r="C48" s="12"/>
      <c r="D48" s="12"/>
      <c r="E48" s="12"/>
      <c r="G48" s="12"/>
      <c r="I48" s="186"/>
      <c r="K48" s="12"/>
      <c r="L48" s="241"/>
      <c r="M48" s="241"/>
      <c r="O48" s="239">
        <v>0</v>
      </c>
      <c r="P48" s="240" t="str">
        <f ca="1">IF(T48,SUM(OFFSET($O48:$O$303,,,U48)),"")</f>
        <v/>
      </c>
      <c r="Q48" s="175"/>
      <c r="R48" s="177" t="str">
        <v/>
      </c>
      <c r="T48">
        <v>0</v>
      </c>
      <c r="U48" t="str">
        <f>IF(T48,IFERROR(MATCH(1,$T49:$T$303,0),ROWS($T48:$T$303)),"")</f>
        <v/>
      </c>
      <c r="V48" t="str">
        <v/>
      </c>
      <c r="W48" t="b">
        <f t="shared" si="9"/>
        <v>0</v>
      </c>
      <c r="X48" t="str">
        <v/>
      </c>
      <c r="Y48" t="str">
        <v/>
      </c>
      <c r="Z48" t="str">
        <v/>
      </c>
      <c r="AA48" t="b">
        <v>0</v>
      </c>
      <c r="AB48" t="b">
        <v>0</v>
      </c>
      <c r="AC48" t="b">
        <v>0</v>
      </c>
      <c r="AD48" t="b">
        <v>0</v>
      </c>
      <c r="AE48" t="b">
        <v>0</v>
      </c>
      <c r="AF48" s="25" t="b">
        <v>0</v>
      </c>
      <c r="AG48" t="b">
        <v>0</v>
      </c>
      <c r="AH48">
        <v>0</v>
      </c>
      <c r="AI48">
        <v>0</v>
      </c>
      <c r="AK48" s="13">
        <v>0</v>
      </c>
      <c r="AL48" s="13">
        <v>0</v>
      </c>
      <c r="AM48" s="13">
        <v>0</v>
      </c>
      <c r="AN48" s="18">
        <v>0</v>
      </c>
      <c r="AO48">
        <v>0</v>
      </c>
      <c r="AP48" t="b">
        <v>0</v>
      </c>
      <c r="AQ48">
        <v>0</v>
      </c>
      <c r="AR48">
        <v>0</v>
      </c>
      <c r="AS48" s="35" t="str">
        <v/>
      </c>
      <c r="AT48" s="35"/>
      <c r="AU48" s="58"/>
      <c r="AV48" t="b">
        <f t="shared" si="10"/>
        <v>0</v>
      </c>
      <c r="AW48">
        <v>0</v>
      </c>
      <c r="AX48">
        <v>0</v>
      </c>
      <c r="AY48">
        <v>0</v>
      </c>
      <c r="AZ48">
        <f ca="1"/>
        <v>0</v>
      </c>
      <c r="BB48" t="str">
        <v/>
      </c>
      <c r="BC48" t="str">
        <v/>
      </c>
      <c r="BD48" t="str">
        <v/>
      </c>
      <c r="BE48" t="str">
        <v/>
      </c>
      <c r="BF48" t="str">
        <v/>
      </c>
      <c r="BG48">
        <f ca="1"/>
        <v>0</v>
      </c>
      <c r="BI48" s="54" t="str">
        <f t="shared" si="0"/>
        <v/>
      </c>
      <c r="BJ48" s="54" t="str">
        <f t="shared" si="1"/>
        <v/>
      </c>
      <c r="BK48" s="54" t="str">
        <f t="shared" si="2"/>
        <v/>
      </c>
      <c r="BL48" s="54" t="str">
        <v/>
      </c>
      <c r="BM48" t="str">
        <v/>
      </c>
      <c r="BN48" t="str">
        <v/>
      </c>
      <c r="BO48" t="str">
        <v/>
      </c>
      <c r="BP48" t="str">
        <v/>
      </c>
      <c r="BQ48" s="25" t="str">
        <f t="shared" si="11"/>
        <v/>
      </c>
      <c r="BR48" s="35" t="str">
        <v/>
      </c>
      <c r="BS48" s="35" t="str">
        <v/>
      </c>
      <c r="BT48" t="str">
        <v>048</v>
      </c>
      <c r="BU48" s="35" t="str">
        <f t="shared" si="7"/>
        <v/>
      </c>
      <c r="BX48" s="13"/>
      <c r="BY48" s="57" t="str">
        <f t="shared" si="3"/>
        <v/>
      </c>
      <c r="BZ48" s="57"/>
      <c r="CG48" s="71" t="str">
        <v>Org Is missing</v>
      </c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X48" t="str">
        <f ca="1"/>
        <v/>
      </c>
      <c r="CY48" t="str">
        <f ca="1"/>
        <v/>
      </c>
      <c r="CZ48" t="str">
        <f ca="1"/>
        <v/>
      </c>
      <c r="DA48" t="str">
        <f ca="1"/>
        <v/>
      </c>
      <c r="DB48" t="str">
        <f ca="1"/>
        <v/>
      </c>
      <c r="DC48" t="str">
        <f ca="1"/>
        <v/>
      </c>
      <c r="DD48" t="str">
        <f ca="1"/>
        <v/>
      </c>
      <c r="DL48" s="18" t="b">
        <f ca="1"/>
        <v>0</v>
      </c>
      <c r="DM48" s="141" t="str">
        <f t="shared" ca="1" si="4"/>
        <v/>
      </c>
      <c r="DN48" t="str">
        <v/>
      </c>
      <c r="DO48" t="str">
        <f ca="1"/>
        <v/>
      </c>
      <c r="DP48" t="str">
        <f ca="1"/>
        <v/>
      </c>
      <c r="DS48" t="str">
        <f ca="1"/>
        <v/>
      </c>
      <c r="DT48" t="str">
        <f ca="1"/>
        <v/>
      </c>
      <c r="DU48" t="str">
        <f ca="1"/>
        <v/>
      </c>
      <c r="DV48" t="str">
        <f ca="1"/>
        <v/>
      </c>
      <c r="DY48" t="str">
        <f ca="1"/>
        <v/>
      </c>
      <c r="DZ48" t="str">
        <f ca="1"/>
        <v/>
      </c>
      <c r="EC48" t="b">
        <f ca="1"/>
        <v>0</v>
      </c>
      <c r="ED48" t="str">
        <f ca="1"/>
        <v/>
      </c>
      <c r="EE48" s="13" t="str">
        <f ca="1"/>
        <v/>
      </c>
      <c r="EG48" t="str">
        <f ca="1"/>
        <v/>
      </c>
      <c r="EH48" t="str">
        <f ca="1"/>
        <v/>
      </c>
      <c r="EI48" t="str">
        <f ca="1"/>
        <v/>
      </c>
      <c r="EJ48" t="str">
        <f ca="1"/>
        <v/>
      </c>
      <c r="EK48" t="str">
        <f ca="1"/>
        <v/>
      </c>
      <c r="EL48" t="str">
        <f ca="1">IF(_IsInternal,_xlfn.TEXTJOIN($EL$1,TRUE,EG48:EJ48),"")</f>
        <v/>
      </c>
      <c r="EM48" t="str">
        <f ca="1"/>
        <v/>
      </c>
      <c r="EP48" t="str">
        <v/>
      </c>
      <c r="EQ48" t="str">
        <f ca="1"/>
        <v/>
      </c>
      <c r="ES48" s="78">
        <f>ROWS(ES$4:ES48)</f>
        <v>45</v>
      </c>
      <c r="FP48" t="str">
        <f ca="1"/>
        <v/>
      </c>
      <c r="FQ48" t="str">
        <f ca="1"/>
        <v/>
      </c>
      <c r="FR48" t="str">
        <f ca="1"/>
        <v/>
      </c>
      <c r="FU48" s="110"/>
      <c r="FZ48" s="109"/>
      <c r="GH48" t="str">
        <f ca="1"/>
        <v/>
      </c>
      <c r="GI48" t="str">
        <f ca="1"/>
        <v/>
      </c>
      <c r="GJ48" t="str">
        <f ca="1"/>
        <v/>
      </c>
      <c r="GX48" s="109"/>
      <c r="GY48" t="b">
        <f ca="1"/>
        <v>0</v>
      </c>
      <c r="GZ48" t="str">
        <f ca="1"/>
        <v/>
      </c>
      <c r="HA48" t="str">
        <f ca="1"/>
        <v/>
      </c>
      <c r="HB48" t="str">
        <f ca="1"/>
        <v/>
      </c>
      <c r="HQ48" t="str">
        <f ca="1"/>
        <v/>
      </c>
      <c r="HR48" t="str">
        <f ca="1"/>
        <v/>
      </c>
      <c r="HS48" t="str">
        <f ca="1"/>
        <v/>
      </c>
    </row>
    <row r="49" spans="1:227">
      <c r="A49" s="14" t="str">
        <f>IF(AK49,MAX(A$4:A48)+1,"")</f>
        <v/>
      </c>
      <c r="B49" s="51"/>
      <c r="C49" s="12"/>
      <c r="D49" s="12"/>
      <c r="E49" s="12"/>
      <c r="G49" s="12"/>
      <c r="I49" s="186"/>
      <c r="K49" s="12"/>
      <c r="L49" s="241"/>
      <c r="M49" s="241"/>
      <c r="O49" s="239">
        <v>0</v>
      </c>
      <c r="P49" s="240" t="str">
        <f ca="1">IF(T49,SUM(OFFSET($O49:$O$303,,,U49)),"")</f>
        <v/>
      </c>
      <c r="Q49" s="175"/>
      <c r="R49" s="177" t="str">
        <v/>
      </c>
      <c r="T49">
        <v>0</v>
      </c>
      <c r="U49" t="str">
        <f>IF(T49,IFERROR(MATCH(1,$T50:$T$303,0),ROWS($T49:$T$303)),"")</f>
        <v/>
      </c>
      <c r="V49" t="str">
        <v/>
      </c>
      <c r="W49" t="b">
        <f t="shared" si="9"/>
        <v>0</v>
      </c>
      <c r="X49" t="str">
        <v/>
      </c>
      <c r="Y49" t="str">
        <v/>
      </c>
      <c r="Z49" t="str">
        <v/>
      </c>
      <c r="AA49" t="b">
        <v>0</v>
      </c>
      <c r="AB49" t="b">
        <v>0</v>
      </c>
      <c r="AC49" t="b">
        <v>0</v>
      </c>
      <c r="AD49" t="b">
        <v>0</v>
      </c>
      <c r="AE49" t="b">
        <v>0</v>
      </c>
      <c r="AF49" s="25" t="b">
        <v>0</v>
      </c>
      <c r="AG49" t="b">
        <v>0</v>
      </c>
      <c r="AH49">
        <v>0</v>
      </c>
      <c r="AI49">
        <v>0</v>
      </c>
      <c r="AK49" s="13">
        <v>0</v>
      </c>
      <c r="AL49" s="13">
        <v>0</v>
      </c>
      <c r="AM49" s="13">
        <v>0</v>
      </c>
      <c r="AN49" s="18">
        <v>0</v>
      </c>
      <c r="AO49">
        <v>0</v>
      </c>
      <c r="AP49" t="b">
        <v>0</v>
      </c>
      <c r="AQ49">
        <v>0</v>
      </c>
      <c r="AR49">
        <v>0</v>
      </c>
      <c r="AS49" s="35" t="str">
        <v/>
      </c>
      <c r="AT49" s="35"/>
      <c r="AU49" s="58"/>
      <c r="AV49" t="b">
        <f t="shared" si="10"/>
        <v>0</v>
      </c>
      <c r="AW49">
        <v>0</v>
      </c>
      <c r="AX49">
        <v>0</v>
      </c>
      <c r="AY49">
        <v>0</v>
      </c>
      <c r="AZ49">
        <f ca="1"/>
        <v>0</v>
      </c>
      <c r="BB49" t="str">
        <v/>
      </c>
      <c r="BC49" t="str">
        <v/>
      </c>
      <c r="BD49" t="str">
        <v/>
      </c>
      <c r="BE49" t="str">
        <v/>
      </c>
      <c r="BF49" t="str">
        <v/>
      </c>
      <c r="BG49">
        <f ca="1"/>
        <v>0</v>
      </c>
      <c r="BI49" s="54" t="str">
        <f t="shared" si="0"/>
        <v/>
      </c>
      <c r="BJ49" s="54" t="str">
        <f t="shared" si="1"/>
        <v/>
      </c>
      <c r="BK49" s="54" t="str">
        <f t="shared" si="2"/>
        <v/>
      </c>
      <c r="BL49" s="54" t="str">
        <v/>
      </c>
      <c r="BM49" t="str">
        <v/>
      </c>
      <c r="BN49" t="str">
        <v/>
      </c>
      <c r="BO49" t="str">
        <v/>
      </c>
      <c r="BP49" t="str">
        <v/>
      </c>
      <c r="BQ49" s="25" t="str">
        <f t="shared" si="11"/>
        <v/>
      </c>
      <c r="BR49" s="35" t="str">
        <v/>
      </c>
      <c r="BS49" s="35" t="str">
        <v/>
      </c>
      <c r="BT49" t="str">
        <v>049</v>
      </c>
      <c r="BU49" s="35" t="str">
        <f t="shared" si="7"/>
        <v/>
      </c>
      <c r="BX49" s="13"/>
      <c r="BY49" s="57" t="str">
        <f t="shared" si="3"/>
        <v/>
      </c>
      <c r="BZ49" s="57"/>
      <c r="CG49" s="71" t="str">
        <v>Org#</v>
      </c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X49" t="str">
        <f ca="1"/>
        <v/>
      </c>
      <c r="CY49" t="str">
        <f ca="1"/>
        <v/>
      </c>
      <c r="CZ49" t="str">
        <f ca="1"/>
        <v/>
      </c>
      <c r="DA49" t="str">
        <f ca="1"/>
        <v/>
      </c>
      <c r="DB49" t="str">
        <f ca="1"/>
        <v/>
      </c>
      <c r="DC49" t="str">
        <f ca="1"/>
        <v/>
      </c>
      <c r="DD49" t="str">
        <f ca="1"/>
        <v/>
      </c>
      <c r="DL49" s="18" t="b">
        <f ca="1"/>
        <v>0</v>
      </c>
      <c r="DM49" s="141" t="str">
        <f t="shared" ca="1" si="4"/>
        <v/>
      </c>
      <c r="DN49" t="str">
        <v/>
      </c>
      <c r="DO49" t="str">
        <f ca="1"/>
        <v/>
      </c>
      <c r="DP49" t="str">
        <f ca="1"/>
        <v/>
      </c>
      <c r="DS49" t="str">
        <f ca="1"/>
        <v/>
      </c>
      <c r="DT49" t="str">
        <f ca="1"/>
        <v/>
      </c>
      <c r="DU49" t="str">
        <f ca="1"/>
        <v/>
      </c>
      <c r="DV49" t="str">
        <f ca="1"/>
        <v/>
      </c>
      <c r="DY49" t="str">
        <f ca="1"/>
        <v/>
      </c>
      <c r="DZ49" t="str">
        <f ca="1"/>
        <v/>
      </c>
      <c r="EC49" t="b">
        <f ca="1"/>
        <v>0</v>
      </c>
      <c r="ED49" t="str">
        <f ca="1"/>
        <v/>
      </c>
      <c r="EE49" s="13" t="str">
        <f ca="1"/>
        <v/>
      </c>
      <c r="EG49" t="str">
        <f ca="1"/>
        <v/>
      </c>
      <c r="EH49" t="str">
        <f ca="1"/>
        <v/>
      </c>
      <c r="EI49" t="str">
        <f ca="1"/>
        <v/>
      </c>
      <c r="EJ49" t="str">
        <f ca="1"/>
        <v/>
      </c>
      <c r="EK49" t="str">
        <f ca="1"/>
        <v/>
      </c>
      <c r="EL49" t="str">
        <f ca="1">IF(_IsInternal,_xlfn.TEXTJOIN($EL$1,TRUE,EG49:EJ49),"")</f>
        <v/>
      </c>
      <c r="EM49" t="str">
        <f ca="1"/>
        <v/>
      </c>
      <c r="EP49" t="str">
        <v/>
      </c>
      <c r="EQ49" t="str">
        <f ca="1"/>
        <v/>
      </c>
      <c r="ES49" s="78">
        <f>ROWS(ES$4:ES49)</f>
        <v>46</v>
      </c>
      <c r="FP49" t="str">
        <f ca="1"/>
        <v/>
      </c>
      <c r="FQ49" t="str">
        <f ca="1"/>
        <v/>
      </c>
      <c r="FR49" t="str">
        <f ca="1"/>
        <v/>
      </c>
      <c r="FU49" s="110"/>
      <c r="FZ49" s="109"/>
      <c r="GH49" t="str">
        <f ca="1"/>
        <v/>
      </c>
      <c r="GI49" t="str">
        <f ca="1"/>
        <v/>
      </c>
      <c r="GJ49" t="str">
        <f ca="1"/>
        <v/>
      </c>
      <c r="GX49" s="109"/>
      <c r="GY49" t="b">
        <f ca="1"/>
        <v>0</v>
      </c>
      <c r="GZ49" t="str">
        <f ca="1"/>
        <v/>
      </c>
      <c r="HA49" t="str">
        <f ca="1"/>
        <v/>
      </c>
      <c r="HB49" t="str">
        <f ca="1"/>
        <v/>
      </c>
      <c r="HQ49" t="str">
        <f ca="1"/>
        <v/>
      </c>
      <c r="HR49" t="str">
        <f ca="1"/>
        <v/>
      </c>
      <c r="HS49" t="str">
        <f ca="1"/>
        <v/>
      </c>
    </row>
    <row r="50" spans="1:227">
      <c r="A50" s="14" t="str">
        <f>IF(AK50,MAX(A$4:A49)+1,"")</f>
        <v/>
      </c>
      <c r="B50" s="51"/>
      <c r="C50" s="12"/>
      <c r="D50" s="12"/>
      <c r="E50" s="12"/>
      <c r="G50" s="12"/>
      <c r="I50" s="186"/>
      <c r="K50" s="12"/>
      <c r="L50" s="241"/>
      <c r="M50" s="241"/>
      <c r="O50" s="239">
        <v>0</v>
      </c>
      <c r="P50" s="240" t="str">
        <f ca="1">IF(T50,SUM(OFFSET($O50:$O$303,,,U50)),"")</f>
        <v/>
      </c>
      <c r="Q50" s="175"/>
      <c r="R50" s="177" t="str">
        <v/>
      </c>
      <c r="T50">
        <v>0</v>
      </c>
      <c r="U50" t="str">
        <f>IF(T50,IFERROR(MATCH(1,$T51:$T$303,0),ROWS($T50:$T$303)),"")</f>
        <v/>
      </c>
      <c r="V50" t="str">
        <v/>
      </c>
      <c r="W50" t="b">
        <f t="shared" si="9"/>
        <v>0</v>
      </c>
      <c r="X50" t="str">
        <v/>
      </c>
      <c r="Y50" t="str">
        <v/>
      </c>
      <c r="Z50" t="str">
        <v/>
      </c>
      <c r="AA50" t="b">
        <v>0</v>
      </c>
      <c r="AB50" t="b">
        <v>0</v>
      </c>
      <c r="AC50" t="b">
        <v>0</v>
      </c>
      <c r="AD50" t="b">
        <v>0</v>
      </c>
      <c r="AE50" t="b">
        <v>0</v>
      </c>
      <c r="AF50" s="25" t="b">
        <v>0</v>
      </c>
      <c r="AG50" t="b">
        <v>0</v>
      </c>
      <c r="AH50">
        <v>0</v>
      </c>
      <c r="AI50">
        <v>0</v>
      </c>
      <c r="AK50" s="13">
        <v>0</v>
      </c>
      <c r="AL50" s="13">
        <v>0</v>
      </c>
      <c r="AM50" s="13">
        <v>0</v>
      </c>
      <c r="AN50" s="18">
        <v>0</v>
      </c>
      <c r="AO50">
        <v>0</v>
      </c>
      <c r="AP50" t="b">
        <v>0</v>
      </c>
      <c r="AQ50">
        <v>0</v>
      </c>
      <c r="AR50">
        <v>0</v>
      </c>
      <c r="AS50" s="35" t="str">
        <v/>
      </c>
      <c r="AT50" s="35"/>
      <c r="AU50" s="58"/>
      <c r="AV50" t="b">
        <f t="shared" si="10"/>
        <v>0</v>
      </c>
      <c r="AW50">
        <v>0</v>
      </c>
      <c r="AX50">
        <v>0</v>
      </c>
      <c r="AY50">
        <v>0</v>
      </c>
      <c r="AZ50">
        <f ca="1"/>
        <v>0</v>
      </c>
      <c r="BB50" t="str">
        <v/>
      </c>
      <c r="BC50" t="str">
        <v/>
      </c>
      <c r="BD50" t="str">
        <v/>
      </c>
      <c r="BE50" t="str">
        <v/>
      </c>
      <c r="BF50" t="str">
        <v/>
      </c>
      <c r="BG50">
        <f ca="1"/>
        <v>0</v>
      </c>
      <c r="BI50" s="54" t="str">
        <f t="shared" si="0"/>
        <v/>
      </c>
      <c r="BJ50" s="54" t="str">
        <f t="shared" si="1"/>
        <v/>
      </c>
      <c r="BK50" s="54" t="str">
        <f t="shared" si="2"/>
        <v/>
      </c>
      <c r="BL50" s="54" t="str">
        <v/>
      </c>
      <c r="BM50" t="str">
        <v/>
      </c>
      <c r="BN50" t="str">
        <v/>
      </c>
      <c r="BO50" t="str">
        <v/>
      </c>
      <c r="BP50" t="str">
        <v/>
      </c>
      <c r="BQ50" s="25" t="str">
        <f t="shared" si="11"/>
        <v/>
      </c>
      <c r="BR50" s="35" t="str">
        <v/>
      </c>
      <c r="BS50" s="35" t="str">
        <v/>
      </c>
      <c r="BT50" t="str">
        <v>050</v>
      </c>
      <c r="BU50" s="35" t="str">
        <f t="shared" si="7"/>
        <v/>
      </c>
      <c r="BX50" s="13"/>
      <c r="BY50" s="57" t="str">
        <f t="shared" si="3"/>
        <v/>
      </c>
      <c r="BZ50" s="57"/>
      <c r="CG50" s="71" t="str">
        <v>Organization</v>
      </c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X50" t="str">
        <f ca="1"/>
        <v/>
      </c>
      <c r="CY50" t="str">
        <f ca="1"/>
        <v/>
      </c>
      <c r="CZ50" t="str">
        <f ca="1"/>
        <v/>
      </c>
      <c r="DA50" t="str">
        <f ca="1"/>
        <v/>
      </c>
      <c r="DB50" t="str">
        <f ca="1"/>
        <v/>
      </c>
      <c r="DC50" t="str">
        <f ca="1"/>
        <v/>
      </c>
      <c r="DD50" t="str">
        <f ca="1"/>
        <v/>
      </c>
      <c r="DL50" s="18" t="b">
        <f ca="1"/>
        <v>0</v>
      </c>
      <c r="DM50" s="141" t="str">
        <f t="shared" ca="1" si="4"/>
        <v/>
      </c>
      <c r="DN50" t="str">
        <v/>
      </c>
      <c r="DO50" t="str">
        <f ca="1"/>
        <v/>
      </c>
      <c r="DP50" t="str">
        <f ca="1"/>
        <v/>
      </c>
      <c r="DS50" t="str">
        <f ca="1"/>
        <v/>
      </c>
      <c r="DT50" t="str">
        <f ca="1"/>
        <v/>
      </c>
      <c r="DU50" t="str">
        <f ca="1"/>
        <v/>
      </c>
      <c r="DV50" t="str">
        <f ca="1"/>
        <v/>
      </c>
      <c r="DY50" t="str">
        <f ca="1"/>
        <v/>
      </c>
      <c r="DZ50" t="str">
        <f ca="1"/>
        <v/>
      </c>
      <c r="EC50" t="b">
        <f ca="1"/>
        <v>0</v>
      </c>
      <c r="ED50" t="str">
        <f ca="1"/>
        <v/>
      </c>
      <c r="EE50" s="13" t="str">
        <f ca="1"/>
        <v/>
      </c>
      <c r="EG50" t="str">
        <f ca="1"/>
        <v/>
      </c>
      <c r="EH50" t="str">
        <f ca="1"/>
        <v/>
      </c>
      <c r="EI50" t="str">
        <f ca="1"/>
        <v/>
      </c>
      <c r="EJ50" t="str">
        <f ca="1"/>
        <v/>
      </c>
      <c r="EK50" t="str">
        <f ca="1"/>
        <v/>
      </c>
      <c r="EL50" t="str">
        <f ca="1">IF(_IsInternal,_xlfn.TEXTJOIN($EL$1,TRUE,EG50:EJ50),"")</f>
        <v/>
      </c>
      <c r="EM50" t="str">
        <f ca="1"/>
        <v/>
      </c>
      <c r="EP50" t="str">
        <v/>
      </c>
      <c r="EQ50" t="str">
        <f ca="1"/>
        <v/>
      </c>
      <c r="ES50" s="78">
        <f>ROWS(ES$4:ES50)</f>
        <v>47</v>
      </c>
      <c r="FP50" t="str">
        <f ca="1"/>
        <v/>
      </c>
      <c r="FQ50" t="str">
        <f ca="1"/>
        <v/>
      </c>
      <c r="FR50" t="str">
        <f ca="1"/>
        <v/>
      </c>
      <c r="FU50" s="110"/>
      <c r="FZ50" s="109"/>
      <c r="GH50" t="str">
        <f ca="1"/>
        <v/>
      </c>
      <c r="GI50" t="str">
        <f ca="1"/>
        <v/>
      </c>
      <c r="GJ50" t="str">
        <f ca="1"/>
        <v/>
      </c>
      <c r="GY50" t="b">
        <f ca="1"/>
        <v>0</v>
      </c>
      <c r="GZ50" t="str">
        <f ca="1"/>
        <v/>
      </c>
      <c r="HA50" t="str">
        <f ca="1"/>
        <v/>
      </c>
      <c r="HB50" t="str">
        <f ca="1"/>
        <v/>
      </c>
      <c r="HQ50" t="str">
        <f ca="1"/>
        <v/>
      </c>
      <c r="HR50" t="str">
        <f ca="1"/>
        <v/>
      </c>
      <c r="HS50" t="str">
        <f ca="1"/>
        <v/>
      </c>
    </row>
    <row r="51" spans="1:227">
      <c r="A51" s="14" t="str">
        <f>IF(AK51,MAX(A$4:A50)+1,"")</f>
        <v/>
      </c>
      <c r="B51" s="51"/>
      <c r="C51" s="12"/>
      <c r="D51" s="12"/>
      <c r="E51" s="12"/>
      <c r="G51" s="12"/>
      <c r="I51" s="186"/>
      <c r="K51" s="12"/>
      <c r="L51" s="241"/>
      <c r="M51" s="241"/>
      <c r="O51" s="239">
        <v>0</v>
      </c>
      <c r="P51" s="240" t="str">
        <f ca="1">IF(T51,SUM(OFFSET($O51:$O$303,,,U51)),"")</f>
        <v/>
      </c>
      <c r="Q51" s="175"/>
      <c r="R51" s="177" t="str">
        <v/>
      </c>
      <c r="T51">
        <v>0</v>
      </c>
      <c r="U51" t="str">
        <f>IF(T51,IFERROR(MATCH(1,$T52:$T$303,0),ROWS($T51:$T$303)),"")</f>
        <v/>
      </c>
      <c r="V51" t="str">
        <v/>
      </c>
      <c r="W51" t="b">
        <f t="shared" si="9"/>
        <v>0</v>
      </c>
      <c r="X51" t="str">
        <v/>
      </c>
      <c r="Y51" t="str">
        <v/>
      </c>
      <c r="Z51" t="str">
        <v/>
      </c>
      <c r="AA51" t="b">
        <v>0</v>
      </c>
      <c r="AB51" t="b">
        <v>0</v>
      </c>
      <c r="AC51" t="b">
        <v>0</v>
      </c>
      <c r="AD51" t="b">
        <v>0</v>
      </c>
      <c r="AE51" t="b">
        <v>0</v>
      </c>
      <c r="AF51" s="25" t="b">
        <v>0</v>
      </c>
      <c r="AG51" t="b">
        <v>0</v>
      </c>
      <c r="AH51">
        <v>0</v>
      </c>
      <c r="AI51">
        <v>0</v>
      </c>
      <c r="AK51" s="13">
        <v>0</v>
      </c>
      <c r="AL51" s="13">
        <v>0</v>
      </c>
      <c r="AM51" s="13">
        <v>0</v>
      </c>
      <c r="AN51" s="18">
        <v>0</v>
      </c>
      <c r="AO51">
        <v>0</v>
      </c>
      <c r="AP51" t="b">
        <v>0</v>
      </c>
      <c r="AQ51">
        <v>0</v>
      </c>
      <c r="AR51">
        <v>0</v>
      </c>
      <c r="AS51" s="35" t="str">
        <v/>
      </c>
      <c r="AT51" s="35"/>
      <c r="AU51" s="58"/>
      <c r="AV51" t="b">
        <f t="shared" si="10"/>
        <v>0</v>
      </c>
      <c r="AW51">
        <v>0</v>
      </c>
      <c r="AX51">
        <v>0</v>
      </c>
      <c r="AY51">
        <v>0</v>
      </c>
      <c r="AZ51">
        <f ca="1"/>
        <v>0</v>
      </c>
      <c r="BB51" t="str">
        <v/>
      </c>
      <c r="BC51" t="str">
        <v/>
      </c>
      <c r="BD51" t="str">
        <v/>
      </c>
      <c r="BE51" t="str">
        <v/>
      </c>
      <c r="BF51" t="str">
        <v/>
      </c>
      <c r="BG51">
        <f ca="1"/>
        <v>0</v>
      </c>
      <c r="BI51" s="54" t="str">
        <f t="shared" si="0"/>
        <v/>
      </c>
      <c r="BJ51" s="54" t="str">
        <f t="shared" si="1"/>
        <v/>
      </c>
      <c r="BK51" s="54" t="str">
        <f t="shared" si="2"/>
        <v/>
      </c>
      <c r="BL51" s="54" t="str">
        <v/>
      </c>
      <c r="BM51" t="str">
        <v/>
      </c>
      <c r="BN51" t="str">
        <v/>
      </c>
      <c r="BO51" t="str">
        <v/>
      </c>
      <c r="BP51" t="str">
        <v/>
      </c>
      <c r="BQ51" s="25" t="str">
        <f t="shared" si="11"/>
        <v/>
      </c>
      <c r="BR51" s="35" t="str">
        <v/>
      </c>
      <c r="BS51" s="35" t="str">
        <v/>
      </c>
      <c r="BT51" t="str">
        <v>051</v>
      </c>
      <c r="BU51" s="35" t="str">
        <f t="shared" si="7"/>
        <v/>
      </c>
      <c r="BX51" s="13"/>
      <c r="BY51" s="57" t="str">
        <f t="shared" si="3"/>
        <v/>
      </c>
      <c r="BZ51" s="57"/>
      <c r="CG51" s="71" t="str">
        <v>Quantity</v>
      </c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X51" t="str">
        <f ca="1"/>
        <v/>
      </c>
      <c r="CY51" t="str">
        <f ca="1"/>
        <v/>
      </c>
      <c r="CZ51" t="str">
        <f ca="1"/>
        <v/>
      </c>
      <c r="DA51" t="str">
        <f ca="1"/>
        <v/>
      </c>
      <c r="DB51" t="str">
        <f ca="1"/>
        <v/>
      </c>
      <c r="DC51" t="str">
        <f ca="1"/>
        <v/>
      </c>
      <c r="DD51" t="str">
        <f ca="1"/>
        <v/>
      </c>
      <c r="DL51" s="18" t="b">
        <f ca="1"/>
        <v>0</v>
      </c>
      <c r="DM51" s="141" t="str">
        <f t="shared" ca="1" si="4"/>
        <v/>
      </c>
      <c r="DN51" t="str">
        <v/>
      </c>
      <c r="DO51" t="str">
        <f ca="1"/>
        <v/>
      </c>
      <c r="DP51" t="str">
        <f ca="1"/>
        <v/>
      </c>
      <c r="DS51" t="str">
        <f ca="1"/>
        <v/>
      </c>
      <c r="DT51" t="str">
        <f ca="1"/>
        <v/>
      </c>
      <c r="DU51" t="str">
        <f ca="1"/>
        <v/>
      </c>
      <c r="DV51" t="str">
        <f ca="1"/>
        <v/>
      </c>
      <c r="DY51" t="str">
        <f ca="1"/>
        <v/>
      </c>
      <c r="DZ51" t="str">
        <f ca="1"/>
        <v/>
      </c>
      <c r="EC51" t="b">
        <f ca="1"/>
        <v>0</v>
      </c>
      <c r="ED51" t="str">
        <f ca="1"/>
        <v/>
      </c>
      <c r="EE51" s="13" t="str">
        <f ca="1"/>
        <v/>
      </c>
      <c r="EG51" t="str">
        <f ca="1"/>
        <v/>
      </c>
      <c r="EH51" t="str">
        <f ca="1"/>
        <v/>
      </c>
      <c r="EI51" t="str">
        <f ca="1"/>
        <v/>
      </c>
      <c r="EJ51" t="str">
        <f ca="1"/>
        <v/>
      </c>
      <c r="EK51" t="str">
        <f ca="1"/>
        <v/>
      </c>
      <c r="EL51" t="str">
        <f ca="1">IF(_IsInternal,_xlfn.TEXTJOIN($EL$1,TRUE,EG51:EJ51),"")</f>
        <v/>
      </c>
      <c r="EM51" t="str">
        <f ca="1"/>
        <v/>
      </c>
      <c r="EP51" t="str">
        <v/>
      </c>
      <c r="EQ51" t="str">
        <f ca="1"/>
        <v/>
      </c>
      <c r="ES51" s="78">
        <f>ROWS(ES$4:ES51)</f>
        <v>48</v>
      </c>
      <c r="FP51" t="str">
        <f ca="1"/>
        <v/>
      </c>
      <c r="FQ51" t="str">
        <f ca="1"/>
        <v/>
      </c>
      <c r="FR51" t="str">
        <f ca="1"/>
        <v/>
      </c>
      <c r="FU51" s="110"/>
      <c r="FZ51" s="109"/>
      <c r="GH51" t="str">
        <f ca="1"/>
        <v/>
      </c>
      <c r="GI51" t="str">
        <f ca="1"/>
        <v/>
      </c>
      <c r="GJ51" t="str">
        <f ca="1"/>
        <v/>
      </c>
      <c r="GY51" t="b">
        <f ca="1"/>
        <v>0</v>
      </c>
      <c r="GZ51" t="str">
        <f ca="1"/>
        <v/>
      </c>
      <c r="HA51" t="str">
        <f ca="1"/>
        <v/>
      </c>
      <c r="HB51" t="str">
        <f ca="1"/>
        <v/>
      </c>
      <c r="HQ51" t="str">
        <f ca="1"/>
        <v/>
      </c>
      <c r="HR51" t="str">
        <f ca="1"/>
        <v/>
      </c>
      <c r="HS51" t="str">
        <f ca="1"/>
        <v/>
      </c>
    </row>
    <row r="52" spans="1:227">
      <c r="A52" s="14" t="str">
        <f>IF(AK52,MAX(A$4:A51)+1,"")</f>
        <v/>
      </c>
      <c r="B52" s="51"/>
      <c r="C52" s="12"/>
      <c r="D52" s="12"/>
      <c r="E52" s="12"/>
      <c r="G52" s="12"/>
      <c r="I52" s="186"/>
      <c r="K52" s="12"/>
      <c r="L52" s="241"/>
      <c r="M52" s="241"/>
      <c r="O52" s="239">
        <v>0</v>
      </c>
      <c r="P52" s="240" t="str">
        <f ca="1">IF(T52,SUM(OFFSET($O52:$O$303,,,U52)),"")</f>
        <v/>
      </c>
      <c r="Q52" s="175"/>
      <c r="R52" s="177" t="str">
        <v/>
      </c>
      <c r="T52">
        <v>0</v>
      </c>
      <c r="U52" t="str">
        <f>IF(T52,IFERROR(MATCH(1,$T53:$T$303,0),ROWS($T52:$T$303)),"")</f>
        <v/>
      </c>
      <c r="V52" t="str">
        <v/>
      </c>
      <c r="W52" t="b">
        <f t="shared" si="9"/>
        <v>0</v>
      </c>
      <c r="X52" t="str">
        <v/>
      </c>
      <c r="Y52" t="str">
        <v/>
      </c>
      <c r="Z52" t="str">
        <v/>
      </c>
      <c r="AA52" t="b">
        <v>0</v>
      </c>
      <c r="AB52" t="b">
        <v>0</v>
      </c>
      <c r="AC52" t="b">
        <v>0</v>
      </c>
      <c r="AD52" t="b">
        <v>0</v>
      </c>
      <c r="AE52" t="b">
        <v>0</v>
      </c>
      <c r="AF52" s="25" t="b">
        <v>0</v>
      </c>
      <c r="AG52" t="b">
        <v>0</v>
      </c>
      <c r="AH52">
        <v>0</v>
      </c>
      <c r="AI52">
        <v>0</v>
      </c>
      <c r="AK52" s="13">
        <v>0</v>
      </c>
      <c r="AL52" s="13">
        <v>0</v>
      </c>
      <c r="AM52" s="13">
        <v>0</v>
      </c>
      <c r="AN52" s="18">
        <v>0</v>
      </c>
      <c r="AO52">
        <v>0</v>
      </c>
      <c r="AP52" t="b">
        <v>0</v>
      </c>
      <c r="AQ52">
        <v>0</v>
      </c>
      <c r="AR52">
        <v>0</v>
      </c>
      <c r="AS52" s="35" t="str">
        <v/>
      </c>
      <c r="AT52" s="35"/>
      <c r="AU52" s="58"/>
      <c r="AV52" t="b">
        <f t="shared" si="10"/>
        <v>0</v>
      </c>
      <c r="AW52">
        <v>0</v>
      </c>
      <c r="AX52">
        <v>0</v>
      </c>
      <c r="AY52">
        <v>0</v>
      </c>
      <c r="AZ52">
        <f ca="1"/>
        <v>0</v>
      </c>
      <c r="BB52" t="str">
        <v/>
      </c>
      <c r="BC52" t="str">
        <v/>
      </c>
      <c r="BD52" t="str">
        <v/>
      </c>
      <c r="BE52" t="str">
        <v/>
      </c>
      <c r="BF52" t="str">
        <v/>
      </c>
      <c r="BG52">
        <f ca="1"/>
        <v>0</v>
      </c>
      <c r="BI52" s="54" t="str">
        <f t="shared" si="0"/>
        <v/>
      </c>
      <c r="BJ52" s="54" t="str">
        <f t="shared" si="1"/>
        <v/>
      </c>
      <c r="BK52" s="54" t="str">
        <f t="shared" si="2"/>
        <v/>
      </c>
      <c r="BL52" s="54" t="str">
        <v/>
      </c>
      <c r="BM52" t="str">
        <v/>
      </c>
      <c r="BN52" t="str">
        <v/>
      </c>
      <c r="BO52" t="str">
        <v/>
      </c>
      <c r="BP52" t="str">
        <v/>
      </c>
      <c r="BQ52" s="25" t="str">
        <f t="shared" si="11"/>
        <v/>
      </c>
      <c r="BR52" s="35" t="str">
        <v/>
      </c>
      <c r="BS52" s="35" t="str">
        <v/>
      </c>
      <c r="BT52" t="str">
        <v>052</v>
      </c>
      <c r="BU52" s="35" t="str">
        <f t="shared" si="7"/>
        <v/>
      </c>
      <c r="BX52" s="13"/>
      <c r="BY52" s="57" t="str">
        <f t="shared" si="3"/>
        <v/>
      </c>
      <c r="BZ52" s="57"/>
      <c r="CG52" s="71" t="str">
        <v>RowN</v>
      </c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X52" t="str">
        <f ca="1"/>
        <v/>
      </c>
      <c r="CY52" t="str">
        <f ca="1"/>
        <v/>
      </c>
      <c r="CZ52" t="str">
        <f ca="1"/>
        <v/>
      </c>
      <c r="DA52" t="str">
        <f ca="1"/>
        <v/>
      </c>
      <c r="DB52" t="str">
        <f ca="1"/>
        <v/>
      </c>
      <c r="DC52" t="str">
        <f ca="1"/>
        <v/>
      </c>
      <c r="DD52" t="str">
        <f ca="1"/>
        <v/>
      </c>
      <c r="DL52" s="18" t="b">
        <f ca="1"/>
        <v>0</v>
      </c>
      <c r="DM52" s="141" t="str">
        <f t="shared" ca="1" si="4"/>
        <v/>
      </c>
      <c r="DN52" t="str">
        <v/>
      </c>
      <c r="DO52" t="str">
        <f ca="1"/>
        <v/>
      </c>
      <c r="DP52" t="str">
        <f ca="1"/>
        <v/>
      </c>
      <c r="DS52" t="str">
        <f ca="1"/>
        <v/>
      </c>
      <c r="DT52" t="str">
        <f ca="1"/>
        <v/>
      </c>
      <c r="DU52" t="str">
        <f ca="1"/>
        <v/>
      </c>
      <c r="DV52" t="str">
        <f ca="1"/>
        <v/>
      </c>
      <c r="DY52" t="str">
        <f ca="1"/>
        <v/>
      </c>
      <c r="DZ52" t="str">
        <f ca="1"/>
        <v/>
      </c>
      <c r="EC52" t="b">
        <f ca="1"/>
        <v>0</v>
      </c>
      <c r="ED52" t="str">
        <f ca="1"/>
        <v/>
      </c>
      <c r="EE52" s="13" t="str">
        <f ca="1"/>
        <v/>
      </c>
      <c r="EG52" t="str">
        <f ca="1"/>
        <v/>
      </c>
      <c r="EH52" t="str">
        <f ca="1"/>
        <v/>
      </c>
      <c r="EI52" t="str">
        <f ca="1"/>
        <v/>
      </c>
      <c r="EJ52" t="str">
        <f ca="1"/>
        <v/>
      </c>
      <c r="EK52" t="str">
        <f ca="1"/>
        <v/>
      </c>
      <c r="EL52" t="str">
        <f ca="1">IF(_IsInternal,_xlfn.TEXTJOIN($EL$1,TRUE,EG52:EJ52),"")</f>
        <v/>
      </c>
      <c r="EM52" t="str">
        <f ca="1"/>
        <v/>
      </c>
      <c r="EP52" t="str">
        <v/>
      </c>
      <c r="EQ52" t="str">
        <f ca="1"/>
        <v/>
      </c>
      <c r="ES52" s="78">
        <f>ROWS(ES$4:ES52)</f>
        <v>49</v>
      </c>
      <c r="FP52" t="str">
        <f ca="1"/>
        <v/>
      </c>
      <c r="FQ52" t="str">
        <f ca="1"/>
        <v/>
      </c>
      <c r="FR52" t="str">
        <f ca="1"/>
        <v/>
      </c>
      <c r="FZ52" s="109"/>
      <c r="GH52" t="str">
        <f ca="1"/>
        <v/>
      </c>
      <c r="GI52" t="str">
        <f ca="1"/>
        <v/>
      </c>
      <c r="GJ52" t="str">
        <f ca="1"/>
        <v/>
      </c>
      <c r="GY52" t="b">
        <f ca="1"/>
        <v>0</v>
      </c>
      <c r="GZ52" t="str">
        <f ca="1"/>
        <v/>
      </c>
      <c r="HA52" t="str">
        <f ca="1"/>
        <v/>
      </c>
      <c r="HB52" t="str">
        <f ca="1"/>
        <v/>
      </c>
      <c r="HQ52" t="str">
        <f ca="1"/>
        <v/>
      </c>
      <c r="HR52" t="str">
        <f ca="1"/>
        <v/>
      </c>
      <c r="HS52" t="str">
        <f ca="1"/>
        <v/>
      </c>
    </row>
    <row r="53" spans="1:227">
      <c r="A53" s="14" t="str">
        <f>IF(AK53,MAX(A$4:A52)+1,"")</f>
        <v/>
      </c>
      <c r="B53" s="51"/>
      <c r="C53" s="12"/>
      <c r="D53" s="12"/>
      <c r="E53" s="12"/>
      <c r="G53" s="12"/>
      <c r="I53" s="186"/>
      <c r="K53" s="12"/>
      <c r="L53" s="241"/>
      <c r="M53" s="241"/>
      <c r="O53" s="239">
        <v>0</v>
      </c>
      <c r="P53" s="240" t="str">
        <f ca="1">IF(T53,SUM(OFFSET($O53:$O$303,,,U53)),"")</f>
        <v/>
      </c>
      <c r="Q53" s="175"/>
      <c r="R53" s="177" t="str">
        <v/>
      </c>
      <c r="T53">
        <v>0</v>
      </c>
      <c r="U53" t="str">
        <f>IF(T53,IFERROR(MATCH(1,$T54:$T$303,0),ROWS($T53:$T$303)),"")</f>
        <v/>
      </c>
      <c r="V53" t="str">
        <v/>
      </c>
      <c r="W53" t="b">
        <f t="shared" si="9"/>
        <v>0</v>
      </c>
      <c r="X53" t="str">
        <v/>
      </c>
      <c r="Y53" t="str">
        <v/>
      </c>
      <c r="Z53" t="str">
        <v/>
      </c>
      <c r="AA53" t="b">
        <v>0</v>
      </c>
      <c r="AB53" t="b">
        <v>0</v>
      </c>
      <c r="AC53" t="b">
        <v>0</v>
      </c>
      <c r="AD53" t="b">
        <v>0</v>
      </c>
      <c r="AE53" t="b">
        <v>0</v>
      </c>
      <c r="AF53" s="25" t="b">
        <v>0</v>
      </c>
      <c r="AG53" t="b">
        <v>0</v>
      </c>
      <c r="AH53">
        <v>0</v>
      </c>
      <c r="AI53">
        <v>0</v>
      </c>
      <c r="AK53" s="13">
        <v>0</v>
      </c>
      <c r="AL53" s="13">
        <v>0</v>
      </c>
      <c r="AM53" s="13">
        <v>0</v>
      </c>
      <c r="AN53" s="18">
        <v>0</v>
      </c>
      <c r="AO53">
        <v>0</v>
      </c>
      <c r="AP53" t="b">
        <v>0</v>
      </c>
      <c r="AQ53">
        <v>0</v>
      </c>
      <c r="AR53">
        <v>0</v>
      </c>
      <c r="AS53" s="35" t="str">
        <v/>
      </c>
      <c r="AT53" s="35"/>
      <c r="AU53" s="58"/>
      <c r="AV53" t="b">
        <f t="shared" si="10"/>
        <v>0</v>
      </c>
      <c r="AW53">
        <v>0</v>
      </c>
      <c r="AX53">
        <v>0</v>
      </c>
      <c r="AY53">
        <v>0</v>
      </c>
      <c r="AZ53">
        <f ca="1"/>
        <v>0</v>
      </c>
      <c r="BB53" t="str">
        <v/>
      </c>
      <c r="BC53" t="str">
        <v/>
      </c>
      <c r="BD53" t="str">
        <v/>
      </c>
      <c r="BE53" t="str">
        <v/>
      </c>
      <c r="BF53" t="str">
        <v/>
      </c>
      <c r="BG53">
        <f ca="1"/>
        <v>0</v>
      </c>
      <c r="BI53" s="54" t="str">
        <f t="shared" si="0"/>
        <v/>
      </c>
      <c r="BJ53" s="54" t="str">
        <f t="shared" si="1"/>
        <v/>
      </c>
      <c r="BK53" s="54" t="str">
        <f t="shared" si="2"/>
        <v/>
      </c>
      <c r="BL53" s="54" t="str">
        <v/>
      </c>
      <c r="BM53" t="str">
        <v/>
      </c>
      <c r="BN53" t="str">
        <v/>
      </c>
      <c r="BO53" t="str">
        <v/>
      </c>
      <c r="BP53" t="str">
        <v/>
      </c>
      <c r="BQ53" s="25" t="str">
        <f t="shared" si="11"/>
        <v/>
      </c>
      <c r="BR53" s="35" t="str">
        <v/>
      </c>
      <c r="BS53" s="35" t="str">
        <v/>
      </c>
      <c r="BT53" t="str">
        <v>053</v>
      </c>
      <c r="BU53" s="35" t="str">
        <f t="shared" si="7"/>
        <v/>
      </c>
      <c r="BX53" s="13"/>
      <c r="BY53" s="57" t="str">
        <f t="shared" si="3"/>
        <v/>
      </c>
      <c r="BZ53" s="57"/>
      <c r="CG53" s="71" t="str">
        <v>Surveillance activity</v>
      </c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X53" t="str">
        <f ca="1"/>
        <v/>
      </c>
      <c r="CY53" t="str">
        <f ca="1"/>
        <v/>
      </c>
      <c r="CZ53" t="str">
        <f ca="1"/>
        <v/>
      </c>
      <c r="DA53" t="str">
        <f ca="1"/>
        <v/>
      </c>
      <c r="DB53" t="str">
        <f ca="1"/>
        <v/>
      </c>
      <c r="DC53" t="str">
        <f ca="1"/>
        <v/>
      </c>
      <c r="DD53" t="str">
        <f ca="1"/>
        <v/>
      </c>
      <c r="DL53" s="18" t="b">
        <f ca="1"/>
        <v>0</v>
      </c>
      <c r="DM53" s="141" t="str">
        <f t="shared" ca="1" si="4"/>
        <v/>
      </c>
      <c r="DN53" t="str">
        <v/>
      </c>
      <c r="DO53" t="str">
        <f ca="1"/>
        <v/>
      </c>
      <c r="DP53" t="str">
        <f ca="1"/>
        <v/>
      </c>
      <c r="DS53" t="str">
        <f ca="1"/>
        <v/>
      </c>
      <c r="DT53" t="str">
        <f ca="1"/>
        <v/>
      </c>
      <c r="DU53" t="str">
        <f ca="1"/>
        <v/>
      </c>
      <c r="DV53" t="str">
        <f ca="1"/>
        <v/>
      </c>
      <c r="DY53" t="str">
        <f ca="1"/>
        <v/>
      </c>
      <c r="DZ53" t="str">
        <f ca="1"/>
        <v/>
      </c>
      <c r="EC53" t="b">
        <f ca="1"/>
        <v>0</v>
      </c>
      <c r="ED53" t="str">
        <f ca="1"/>
        <v/>
      </c>
      <c r="EE53" s="13" t="str">
        <f ca="1"/>
        <v/>
      </c>
      <c r="EG53" t="str">
        <f ca="1"/>
        <v/>
      </c>
      <c r="EH53" t="str">
        <f ca="1"/>
        <v/>
      </c>
      <c r="EI53" t="str">
        <f ca="1"/>
        <v/>
      </c>
      <c r="EJ53" t="str">
        <f ca="1"/>
        <v/>
      </c>
      <c r="EK53" t="str">
        <f ca="1"/>
        <v/>
      </c>
      <c r="EL53" t="str">
        <f ca="1">IF(_IsInternal,_xlfn.TEXTJOIN($EL$1,TRUE,EG53:EJ53),"")</f>
        <v/>
      </c>
      <c r="EM53" t="str">
        <f ca="1"/>
        <v/>
      </c>
      <c r="EP53" t="str">
        <v/>
      </c>
      <c r="EQ53" t="str">
        <f ca="1"/>
        <v/>
      </c>
      <c r="ES53" s="78">
        <f>ROWS(ES$4:ES53)</f>
        <v>50</v>
      </c>
      <c r="FP53" t="str">
        <f ca="1"/>
        <v/>
      </c>
      <c r="FQ53" t="str">
        <f ca="1"/>
        <v/>
      </c>
      <c r="FR53" t="str">
        <f ca="1"/>
        <v/>
      </c>
      <c r="FZ53" s="109"/>
      <c r="GH53" t="str">
        <f ca="1"/>
        <v/>
      </c>
      <c r="GI53" t="str">
        <f ca="1"/>
        <v/>
      </c>
      <c r="GJ53" t="str">
        <f ca="1"/>
        <v/>
      </c>
      <c r="GY53" t="b">
        <f ca="1"/>
        <v>0</v>
      </c>
      <c r="GZ53" t="str">
        <f ca="1"/>
        <v/>
      </c>
      <c r="HA53" t="str">
        <f ca="1"/>
        <v/>
      </c>
      <c r="HB53" t="str">
        <f ca="1"/>
        <v/>
      </c>
      <c r="HQ53" t="str">
        <f ca="1"/>
        <v/>
      </c>
      <c r="HR53" t="str">
        <f ca="1"/>
        <v/>
      </c>
      <c r="HS53" t="str">
        <f ca="1"/>
        <v/>
      </c>
    </row>
    <row r="54" spans="1:227">
      <c r="A54" s="14" t="str">
        <f>IF(AK54,MAX(A$4:A53)+1,"")</f>
        <v/>
      </c>
      <c r="B54" s="51"/>
      <c r="C54" s="12"/>
      <c r="D54" s="12"/>
      <c r="E54" s="12"/>
      <c r="G54" s="12"/>
      <c r="I54" s="186"/>
      <c r="K54" s="12"/>
      <c r="L54" s="241"/>
      <c r="M54" s="241"/>
      <c r="O54" s="239">
        <v>0</v>
      </c>
      <c r="P54" s="240" t="str">
        <f ca="1">IF(T54,SUM(OFFSET($O54:$O$303,,,U54)),"")</f>
        <v/>
      </c>
      <c r="Q54" s="175"/>
      <c r="R54" s="177" t="str">
        <v/>
      </c>
      <c r="T54">
        <v>0</v>
      </c>
      <c r="U54" t="str">
        <f>IF(T54,IFERROR(MATCH(1,$T55:$T$303,0),ROWS($T54:$T$303)),"")</f>
        <v/>
      </c>
      <c r="V54" t="str">
        <v/>
      </c>
      <c r="W54" t="b">
        <f t="shared" si="9"/>
        <v>0</v>
      </c>
      <c r="X54" t="str">
        <v/>
      </c>
      <c r="Y54" t="str">
        <v/>
      </c>
      <c r="Z54" t="str">
        <v/>
      </c>
      <c r="AA54" t="b">
        <v>0</v>
      </c>
      <c r="AB54" t="b">
        <v>0</v>
      </c>
      <c r="AC54" t="b">
        <v>0</v>
      </c>
      <c r="AD54" t="b">
        <v>0</v>
      </c>
      <c r="AE54" t="b">
        <v>0</v>
      </c>
      <c r="AF54" s="25" t="b">
        <v>0</v>
      </c>
      <c r="AG54" t="b">
        <v>0</v>
      </c>
      <c r="AH54">
        <v>0</v>
      </c>
      <c r="AI54">
        <v>0</v>
      </c>
      <c r="AK54" s="13">
        <v>0</v>
      </c>
      <c r="AL54" s="13">
        <v>0</v>
      </c>
      <c r="AM54" s="13">
        <v>0</v>
      </c>
      <c r="AN54" s="18">
        <v>0</v>
      </c>
      <c r="AO54">
        <v>0</v>
      </c>
      <c r="AP54" t="b">
        <v>0</v>
      </c>
      <c r="AQ54">
        <v>0</v>
      </c>
      <c r="AR54">
        <v>0</v>
      </c>
      <c r="AS54" s="35" t="str">
        <v/>
      </c>
      <c r="AT54" s="35"/>
      <c r="AU54" s="58"/>
      <c r="AV54" t="b">
        <f t="shared" si="10"/>
        <v>0</v>
      </c>
      <c r="AW54">
        <v>0</v>
      </c>
      <c r="AX54">
        <v>0</v>
      </c>
      <c r="AY54">
        <v>0</v>
      </c>
      <c r="AZ54">
        <f ca="1"/>
        <v>0</v>
      </c>
      <c r="BB54" t="str">
        <v/>
      </c>
      <c r="BC54" t="str">
        <v/>
      </c>
      <c r="BD54" t="str">
        <v/>
      </c>
      <c r="BE54" t="str">
        <v/>
      </c>
      <c r="BF54" t="str">
        <v/>
      </c>
      <c r="BG54">
        <f ca="1"/>
        <v>0</v>
      </c>
      <c r="BI54" s="54" t="str">
        <f t="shared" si="0"/>
        <v/>
      </c>
      <c r="BJ54" s="54" t="str">
        <f t="shared" si="1"/>
        <v/>
      </c>
      <c r="BK54" s="54" t="str">
        <f t="shared" si="2"/>
        <v/>
      </c>
      <c r="BL54" s="54" t="str">
        <v/>
      </c>
      <c r="BM54" t="str">
        <v/>
      </c>
      <c r="BN54" t="str">
        <v/>
      </c>
      <c r="BO54" t="str">
        <v/>
      </c>
      <c r="BP54" t="str">
        <v/>
      </c>
      <c r="BQ54" s="25" t="str">
        <f t="shared" si="11"/>
        <v/>
      </c>
      <c r="BR54" s="35" t="str">
        <v/>
      </c>
      <c r="BS54" s="35" t="str">
        <v/>
      </c>
      <c r="BT54" t="str">
        <v>054</v>
      </c>
      <c r="BU54" s="35" t="str">
        <f t="shared" si="7"/>
        <v/>
      </c>
      <c r="BX54" s="13"/>
      <c r="BY54" s="57" t="str">
        <f t="shared" si="3"/>
        <v/>
      </c>
      <c r="BZ54" s="57"/>
      <c r="CG54" s="71" t="str">
        <v>Surveillance function</v>
      </c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X54" t="str">
        <f ca="1"/>
        <v/>
      </c>
      <c r="CY54" t="str">
        <f ca="1"/>
        <v/>
      </c>
      <c r="CZ54" t="str">
        <f ca="1"/>
        <v/>
      </c>
      <c r="DA54" t="str">
        <f ca="1"/>
        <v/>
      </c>
      <c r="DB54" t="str">
        <f ca="1"/>
        <v/>
      </c>
      <c r="DC54" t="str">
        <f ca="1"/>
        <v/>
      </c>
      <c r="DD54" t="str">
        <f ca="1"/>
        <v/>
      </c>
      <c r="DL54" s="18" t="b">
        <f ca="1"/>
        <v>0</v>
      </c>
      <c r="DM54" s="141" t="str">
        <f t="shared" ca="1" si="4"/>
        <v/>
      </c>
      <c r="DN54" t="str">
        <v/>
      </c>
      <c r="DO54" t="str">
        <f ca="1"/>
        <v/>
      </c>
      <c r="DP54" t="str">
        <f ca="1"/>
        <v/>
      </c>
      <c r="DS54" t="str">
        <f ca="1"/>
        <v/>
      </c>
      <c r="DT54" t="str">
        <f ca="1"/>
        <v/>
      </c>
      <c r="DU54" t="str">
        <f ca="1"/>
        <v/>
      </c>
      <c r="DV54" t="str">
        <f ca="1"/>
        <v/>
      </c>
      <c r="DY54" t="str">
        <f ca="1"/>
        <v/>
      </c>
      <c r="DZ54" t="str">
        <f ca="1"/>
        <v/>
      </c>
      <c r="EC54" t="b">
        <f ca="1"/>
        <v>0</v>
      </c>
      <c r="ED54" t="str">
        <f ca="1"/>
        <v/>
      </c>
      <c r="EE54" s="13" t="str">
        <f ca="1"/>
        <v/>
      </c>
      <c r="EG54" t="str">
        <f ca="1"/>
        <v/>
      </c>
      <c r="EH54" t="str">
        <f ca="1"/>
        <v/>
      </c>
      <c r="EI54" t="str">
        <f ca="1"/>
        <v/>
      </c>
      <c r="EJ54" t="str">
        <f ca="1"/>
        <v/>
      </c>
      <c r="EK54" t="str">
        <f ca="1"/>
        <v/>
      </c>
      <c r="EL54" t="str">
        <f ca="1">IF(_IsInternal,_xlfn.TEXTJOIN($EL$1,TRUE,EG54:EJ54),"")</f>
        <v/>
      </c>
      <c r="EM54" t="str">
        <f ca="1"/>
        <v/>
      </c>
      <c r="EP54" t="str">
        <v/>
      </c>
      <c r="EQ54" t="str">
        <f ca="1"/>
        <v/>
      </c>
      <c r="ES54" s="78">
        <f>ROWS(ES$4:ES54)</f>
        <v>51</v>
      </c>
      <c r="FP54" t="str">
        <f ca="1"/>
        <v/>
      </c>
      <c r="FQ54" t="str">
        <f ca="1"/>
        <v/>
      </c>
      <c r="FR54" t="str">
        <f ca="1"/>
        <v/>
      </c>
      <c r="FZ54" s="109"/>
      <c r="GH54" t="str">
        <f ca="1"/>
        <v/>
      </c>
      <c r="GI54" t="str">
        <f ca="1"/>
        <v/>
      </c>
      <c r="GJ54" t="str">
        <f ca="1"/>
        <v/>
      </c>
      <c r="GY54" t="b">
        <f ca="1"/>
        <v>0</v>
      </c>
      <c r="GZ54" t="str">
        <f ca="1"/>
        <v/>
      </c>
      <c r="HA54" t="str">
        <f ca="1"/>
        <v/>
      </c>
      <c r="HB54" t="str">
        <f ca="1"/>
        <v/>
      </c>
      <c r="HQ54" t="str">
        <f ca="1"/>
        <v/>
      </c>
      <c r="HR54" t="str">
        <f ca="1"/>
        <v/>
      </c>
      <c r="HS54" t="str">
        <f ca="1"/>
        <v/>
      </c>
    </row>
    <row r="55" spans="1:227">
      <c r="A55" s="14" t="str">
        <f>IF(AK55,MAX(A$4:A54)+1,"")</f>
        <v/>
      </c>
      <c r="B55" s="51"/>
      <c r="C55" s="12"/>
      <c r="D55" s="12"/>
      <c r="E55" s="12"/>
      <c r="G55" s="12"/>
      <c r="I55" s="186"/>
      <c r="K55" s="12"/>
      <c r="L55" s="241"/>
      <c r="M55" s="241"/>
      <c r="O55" s="239">
        <v>0</v>
      </c>
      <c r="P55" s="240" t="str">
        <f ca="1">IF(T55,SUM(OFFSET($O55:$O$303,,,U55)),"")</f>
        <v/>
      </c>
      <c r="Q55" s="175"/>
      <c r="R55" s="177" t="str">
        <v/>
      </c>
      <c r="T55">
        <v>0</v>
      </c>
      <c r="U55" t="str">
        <f>IF(T55,IFERROR(MATCH(1,$T56:$T$303,0),ROWS($T55:$T$303)),"")</f>
        <v/>
      </c>
      <c r="V55" t="str">
        <v/>
      </c>
      <c r="W55" t="b">
        <f t="shared" si="9"/>
        <v>0</v>
      </c>
      <c r="X55" t="str">
        <v/>
      </c>
      <c r="Y55" t="str">
        <v/>
      </c>
      <c r="Z55" t="str">
        <v/>
      </c>
      <c r="AA55" t="b">
        <v>0</v>
      </c>
      <c r="AB55" t="b">
        <v>0</v>
      </c>
      <c r="AC55" t="b">
        <v>0</v>
      </c>
      <c r="AD55" t="b">
        <v>0</v>
      </c>
      <c r="AE55" t="b">
        <v>0</v>
      </c>
      <c r="AF55" s="25" t="b">
        <v>0</v>
      </c>
      <c r="AG55" t="b">
        <v>0</v>
      </c>
      <c r="AH55">
        <v>0</v>
      </c>
      <c r="AI55">
        <v>0</v>
      </c>
      <c r="AK55" s="13">
        <v>0</v>
      </c>
      <c r="AL55" s="13">
        <v>0</v>
      </c>
      <c r="AM55" s="13">
        <v>0</v>
      </c>
      <c r="AN55" s="18">
        <v>0</v>
      </c>
      <c r="AO55">
        <v>0</v>
      </c>
      <c r="AP55" t="b">
        <v>0</v>
      </c>
      <c r="AQ55">
        <v>0</v>
      </c>
      <c r="AR55">
        <v>0</v>
      </c>
      <c r="AS55" s="35" t="str">
        <v/>
      </c>
      <c r="AT55" s="35"/>
      <c r="AU55" s="58"/>
      <c r="AV55" t="b">
        <f t="shared" si="10"/>
        <v>0</v>
      </c>
      <c r="AW55">
        <v>0</v>
      </c>
      <c r="AX55">
        <v>0</v>
      </c>
      <c r="AY55">
        <v>0</v>
      </c>
      <c r="AZ55">
        <f ca="1"/>
        <v>0</v>
      </c>
      <c r="BB55" t="str">
        <v/>
      </c>
      <c r="BC55" t="str">
        <v/>
      </c>
      <c r="BD55" t="str">
        <v/>
      </c>
      <c r="BE55" t="str">
        <v/>
      </c>
      <c r="BF55" t="str">
        <v/>
      </c>
      <c r="BG55">
        <f ca="1"/>
        <v>0</v>
      </c>
      <c r="BI55" s="54" t="str">
        <f t="shared" si="0"/>
        <v/>
      </c>
      <c r="BJ55" s="54" t="str">
        <f t="shared" si="1"/>
        <v/>
      </c>
      <c r="BK55" s="54" t="str">
        <f t="shared" si="2"/>
        <v/>
      </c>
      <c r="BL55" s="54" t="str">
        <v/>
      </c>
      <c r="BM55" t="str">
        <v/>
      </c>
      <c r="BN55" t="str">
        <v/>
      </c>
      <c r="BO55" t="str">
        <v/>
      </c>
      <c r="BP55" t="str">
        <v/>
      </c>
      <c r="BQ55" s="25" t="str">
        <f t="shared" si="11"/>
        <v/>
      </c>
      <c r="BR55" s="35" t="str">
        <v/>
      </c>
      <c r="BS55" s="35" t="str">
        <v/>
      </c>
      <c r="BT55" t="str">
        <v>055</v>
      </c>
      <c r="BU55" s="35" t="str">
        <f t="shared" si="7"/>
        <v/>
      </c>
      <c r="BX55" s="13"/>
      <c r="BY55" s="57" t="str">
        <f t="shared" si="3"/>
        <v/>
      </c>
      <c r="BZ55" s="57"/>
      <c r="CG55" s="71" t="str">
        <v>Transitioning</v>
      </c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X55" t="str">
        <f ca="1"/>
        <v/>
      </c>
      <c r="CY55" t="str">
        <f ca="1"/>
        <v/>
      </c>
      <c r="CZ55" t="str">
        <f ca="1"/>
        <v/>
      </c>
      <c r="DA55" t="str">
        <f ca="1"/>
        <v/>
      </c>
      <c r="DB55" t="str">
        <f ca="1"/>
        <v/>
      </c>
      <c r="DC55" t="str">
        <f ca="1"/>
        <v/>
      </c>
      <c r="DD55" t="str">
        <f ca="1"/>
        <v/>
      </c>
      <c r="DL55" s="18" t="b">
        <f ca="1"/>
        <v>0</v>
      </c>
      <c r="DM55" s="141" t="str">
        <f t="shared" ca="1" si="4"/>
        <v/>
      </c>
      <c r="DN55" t="str">
        <v/>
      </c>
      <c r="DO55" t="str">
        <f ca="1"/>
        <v/>
      </c>
      <c r="DP55" t="str">
        <f ca="1"/>
        <v/>
      </c>
      <c r="DS55" t="str">
        <f ca="1"/>
        <v/>
      </c>
      <c r="DT55" t="str">
        <f ca="1"/>
        <v/>
      </c>
      <c r="DU55" t="str">
        <f ca="1"/>
        <v/>
      </c>
      <c r="DV55" t="str">
        <f ca="1"/>
        <v/>
      </c>
      <c r="DY55" t="str">
        <f ca="1"/>
        <v/>
      </c>
      <c r="DZ55" t="str">
        <f ca="1"/>
        <v/>
      </c>
      <c r="EC55" t="b">
        <f ca="1"/>
        <v>0</v>
      </c>
      <c r="ED55" t="str">
        <f ca="1"/>
        <v/>
      </c>
      <c r="EE55" s="13" t="str">
        <f ca="1"/>
        <v/>
      </c>
      <c r="EG55" t="str">
        <f ca="1"/>
        <v/>
      </c>
      <c r="EH55" t="str">
        <f ca="1"/>
        <v/>
      </c>
      <c r="EI55" t="str">
        <f ca="1"/>
        <v/>
      </c>
      <c r="EJ55" t="str">
        <f ca="1"/>
        <v/>
      </c>
      <c r="EK55" t="str">
        <f ca="1"/>
        <v/>
      </c>
      <c r="EL55" t="str">
        <f ca="1">IF(_IsInternal,_xlfn.TEXTJOIN($EL$1,TRUE,EG55:EJ55),"")</f>
        <v/>
      </c>
      <c r="EM55" t="str">
        <f ca="1"/>
        <v/>
      </c>
      <c r="EP55" t="str">
        <v/>
      </c>
      <c r="EQ55" t="str">
        <f ca="1"/>
        <v/>
      </c>
      <c r="ES55" s="78">
        <f>ROWS(ES$4:ES55)</f>
        <v>52</v>
      </c>
      <c r="FP55" t="str">
        <f ca="1"/>
        <v/>
      </c>
      <c r="FQ55" t="str">
        <f ca="1"/>
        <v/>
      </c>
      <c r="FR55" t="str">
        <f ca="1"/>
        <v/>
      </c>
      <c r="FZ55" s="109"/>
      <c r="GH55" t="str">
        <f ca="1"/>
        <v/>
      </c>
      <c r="GI55" t="str">
        <f ca="1"/>
        <v/>
      </c>
      <c r="GJ55" t="str">
        <f ca="1"/>
        <v/>
      </c>
      <c r="GY55" t="b">
        <f ca="1"/>
        <v>0</v>
      </c>
      <c r="GZ55" t="str">
        <f ca="1"/>
        <v/>
      </c>
      <c r="HA55" t="str">
        <f ca="1"/>
        <v/>
      </c>
      <c r="HB55" t="str">
        <f ca="1"/>
        <v/>
      </c>
      <c r="HQ55" t="str">
        <f ca="1"/>
        <v/>
      </c>
      <c r="HR55" t="str">
        <f ca="1"/>
        <v/>
      </c>
      <c r="HS55" t="str">
        <f ca="1"/>
        <v/>
      </c>
    </row>
    <row r="56" spans="1:227">
      <c r="A56" s="14" t="str">
        <f>IF(AK56,MAX(A$4:A55)+1,"")</f>
        <v/>
      </c>
      <c r="B56" s="51"/>
      <c r="C56" s="12"/>
      <c r="D56" s="12"/>
      <c r="E56" s="12"/>
      <c r="G56" s="12"/>
      <c r="I56" s="186"/>
      <c r="K56" s="12"/>
      <c r="L56" s="241"/>
      <c r="M56" s="241"/>
      <c r="O56" s="239">
        <v>0</v>
      </c>
      <c r="P56" s="240" t="str">
        <f ca="1">IF(T56,SUM(OFFSET($O56:$O$303,,,U56)),"")</f>
        <v/>
      </c>
      <c r="Q56" s="175"/>
      <c r="R56" s="177" t="str">
        <v/>
      </c>
      <c r="T56">
        <v>0</v>
      </c>
      <c r="U56" t="str">
        <f>IF(T56,IFERROR(MATCH(1,$T57:$T$303,0),ROWS($T56:$T$303)),"")</f>
        <v/>
      </c>
      <c r="V56" t="str">
        <v/>
      </c>
      <c r="W56" t="b">
        <f t="shared" si="9"/>
        <v>0</v>
      </c>
      <c r="X56" t="str">
        <v/>
      </c>
      <c r="Y56" t="str">
        <v/>
      </c>
      <c r="Z56" t="str">
        <v/>
      </c>
      <c r="AA56" t="b">
        <v>0</v>
      </c>
      <c r="AB56" t="b">
        <v>0</v>
      </c>
      <c r="AC56" t="b">
        <v>0</v>
      </c>
      <c r="AD56" t="b">
        <v>0</v>
      </c>
      <c r="AE56" t="b">
        <v>0</v>
      </c>
      <c r="AF56" s="25" t="b">
        <v>0</v>
      </c>
      <c r="AG56" t="b">
        <v>0</v>
      </c>
      <c r="AH56">
        <v>0</v>
      </c>
      <c r="AI56">
        <v>0</v>
      </c>
      <c r="AK56" s="13">
        <v>0</v>
      </c>
      <c r="AL56" s="13">
        <v>0</v>
      </c>
      <c r="AM56" s="13">
        <v>0</v>
      </c>
      <c r="AN56" s="18">
        <v>0</v>
      </c>
      <c r="AO56">
        <v>0</v>
      </c>
      <c r="AP56" t="b">
        <v>0</v>
      </c>
      <c r="AQ56">
        <v>0</v>
      </c>
      <c r="AR56">
        <v>0</v>
      </c>
      <c r="AS56" s="35" t="str">
        <v/>
      </c>
      <c r="AT56" s="35"/>
      <c r="AU56" s="58"/>
      <c r="AV56" t="b">
        <f t="shared" si="10"/>
        <v>0</v>
      </c>
      <c r="AW56">
        <v>0</v>
      </c>
      <c r="AX56">
        <v>0</v>
      </c>
      <c r="AY56">
        <v>0</v>
      </c>
      <c r="AZ56">
        <f ca="1"/>
        <v>0</v>
      </c>
      <c r="BB56" t="str">
        <v/>
      </c>
      <c r="BC56" t="str">
        <v/>
      </c>
      <c r="BD56" t="str">
        <v/>
      </c>
      <c r="BE56" t="str">
        <v/>
      </c>
      <c r="BF56" t="str">
        <v/>
      </c>
      <c r="BG56">
        <f ca="1"/>
        <v>0</v>
      </c>
      <c r="BI56" s="54" t="str">
        <f t="shared" si="0"/>
        <v/>
      </c>
      <c r="BJ56" s="54" t="str">
        <f t="shared" si="1"/>
        <v/>
      </c>
      <c r="BK56" s="54" t="str">
        <f t="shared" si="2"/>
        <v/>
      </c>
      <c r="BL56" s="54" t="str">
        <v/>
      </c>
      <c r="BM56" t="str">
        <v/>
      </c>
      <c r="BN56" t="str">
        <v/>
      </c>
      <c r="BO56" t="str">
        <v/>
      </c>
      <c r="BP56" t="str">
        <v/>
      </c>
      <c r="BQ56" s="25" t="str">
        <f t="shared" si="11"/>
        <v/>
      </c>
      <c r="BR56" s="35" t="str">
        <v/>
      </c>
      <c r="BS56" s="35" t="str">
        <v/>
      </c>
      <c r="BT56" t="str">
        <v>056</v>
      </c>
      <c r="BU56" s="35" t="str">
        <f t="shared" si="7"/>
        <v/>
      </c>
      <c r="BX56" s="13"/>
      <c r="BY56" s="57" t="str">
        <f t="shared" si="3"/>
        <v/>
      </c>
      <c r="BZ56" s="57"/>
      <c r="CG56" s="71" t="str">
        <v>Unique Code</v>
      </c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X56" t="str">
        <f ca="1"/>
        <v/>
      </c>
      <c r="CY56" t="str">
        <f ca="1"/>
        <v/>
      </c>
      <c r="CZ56" t="str">
        <f ca="1"/>
        <v/>
      </c>
      <c r="DA56" t="str">
        <f ca="1"/>
        <v/>
      </c>
      <c r="DB56" t="str">
        <f ca="1"/>
        <v/>
      </c>
      <c r="DC56" t="str">
        <f ca="1"/>
        <v/>
      </c>
      <c r="DD56" t="str">
        <f ca="1"/>
        <v/>
      </c>
      <c r="DL56" s="18" t="b">
        <f ca="1"/>
        <v>0</v>
      </c>
      <c r="DM56" s="141" t="str">
        <f t="shared" ca="1" si="4"/>
        <v/>
      </c>
      <c r="DN56" t="str">
        <v/>
      </c>
      <c r="DO56" t="str">
        <f ca="1"/>
        <v/>
      </c>
      <c r="DP56" t="str">
        <f ca="1"/>
        <v/>
      </c>
      <c r="DS56" t="str">
        <f ca="1"/>
        <v/>
      </c>
      <c r="DT56" t="str">
        <f ca="1"/>
        <v/>
      </c>
      <c r="DU56" t="str">
        <f ca="1"/>
        <v/>
      </c>
      <c r="DV56" t="str">
        <f ca="1"/>
        <v/>
      </c>
      <c r="DY56" t="str">
        <f ca="1"/>
        <v/>
      </c>
      <c r="DZ56" t="str">
        <f ca="1"/>
        <v/>
      </c>
      <c r="EC56" t="b">
        <f ca="1"/>
        <v>0</v>
      </c>
      <c r="ED56" t="str">
        <f ca="1"/>
        <v/>
      </c>
      <c r="EE56" s="13" t="str">
        <f ca="1"/>
        <v/>
      </c>
      <c r="EG56" t="str">
        <f ca="1"/>
        <v/>
      </c>
      <c r="EH56" t="str">
        <f ca="1"/>
        <v/>
      </c>
      <c r="EI56" t="str">
        <f ca="1"/>
        <v/>
      </c>
      <c r="EJ56" t="str">
        <f ca="1"/>
        <v/>
      </c>
      <c r="EK56" t="str">
        <f ca="1"/>
        <v/>
      </c>
      <c r="EL56" t="str">
        <f ca="1">IF(_IsInternal,_xlfn.TEXTJOIN($EL$1,TRUE,EG56:EJ56),"")</f>
        <v/>
      </c>
      <c r="EM56" t="str">
        <f ca="1"/>
        <v/>
      </c>
      <c r="EP56" t="str">
        <v/>
      </c>
      <c r="EQ56" t="str">
        <f ca="1"/>
        <v/>
      </c>
      <c r="ES56" s="78">
        <f>ROWS(ES$4:ES56)</f>
        <v>53</v>
      </c>
      <c r="FP56" t="str">
        <f ca="1"/>
        <v/>
      </c>
      <c r="FQ56" t="str">
        <f ca="1"/>
        <v/>
      </c>
      <c r="FR56" t="str">
        <f ca="1"/>
        <v/>
      </c>
      <c r="FZ56" s="109"/>
      <c r="GH56" t="str">
        <f ca="1"/>
        <v/>
      </c>
      <c r="GI56" t="str">
        <f ca="1"/>
        <v/>
      </c>
      <c r="GJ56" t="str">
        <f ca="1"/>
        <v/>
      </c>
      <c r="GY56" t="b">
        <f ca="1"/>
        <v>0</v>
      </c>
      <c r="GZ56" t="str">
        <f ca="1"/>
        <v/>
      </c>
      <c r="HA56" t="str">
        <f ca="1"/>
        <v/>
      </c>
      <c r="HB56" t="str">
        <f ca="1"/>
        <v/>
      </c>
      <c r="HQ56" t="str">
        <f ca="1"/>
        <v/>
      </c>
      <c r="HR56" t="str">
        <f ca="1"/>
        <v/>
      </c>
      <c r="HS56" t="str">
        <f ca="1"/>
        <v/>
      </c>
    </row>
    <row r="57" spans="1:227">
      <c r="A57" s="14" t="str">
        <f>IF(AK57,MAX(A$4:A56)+1,"")</f>
        <v/>
      </c>
      <c r="B57" s="51"/>
      <c r="C57" s="12"/>
      <c r="D57" s="12"/>
      <c r="E57" s="12"/>
      <c r="G57" s="12"/>
      <c r="I57" s="186"/>
      <c r="K57" s="12"/>
      <c r="L57" s="241"/>
      <c r="M57" s="241"/>
      <c r="O57" s="239">
        <v>0</v>
      </c>
      <c r="P57" s="240" t="str">
        <f ca="1">IF(T57,SUM(OFFSET($O57:$O$303,,,U57)),"")</f>
        <v/>
      </c>
      <c r="Q57" s="175"/>
      <c r="R57" s="177" t="str">
        <v/>
      </c>
      <c r="T57">
        <v>0</v>
      </c>
      <c r="U57" t="str">
        <f>IF(T57,IFERROR(MATCH(1,$T58:$T$303,0),ROWS($T57:$T$303)),"")</f>
        <v/>
      </c>
      <c r="V57" t="str">
        <v/>
      </c>
      <c r="W57" t="b">
        <f t="shared" si="9"/>
        <v>0</v>
      </c>
      <c r="X57" t="str">
        <v/>
      </c>
      <c r="Y57" t="str">
        <v/>
      </c>
      <c r="Z57" t="str">
        <v/>
      </c>
      <c r="AA57" t="b">
        <v>0</v>
      </c>
      <c r="AB57" t="b">
        <v>0</v>
      </c>
      <c r="AC57" t="b">
        <v>0</v>
      </c>
      <c r="AD57" t="b">
        <v>0</v>
      </c>
      <c r="AE57" t="b">
        <v>0</v>
      </c>
      <c r="AF57" s="25" t="b">
        <v>0</v>
      </c>
      <c r="AG57" t="b">
        <v>0</v>
      </c>
      <c r="AH57">
        <v>0</v>
      </c>
      <c r="AI57">
        <v>0</v>
      </c>
      <c r="AK57" s="13">
        <v>0</v>
      </c>
      <c r="AL57" s="13">
        <v>0</v>
      </c>
      <c r="AM57" s="13">
        <v>0</v>
      </c>
      <c r="AN57" s="18">
        <v>0</v>
      </c>
      <c r="AO57">
        <v>0</v>
      </c>
      <c r="AP57" t="b">
        <v>0</v>
      </c>
      <c r="AQ57">
        <v>0</v>
      </c>
      <c r="AR57">
        <v>0</v>
      </c>
      <c r="AS57" s="35" t="str">
        <v/>
      </c>
      <c r="AT57" s="35"/>
      <c r="AU57" s="58"/>
      <c r="AV57" t="b">
        <f t="shared" si="10"/>
        <v>0</v>
      </c>
      <c r="AW57">
        <v>0</v>
      </c>
      <c r="AX57">
        <v>0</v>
      </c>
      <c r="AY57">
        <v>0</v>
      </c>
      <c r="AZ57">
        <f ca="1"/>
        <v>0</v>
      </c>
      <c r="BB57" t="str">
        <v/>
      </c>
      <c r="BC57" t="str">
        <v/>
      </c>
      <c r="BD57" t="str">
        <v/>
      </c>
      <c r="BE57" t="str">
        <v/>
      </c>
      <c r="BF57" t="str">
        <v/>
      </c>
      <c r="BG57">
        <f ca="1"/>
        <v>0</v>
      </c>
      <c r="BI57" s="54" t="str">
        <f t="shared" si="0"/>
        <v/>
      </c>
      <c r="BJ57" s="54" t="str">
        <f t="shared" si="1"/>
        <v/>
      </c>
      <c r="BK57" s="54" t="str">
        <f t="shared" si="2"/>
        <v/>
      </c>
      <c r="BL57" s="54" t="str">
        <v/>
      </c>
      <c r="BM57" t="str">
        <v/>
      </c>
      <c r="BN57" t="str">
        <v/>
      </c>
      <c r="BO57" t="str">
        <v/>
      </c>
      <c r="BP57" t="str">
        <v/>
      </c>
      <c r="BQ57" s="25" t="str">
        <f t="shared" si="11"/>
        <v/>
      </c>
      <c r="BR57" s="35" t="str">
        <v/>
      </c>
      <c r="BS57" s="35" t="str">
        <v/>
      </c>
      <c r="BT57" t="str">
        <v>057</v>
      </c>
      <c r="BU57" s="35" t="str">
        <f t="shared" si="7"/>
        <v/>
      </c>
      <c r="BX57" s="13"/>
      <c r="BY57" s="57" t="str">
        <f t="shared" si="3"/>
        <v/>
      </c>
      <c r="BZ57" s="57"/>
      <c r="CG57" s="71" t="str">
        <v>Unit</v>
      </c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X57" t="str">
        <f ca="1"/>
        <v/>
      </c>
      <c r="CY57" t="str">
        <f ca="1"/>
        <v/>
      </c>
      <c r="CZ57" t="str">
        <f ca="1"/>
        <v/>
      </c>
      <c r="DA57" t="str">
        <f ca="1"/>
        <v/>
      </c>
      <c r="DB57" t="str">
        <f ca="1"/>
        <v/>
      </c>
      <c r="DC57" t="str">
        <f ca="1"/>
        <v/>
      </c>
      <c r="DD57" t="str">
        <f ca="1"/>
        <v/>
      </c>
      <c r="DL57" s="18" t="b">
        <f ca="1"/>
        <v>0</v>
      </c>
      <c r="DM57" s="141" t="str">
        <f t="shared" ca="1" si="4"/>
        <v/>
      </c>
      <c r="DN57" t="str">
        <v/>
      </c>
      <c r="DO57" t="str">
        <f ca="1"/>
        <v/>
      </c>
      <c r="DP57" t="str">
        <f ca="1"/>
        <v/>
      </c>
      <c r="DS57" t="str">
        <f ca="1"/>
        <v/>
      </c>
      <c r="DT57" t="str">
        <f ca="1"/>
        <v/>
      </c>
      <c r="DU57" t="str">
        <f ca="1"/>
        <v/>
      </c>
      <c r="DV57" t="str">
        <f ca="1"/>
        <v/>
      </c>
      <c r="DY57" t="str">
        <f ca="1"/>
        <v/>
      </c>
      <c r="DZ57" t="str">
        <f ca="1"/>
        <v/>
      </c>
      <c r="EC57" t="b">
        <f ca="1"/>
        <v>0</v>
      </c>
      <c r="ED57" t="str">
        <f ca="1"/>
        <v/>
      </c>
      <c r="EE57" s="13" t="str">
        <f ca="1"/>
        <v/>
      </c>
      <c r="EG57" t="str">
        <f ca="1"/>
        <v/>
      </c>
      <c r="EH57" t="str">
        <f ca="1"/>
        <v/>
      </c>
      <c r="EI57" t="str">
        <f ca="1"/>
        <v/>
      </c>
      <c r="EJ57" t="str">
        <f ca="1"/>
        <v/>
      </c>
      <c r="EK57" t="str">
        <f ca="1"/>
        <v/>
      </c>
      <c r="EL57" t="str">
        <f ca="1">IF(_IsInternal,_xlfn.TEXTJOIN($EL$1,TRUE,EG57:EJ57),"")</f>
        <v/>
      </c>
      <c r="EM57" t="str">
        <f ca="1"/>
        <v/>
      </c>
      <c r="EP57" t="str">
        <v/>
      </c>
      <c r="EQ57" t="str">
        <f ca="1"/>
        <v/>
      </c>
      <c r="ES57" s="78">
        <f>ROWS(ES$4:ES57)</f>
        <v>54</v>
      </c>
      <c r="FP57" t="str">
        <f ca="1"/>
        <v/>
      </c>
      <c r="FQ57" t="str">
        <f ca="1"/>
        <v/>
      </c>
      <c r="FR57" t="str">
        <f ca="1"/>
        <v/>
      </c>
      <c r="FZ57" s="109"/>
      <c r="GH57" t="str">
        <f ca="1"/>
        <v/>
      </c>
      <c r="GI57" t="str">
        <f ca="1"/>
        <v/>
      </c>
      <c r="GJ57" t="str">
        <f ca="1"/>
        <v/>
      </c>
      <c r="GY57" t="b">
        <f ca="1"/>
        <v>0</v>
      </c>
      <c r="GZ57" t="str">
        <f ca="1"/>
        <v/>
      </c>
      <c r="HA57" t="str">
        <f ca="1"/>
        <v/>
      </c>
      <c r="HB57" t="str">
        <f ca="1"/>
        <v/>
      </c>
      <c r="HQ57" t="str">
        <f ca="1"/>
        <v/>
      </c>
      <c r="HR57" t="str">
        <f ca="1"/>
        <v/>
      </c>
      <c r="HS57" t="str">
        <f ca="1"/>
        <v/>
      </c>
    </row>
    <row r="58" spans="1:227">
      <c r="A58" s="14" t="str">
        <f>IF(AK58,MAX(A$4:A57)+1,"")</f>
        <v/>
      </c>
      <c r="B58" s="51"/>
      <c r="C58" s="12"/>
      <c r="D58" s="12"/>
      <c r="E58" s="12"/>
      <c r="G58" s="12"/>
      <c r="I58" s="186"/>
      <c r="K58" s="12"/>
      <c r="L58" s="241"/>
      <c r="M58" s="241"/>
      <c r="O58" s="239">
        <v>0</v>
      </c>
      <c r="P58" s="240" t="str">
        <f ca="1">IF(T58,SUM(OFFSET($O58:$O$303,,,U58)),"")</f>
        <v/>
      </c>
      <c r="Q58" s="175"/>
      <c r="R58" s="177" t="str">
        <v/>
      </c>
      <c r="T58">
        <v>0</v>
      </c>
      <c r="U58" t="str">
        <f>IF(T58,IFERROR(MATCH(1,$T59:$T$303,0),ROWS($T58:$T$303)),"")</f>
        <v/>
      </c>
      <c r="V58" t="str">
        <v/>
      </c>
      <c r="W58" t="b">
        <f t="shared" si="9"/>
        <v>0</v>
      </c>
      <c r="X58" t="str">
        <v/>
      </c>
      <c r="Y58" t="str">
        <v/>
      </c>
      <c r="Z58" t="str">
        <v/>
      </c>
      <c r="AA58" t="b">
        <v>0</v>
      </c>
      <c r="AB58" t="b">
        <v>0</v>
      </c>
      <c r="AC58" t="b">
        <v>0</v>
      </c>
      <c r="AD58" t="b">
        <v>0</v>
      </c>
      <c r="AE58" t="b">
        <v>0</v>
      </c>
      <c r="AF58" s="25" t="b">
        <v>0</v>
      </c>
      <c r="AG58" t="b">
        <v>0</v>
      </c>
      <c r="AH58">
        <v>0</v>
      </c>
      <c r="AI58">
        <v>0</v>
      </c>
      <c r="AK58" s="13">
        <v>0</v>
      </c>
      <c r="AL58" s="13">
        <v>0</v>
      </c>
      <c r="AM58" s="13">
        <v>0</v>
      </c>
      <c r="AN58" s="18">
        <v>0</v>
      </c>
      <c r="AO58">
        <v>0</v>
      </c>
      <c r="AP58" t="b">
        <v>0</v>
      </c>
      <c r="AQ58">
        <v>0</v>
      </c>
      <c r="AR58">
        <v>0</v>
      </c>
      <c r="AS58" s="35" t="str">
        <v/>
      </c>
      <c r="AT58" s="35"/>
      <c r="AU58" s="58"/>
      <c r="AV58" t="b">
        <f t="shared" si="10"/>
        <v>0</v>
      </c>
      <c r="AW58">
        <v>0</v>
      </c>
      <c r="AX58">
        <v>0</v>
      </c>
      <c r="AY58">
        <v>0</v>
      </c>
      <c r="AZ58">
        <f ca="1"/>
        <v>0</v>
      </c>
      <c r="BB58" t="str">
        <v/>
      </c>
      <c r="BC58" t="str">
        <v/>
      </c>
      <c r="BD58" t="str">
        <v/>
      </c>
      <c r="BE58" t="str">
        <v/>
      </c>
      <c r="BF58" t="str">
        <v/>
      </c>
      <c r="BG58">
        <f ca="1"/>
        <v>0</v>
      </c>
      <c r="BI58" s="54" t="str">
        <f t="shared" si="0"/>
        <v/>
      </c>
      <c r="BJ58" s="54" t="str">
        <f t="shared" si="1"/>
        <v/>
      </c>
      <c r="BK58" s="54" t="str">
        <f t="shared" si="2"/>
        <v/>
      </c>
      <c r="BL58" s="54" t="str">
        <v/>
      </c>
      <c r="BM58" t="str">
        <v/>
      </c>
      <c r="BN58" t="str">
        <v/>
      </c>
      <c r="BO58" t="str">
        <v/>
      </c>
      <c r="BP58" t="str">
        <v/>
      </c>
      <c r="BQ58" s="25" t="str">
        <f t="shared" si="11"/>
        <v/>
      </c>
      <c r="BR58" s="35" t="str">
        <v/>
      </c>
      <c r="BS58" s="35" t="str">
        <v/>
      </c>
      <c r="BT58" t="str">
        <v>058</v>
      </c>
      <c r="BU58" s="35" t="str">
        <f t="shared" si="7"/>
        <v/>
      </c>
      <c r="BX58" s="13"/>
      <c r="BY58" s="57" t="str">
        <f t="shared" si="3"/>
        <v/>
      </c>
      <c r="BZ58" s="57"/>
      <c r="CG58" s="71" t="str">
        <v>Unit cost</v>
      </c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X58" t="str">
        <f ca="1"/>
        <v/>
      </c>
      <c r="CY58" t="str">
        <f ca="1"/>
        <v/>
      </c>
      <c r="CZ58" t="str">
        <f ca="1"/>
        <v/>
      </c>
      <c r="DA58" t="str">
        <f ca="1"/>
        <v/>
      </c>
      <c r="DB58" t="str">
        <f ca="1"/>
        <v/>
      </c>
      <c r="DC58" t="str">
        <f ca="1"/>
        <v/>
      </c>
      <c r="DD58" t="str">
        <f ca="1"/>
        <v/>
      </c>
      <c r="DL58" s="18" t="b">
        <f ca="1"/>
        <v>0</v>
      </c>
      <c r="DM58" s="141" t="str">
        <f t="shared" ca="1" si="4"/>
        <v/>
      </c>
      <c r="DN58" t="str">
        <v/>
      </c>
      <c r="DO58" t="str">
        <f ca="1"/>
        <v/>
      </c>
      <c r="DP58" t="str">
        <f ca="1"/>
        <v/>
      </c>
      <c r="DS58" t="str">
        <f ca="1"/>
        <v/>
      </c>
      <c r="DT58" t="str">
        <f ca="1"/>
        <v/>
      </c>
      <c r="DU58" t="str">
        <f ca="1"/>
        <v/>
      </c>
      <c r="DV58" t="str">
        <f ca="1"/>
        <v/>
      </c>
      <c r="DY58" t="str">
        <f ca="1"/>
        <v/>
      </c>
      <c r="DZ58" t="str">
        <f ca="1"/>
        <v/>
      </c>
      <c r="EC58" t="b">
        <f ca="1"/>
        <v>0</v>
      </c>
      <c r="ED58" t="str">
        <f ca="1"/>
        <v/>
      </c>
      <c r="EE58" s="13" t="str">
        <f ca="1"/>
        <v/>
      </c>
      <c r="EG58" t="str">
        <f ca="1"/>
        <v/>
      </c>
      <c r="EH58" t="str">
        <f ca="1"/>
        <v/>
      </c>
      <c r="EI58" t="str">
        <f ca="1"/>
        <v/>
      </c>
      <c r="EJ58" t="str">
        <f ca="1"/>
        <v/>
      </c>
      <c r="EK58" t="str">
        <f ca="1"/>
        <v/>
      </c>
      <c r="EL58" t="str">
        <f ca="1">IF(_IsInternal,_xlfn.TEXTJOIN($EL$1,TRUE,EG58:EJ58),"")</f>
        <v/>
      </c>
      <c r="EM58" t="str">
        <f ca="1"/>
        <v/>
      </c>
      <c r="EP58" t="str">
        <v/>
      </c>
      <c r="EQ58" t="str">
        <f ca="1"/>
        <v/>
      </c>
      <c r="ES58" s="78">
        <f>ROWS(ES$4:ES58)</f>
        <v>55</v>
      </c>
      <c r="FP58" t="str">
        <f ca="1"/>
        <v/>
      </c>
      <c r="FQ58" t="str">
        <f ca="1"/>
        <v/>
      </c>
      <c r="FR58" t="str">
        <f ca="1"/>
        <v/>
      </c>
      <c r="FZ58" s="109"/>
      <c r="GH58" t="str">
        <f ca="1"/>
        <v/>
      </c>
      <c r="GI58" t="str">
        <f ca="1"/>
        <v/>
      </c>
      <c r="GJ58" t="str">
        <f ca="1"/>
        <v/>
      </c>
      <c r="GY58" t="b">
        <f ca="1"/>
        <v>0</v>
      </c>
      <c r="GZ58" t="str">
        <f ca="1"/>
        <v/>
      </c>
      <c r="HA58" t="str">
        <f ca="1"/>
        <v/>
      </c>
      <c r="HB58" t="str">
        <f ca="1"/>
        <v/>
      </c>
      <c r="HQ58" t="str">
        <f ca="1"/>
        <v/>
      </c>
      <c r="HR58" t="str">
        <f ca="1"/>
        <v/>
      </c>
      <c r="HS58" t="str">
        <f ca="1"/>
        <v/>
      </c>
    </row>
    <row r="59" spans="1:227">
      <c r="A59" s="14" t="str">
        <f>IF(AK59,MAX(A$4:A58)+1,"")</f>
        <v/>
      </c>
      <c r="B59" s="51"/>
      <c r="C59" s="12"/>
      <c r="D59" s="12"/>
      <c r="E59" s="12"/>
      <c r="G59" s="12"/>
      <c r="I59" s="186"/>
      <c r="K59" s="12"/>
      <c r="L59" s="241"/>
      <c r="M59" s="241"/>
      <c r="O59" s="239">
        <v>0</v>
      </c>
      <c r="P59" s="240" t="str">
        <f ca="1">IF(T59,SUM(OFFSET($O59:$O$303,,,U59)),"")</f>
        <v/>
      </c>
      <c r="Q59" s="175"/>
      <c r="R59" s="177" t="str">
        <v/>
      </c>
      <c r="T59">
        <v>0</v>
      </c>
      <c r="U59" t="str">
        <f>IF(T59,IFERROR(MATCH(1,$T60:$T$303,0),ROWS($T59:$T$303)),"")</f>
        <v/>
      </c>
      <c r="V59" t="str">
        <v/>
      </c>
      <c r="W59" t="b">
        <f t="shared" si="9"/>
        <v>0</v>
      </c>
      <c r="X59" t="str">
        <v/>
      </c>
      <c r="Y59" t="str">
        <v/>
      </c>
      <c r="Z59" t="str">
        <v/>
      </c>
      <c r="AA59" t="b">
        <v>0</v>
      </c>
      <c r="AB59" t="b">
        <v>0</v>
      </c>
      <c r="AC59" t="b">
        <v>0</v>
      </c>
      <c r="AD59" t="b">
        <v>0</v>
      </c>
      <c r="AE59" t="b">
        <v>0</v>
      </c>
      <c r="AF59" s="25" t="b">
        <v>0</v>
      </c>
      <c r="AG59" t="b">
        <v>0</v>
      </c>
      <c r="AH59">
        <v>0</v>
      </c>
      <c r="AI59">
        <v>0</v>
      </c>
      <c r="AK59" s="13">
        <v>0</v>
      </c>
      <c r="AL59" s="13">
        <v>0</v>
      </c>
      <c r="AM59" s="13">
        <v>0</v>
      </c>
      <c r="AN59" s="18">
        <v>0</v>
      </c>
      <c r="AO59">
        <v>0</v>
      </c>
      <c r="AP59" t="b">
        <v>0</v>
      </c>
      <c r="AQ59">
        <v>0</v>
      </c>
      <c r="AR59">
        <v>0</v>
      </c>
      <c r="AS59" s="35" t="str">
        <v/>
      </c>
      <c r="AT59" s="35"/>
      <c r="AU59" s="58"/>
      <c r="AV59" t="b">
        <f t="shared" si="10"/>
        <v>0</v>
      </c>
      <c r="AW59">
        <v>0</v>
      </c>
      <c r="AX59">
        <v>0</v>
      </c>
      <c r="AY59">
        <v>0</v>
      </c>
      <c r="AZ59">
        <f ca="1"/>
        <v>0</v>
      </c>
      <c r="BB59" t="str">
        <v/>
      </c>
      <c r="BC59" t="str">
        <v/>
      </c>
      <c r="BD59" t="str">
        <v/>
      </c>
      <c r="BE59" t="str">
        <v/>
      </c>
      <c r="BF59" t="str">
        <v/>
      </c>
      <c r="BG59">
        <f ca="1"/>
        <v>0</v>
      </c>
      <c r="BI59" s="54" t="str">
        <f t="shared" si="0"/>
        <v/>
      </c>
      <c r="BJ59" s="54" t="str">
        <f t="shared" si="1"/>
        <v/>
      </c>
      <c r="BK59" s="54" t="str">
        <f t="shared" si="2"/>
        <v/>
      </c>
      <c r="BL59" s="54" t="str">
        <v/>
      </c>
      <c r="BM59" t="str">
        <v/>
      </c>
      <c r="BN59" t="str">
        <v/>
      </c>
      <c r="BO59" t="str">
        <v/>
      </c>
      <c r="BP59" t="str">
        <v/>
      </c>
      <c r="BQ59" s="25" t="str">
        <f t="shared" si="11"/>
        <v/>
      </c>
      <c r="BR59" s="35" t="str">
        <v/>
      </c>
      <c r="BS59" s="35" t="str">
        <v/>
      </c>
      <c r="BT59" t="str">
        <v>059</v>
      </c>
      <c r="BU59" s="35" t="str">
        <f t="shared" si="7"/>
        <v/>
      </c>
      <c r="BX59" s="13"/>
      <c r="BY59" s="57" t="str">
        <f t="shared" si="3"/>
        <v/>
      </c>
      <c r="BZ59" s="57"/>
      <c r="CG59" s="71" t="b">
        <v>1</v>
      </c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X59" t="str">
        <f ca="1"/>
        <v/>
      </c>
      <c r="CY59" t="str">
        <f ca="1"/>
        <v/>
      </c>
      <c r="CZ59" t="str">
        <f ca="1"/>
        <v/>
      </c>
      <c r="DA59" t="str">
        <f ca="1"/>
        <v/>
      </c>
      <c r="DB59" t="str">
        <f ca="1"/>
        <v/>
      </c>
      <c r="DC59" t="str">
        <f ca="1"/>
        <v/>
      </c>
      <c r="DD59" t="str">
        <f ca="1"/>
        <v/>
      </c>
      <c r="DL59" s="18" t="b">
        <f ca="1"/>
        <v>0</v>
      </c>
      <c r="DM59" s="141" t="str">
        <f t="shared" ca="1" si="4"/>
        <v/>
      </c>
      <c r="DN59" t="str">
        <v/>
      </c>
      <c r="DO59" t="str">
        <f ca="1"/>
        <v/>
      </c>
      <c r="DP59" t="str">
        <f ca="1"/>
        <v/>
      </c>
      <c r="DS59" t="str">
        <f ca="1"/>
        <v/>
      </c>
      <c r="DT59" t="str">
        <f ca="1"/>
        <v/>
      </c>
      <c r="DU59" t="str">
        <f ca="1"/>
        <v/>
      </c>
      <c r="DV59" t="str">
        <f ca="1"/>
        <v/>
      </c>
      <c r="DY59" t="str">
        <f ca="1"/>
        <v/>
      </c>
      <c r="DZ59" t="str">
        <f ca="1"/>
        <v/>
      </c>
      <c r="EC59" t="b">
        <f ca="1"/>
        <v>0</v>
      </c>
      <c r="ED59" t="str">
        <f ca="1"/>
        <v/>
      </c>
      <c r="EE59" s="13" t="str">
        <f ca="1"/>
        <v/>
      </c>
      <c r="EG59" t="str">
        <f ca="1"/>
        <v/>
      </c>
      <c r="EH59" t="str">
        <f ca="1"/>
        <v/>
      </c>
      <c r="EI59" t="str">
        <f ca="1"/>
        <v/>
      </c>
      <c r="EJ59" t="str">
        <f ca="1"/>
        <v/>
      </c>
      <c r="EK59" t="str">
        <f ca="1"/>
        <v/>
      </c>
      <c r="EL59" t="str">
        <f ca="1">IF(_IsInternal,_xlfn.TEXTJOIN($EL$1,TRUE,EG59:EJ59),"")</f>
        <v/>
      </c>
      <c r="EM59" t="str">
        <f ca="1"/>
        <v/>
      </c>
      <c r="EP59" t="str">
        <v/>
      </c>
      <c r="EQ59" t="str">
        <f ca="1"/>
        <v/>
      </c>
      <c r="ES59" s="78">
        <f>ROWS(ES$4:ES59)</f>
        <v>56</v>
      </c>
      <c r="FP59" t="str">
        <f ca="1"/>
        <v/>
      </c>
      <c r="FQ59" t="str">
        <f ca="1"/>
        <v/>
      </c>
      <c r="FR59" t="str">
        <f ca="1"/>
        <v/>
      </c>
      <c r="FZ59" s="109"/>
      <c r="GH59" t="str">
        <f ca="1"/>
        <v/>
      </c>
      <c r="GI59" t="str">
        <f ca="1"/>
        <v/>
      </c>
      <c r="GJ59" t="str">
        <f ca="1"/>
        <v/>
      </c>
      <c r="GY59" t="b">
        <f ca="1"/>
        <v>0</v>
      </c>
      <c r="GZ59" t="str">
        <f ca="1"/>
        <v/>
      </c>
      <c r="HA59" t="str">
        <f ca="1"/>
        <v/>
      </c>
      <c r="HB59" t="str">
        <f ca="1"/>
        <v/>
      </c>
      <c r="HQ59" t="str">
        <f ca="1"/>
        <v/>
      </c>
      <c r="HR59" t="str">
        <f ca="1"/>
        <v/>
      </c>
      <c r="HS59" t="str">
        <f ca="1"/>
        <v/>
      </c>
    </row>
    <row r="60" spans="1:227">
      <c r="A60" s="14" t="str">
        <f>IF(AK60,MAX(A$4:A59)+1,"")</f>
        <v/>
      </c>
      <c r="B60" s="51"/>
      <c r="C60" s="12"/>
      <c r="D60" s="12"/>
      <c r="E60" s="12"/>
      <c r="G60" s="12"/>
      <c r="I60" s="186"/>
      <c r="K60" s="12"/>
      <c r="L60" s="241"/>
      <c r="M60" s="241"/>
      <c r="O60" s="239">
        <v>0</v>
      </c>
      <c r="P60" s="240" t="str">
        <f ca="1">IF(T60,SUM(OFFSET($O60:$O$303,,,U60)),"")</f>
        <v/>
      </c>
      <c r="Q60" s="175"/>
      <c r="R60" s="177" t="str">
        <v/>
      </c>
      <c r="T60">
        <v>0</v>
      </c>
      <c r="U60" t="str">
        <f>IF(T60,IFERROR(MATCH(1,$T61:$T$303,0),ROWS($T60:$T$303)),"")</f>
        <v/>
      </c>
      <c r="V60" t="str">
        <v/>
      </c>
      <c r="W60" t="b">
        <f t="shared" si="9"/>
        <v>0</v>
      </c>
      <c r="X60" t="str">
        <v/>
      </c>
      <c r="Y60" t="str">
        <v/>
      </c>
      <c r="Z60" t="str">
        <v/>
      </c>
      <c r="AA60" t="b">
        <v>0</v>
      </c>
      <c r="AB60" t="b">
        <v>0</v>
      </c>
      <c r="AC60" t="b">
        <v>0</v>
      </c>
      <c r="AD60" t="b">
        <v>0</v>
      </c>
      <c r="AE60" t="b">
        <v>0</v>
      </c>
      <c r="AF60" s="25" t="b">
        <v>0</v>
      </c>
      <c r="AG60" t="b">
        <v>0</v>
      </c>
      <c r="AH60">
        <v>0</v>
      </c>
      <c r="AI60">
        <v>0</v>
      </c>
      <c r="AK60" s="13">
        <v>0</v>
      </c>
      <c r="AL60" s="13">
        <v>0</v>
      </c>
      <c r="AM60" s="13">
        <v>0</v>
      </c>
      <c r="AN60" s="18">
        <v>0</v>
      </c>
      <c r="AO60">
        <v>0</v>
      </c>
      <c r="AP60" t="b">
        <v>0</v>
      </c>
      <c r="AQ60">
        <v>0</v>
      </c>
      <c r="AR60">
        <v>0</v>
      </c>
      <c r="AS60" s="35" t="str">
        <v/>
      </c>
      <c r="AT60" s="35"/>
      <c r="AU60" s="58"/>
      <c r="AV60" t="b">
        <f t="shared" si="10"/>
        <v>0</v>
      </c>
      <c r="AW60">
        <v>0</v>
      </c>
      <c r="AX60">
        <v>0</v>
      </c>
      <c r="AY60">
        <v>0</v>
      </c>
      <c r="AZ60">
        <f ca="1"/>
        <v>0</v>
      </c>
      <c r="BB60" t="str">
        <v/>
      </c>
      <c r="BC60" t="str">
        <v/>
      </c>
      <c r="BD60" t="str">
        <v/>
      </c>
      <c r="BE60" t="str">
        <v/>
      </c>
      <c r="BF60" t="str">
        <v/>
      </c>
      <c r="BG60">
        <f ca="1"/>
        <v>0</v>
      </c>
      <c r="BI60" s="54" t="str">
        <f t="shared" si="0"/>
        <v/>
      </c>
      <c r="BJ60" s="54" t="str">
        <f t="shared" si="1"/>
        <v/>
      </c>
      <c r="BK60" s="54" t="str">
        <f t="shared" si="2"/>
        <v/>
      </c>
      <c r="BL60" s="54" t="str">
        <v/>
      </c>
      <c r="BM60" t="str">
        <v/>
      </c>
      <c r="BN60" t="str">
        <v/>
      </c>
      <c r="BO60" t="str">
        <v/>
      </c>
      <c r="BP60" t="str">
        <v/>
      </c>
      <c r="BQ60" s="25" t="str">
        <f t="shared" si="11"/>
        <v/>
      </c>
      <c r="BR60" s="35" t="str">
        <v/>
      </c>
      <c r="BS60" s="35" t="str">
        <v/>
      </c>
      <c r="BT60" t="str">
        <v>060</v>
      </c>
      <c r="BU60" s="35" t="str">
        <f t="shared" si="7"/>
        <v/>
      </c>
      <c r="BX60" s="13"/>
      <c r="BY60" s="57" t="str">
        <f t="shared" si="3"/>
        <v/>
      </c>
      <c r="BZ60" s="57"/>
      <c r="CG60" s="71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X60" t="str">
        <f ca="1"/>
        <v/>
      </c>
      <c r="CY60" t="str">
        <f ca="1"/>
        <v/>
      </c>
      <c r="CZ60" t="str">
        <f ca="1"/>
        <v/>
      </c>
      <c r="DA60" t="str">
        <f ca="1"/>
        <v/>
      </c>
      <c r="DB60" t="str">
        <f ca="1"/>
        <v/>
      </c>
      <c r="DC60" t="str">
        <f ca="1"/>
        <v/>
      </c>
      <c r="DD60" t="str">
        <f ca="1"/>
        <v/>
      </c>
      <c r="DL60" s="18" t="b">
        <f ca="1"/>
        <v>0</v>
      </c>
      <c r="DM60" s="141" t="str">
        <f t="shared" ca="1" si="4"/>
        <v/>
      </c>
      <c r="DN60" t="str">
        <v/>
      </c>
      <c r="DO60" t="str">
        <f ca="1"/>
        <v/>
      </c>
      <c r="DP60" t="str">
        <f ca="1"/>
        <v/>
      </c>
      <c r="DS60" t="str">
        <f ca="1"/>
        <v/>
      </c>
      <c r="DT60" t="str">
        <f ca="1"/>
        <v/>
      </c>
      <c r="DU60" t="str">
        <f ca="1"/>
        <v/>
      </c>
      <c r="DV60" t="str">
        <f ca="1"/>
        <v/>
      </c>
      <c r="DY60" t="str">
        <f ca="1"/>
        <v/>
      </c>
      <c r="DZ60" t="str">
        <f ca="1"/>
        <v/>
      </c>
      <c r="EC60" t="b">
        <f ca="1"/>
        <v>0</v>
      </c>
      <c r="ED60" t="str">
        <f ca="1"/>
        <v/>
      </c>
      <c r="EE60" s="13" t="str">
        <f ca="1"/>
        <v/>
      </c>
      <c r="EG60" t="str">
        <f ca="1"/>
        <v/>
      </c>
      <c r="EH60" t="str">
        <f ca="1"/>
        <v/>
      </c>
      <c r="EI60" t="str">
        <f ca="1"/>
        <v/>
      </c>
      <c r="EJ60" t="str">
        <f ca="1"/>
        <v/>
      </c>
      <c r="EK60" t="str">
        <f ca="1"/>
        <v/>
      </c>
      <c r="EL60" t="str">
        <f ca="1">IF(_IsInternal,_xlfn.TEXTJOIN($EL$1,TRUE,EG60:EJ60),"")</f>
        <v/>
      </c>
      <c r="EM60" t="str">
        <f ca="1"/>
        <v/>
      </c>
      <c r="EP60" t="str">
        <v/>
      </c>
      <c r="EQ60" t="str">
        <f ca="1"/>
        <v/>
      </c>
      <c r="ES60" s="78">
        <f>ROWS(ES$4:ES60)</f>
        <v>57</v>
      </c>
      <c r="FP60" t="str">
        <f ca="1"/>
        <v/>
      </c>
      <c r="FQ60" t="str">
        <f ca="1"/>
        <v/>
      </c>
      <c r="FR60" t="str">
        <f ca="1"/>
        <v/>
      </c>
      <c r="FZ60" s="109"/>
      <c r="GH60" t="str">
        <f ca="1"/>
        <v/>
      </c>
      <c r="GI60" t="str">
        <f ca="1"/>
        <v/>
      </c>
      <c r="GJ60" t="str">
        <f ca="1"/>
        <v/>
      </c>
      <c r="GY60" t="b">
        <f ca="1"/>
        <v>0</v>
      </c>
      <c r="GZ60" t="str">
        <f ca="1"/>
        <v/>
      </c>
      <c r="HA60" t="str">
        <f ca="1"/>
        <v/>
      </c>
      <c r="HB60" t="str">
        <f ca="1"/>
        <v/>
      </c>
      <c r="HQ60" t="str">
        <f ca="1"/>
        <v/>
      </c>
      <c r="HR60" t="str">
        <f ca="1"/>
        <v/>
      </c>
      <c r="HS60" t="str">
        <f ca="1"/>
        <v/>
      </c>
    </row>
    <row r="61" spans="1:227">
      <c r="A61" s="14" t="str">
        <f>IF(AK61,MAX(A$4:A60)+1,"")</f>
        <v/>
      </c>
      <c r="B61" s="51"/>
      <c r="C61" s="12"/>
      <c r="D61" s="12"/>
      <c r="E61" s="12"/>
      <c r="G61" s="12"/>
      <c r="I61" s="186"/>
      <c r="K61" s="12"/>
      <c r="L61" s="241"/>
      <c r="M61" s="241"/>
      <c r="O61" s="239">
        <v>0</v>
      </c>
      <c r="P61" s="240" t="str">
        <f ca="1">IF(T61,SUM(OFFSET($O61:$O$303,,,U61)),"")</f>
        <v/>
      </c>
      <c r="Q61" s="175"/>
      <c r="R61" s="177" t="str">
        <v/>
      </c>
      <c r="T61">
        <v>0</v>
      </c>
      <c r="U61" t="str">
        <f>IF(T61,IFERROR(MATCH(1,$T62:$T$303,0),ROWS($T61:$T$303)),"")</f>
        <v/>
      </c>
      <c r="V61" t="str">
        <v/>
      </c>
      <c r="W61" t="b">
        <f t="shared" si="9"/>
        <v>0</v>
      </c>
      <c r="X61" t="str">
        <v/>
      </c>
      <c r="Y61" t="str">
        <v/>
      </c>
      <c r="Z61" t="str">
        <v/>
      </c>
      <c r="AA61" t="b">
        <v>0</v>
      </c>
      <c r="AB61" t="b">
        <v>0</v>
      </c>
      <c r="AC61" t="b">
        <v>0</v>
      </c>
      <c r="AD61" t="b">
        <v>0</v>
      </c>
      <c r="AE61" t="b">
        <v>0</v>
      </c>
      <c r="AF61" s="25" t="b">
        <v>0</v>
      </c>
      <c r="AG61" t="b">
        <v>0</v>
      </c>
      <c r="AH61">
        <v>0</v>
      </c>
      <c r="AI61">
        <v>0</v>
      </c>
      <c r="AK61" s="13">
        <v>0</v>
      </c>
      <c r="AL61" s="13">
        <v>0</v>
      </c>
      <c r="AM61" s="13">
        <v>0</v>
      </c>
      <c r="AN61" s="18">
        <v>0</v>
      </c>
      <c r="AO61">
        <v>0</v>
      </c>
      <c r="AP61" t="b">
        <v>0</v>
      </c>
      <c r="AQ61">
        <v>0</v>
      </c>
      <c r="AR61">
        <v>0</v>
      </c>
      <c r="AS61" s="35" t="str">
        <v/>
      </c>
      <c r="AT61" s="35"/>
      <c r="AU61" s="58"/>
      <c r="AV61" t="b">
        <f t="shared" si="10"/>
        <v>0</v>
      </c>
      <c r="AW61">
        <v>0</v>
      </c>
      <c r="AX61">
        <v>0</v>
      </c>
      <c r="AY61">
        <v>0</v>
      </c>
      <c r="AZ61">
        <f ca="1"/>
        <v>0</v>
      </c>
      <c r="BB61" t="str">
        <v/>
      </c>
      <c r="BC61" t="str">
        <v/>
      </c>
      <c r="BD61" t="str">
        <v/>
      </c>
      <c r="BE61" t="str">
        <v/>
      </c>
      <c r="BF61" t="str">
        <v/>
      </c>
      <c r="BG61">
        <f ca="1"/>
        <v>0</v>
      </c>
      <c r="BI61" s="54" t="str">
        <f t="shared" si="0"/>
        <v/>
      </c>
      <c r="BJ61" s="54" t="str">
        <f t="shared" si="1"/>
        <v/>
      </c>
      <c r="BK61" s="54" t="str">
        <f t="shared" si="2"/>
        <v/>
      </c>
      <c r="BL61" s="54" t="str">
        <v/>
      </c>
      <c r="BM61" t="str">
        <v/>
      </c>
      <c r="BN61" t="str">
        <v/>
      </c>
      <c r="BO61" t="str">
        <v/>
      </c>
      <c r="BP61" t="str">
        <v/>
      </c>
      <c r="BQ61" s="25" t="str">
        <f t="shared" si="11"/>
        <v/>
      </c>
      <c r="BR61" s="35" t="str">
        <v/>
      </c>
      <c r="BS61" s="35" t="str">
        <v/>
      </c>
      <c r="BT61" t="str">
        <v>061</v>
      </c>
      <c r="BU61" s="35" t="str">
        <f t="shared" si="7"/>
        <v/>
      </c>
      <c r="BX61" s="13"/>
      <c r="BY61" s="57" t="str">
        <f t="shared" si="3"/>
        <v/>
      </c>
      <c r="BZ61" s="57"/>
      <c r="CG61" s="71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X61" t="str">
        <f ca="1"/>
        <v/>
      </c>
      <c r="CY61" t="str">
        <f ca="1"/>
        <v/>
      </c>
      <c r="CZ61" t="str">
        <f ca="1"/>
        <v/>
      </c>
      <c r="DA61" t="str">
        <f ca="1"/>
        <v/>
      </c>
      <c r="DB61" t="str">
        <f ca="1"/>
        <v/>
      </c>
      <c r="DC61" t="str">
        <f ca="1"/>
        <v/>
      </c>
      <c r="DD61" t="str">
        <f ca="1"/>
        <v/>
      </c>
      <c r="DL61" s="18" t="b">
        <f ca="1"/>
        <v>0</v>
      </c>
      <c r="DM61" s="141" t="str">
        <f t="shared" ca="1" si="4"/>
        <v/>
      </c>
      <c r="DN61" t="str">
        <v/>
      </c>
      <c r="DO61" t="str">
        <f ca="1"/>
        <v/>
      </c>
      <c r="DP61" t="str">
        <f ca="1"/>
        <v/>
      </c>
      <c r="DS61" t="str">
        <f ca="1"/>
        <v/>
      </c>
      <c r="DT61" t="str">
        <f ca="1"/>
        <v/>
      </c>
      <c r="DU61" t="str">
        <f ca="1"/>
        <v/>
      </c>
      <c r="DV61" t="str">
        <f ca="1"/>
        <v/>
      </c>
      <c r="DY61" t="str">
        <f ca="1"/>
        <v/>
      </c>
      <c r="DZ61" t="str">
        <f ca="1"/>
        <v/>
      </c>
      <c r="EC61" t="b">
        <f ca="1"/>
        <v>0</v>
      </c>
      <c r="ED61" t="str">
        <f ca="1"/>
        <v/>
      </c>
      <c r="EE61" s="13" t="str">
        <f ca="1"/>
        <v/>
      </c>
      <c r="EG61" t="str">
        <f ca="1"/>
        <v/>
      </c>
      <c r="EH61" t="str">
        <f ca="1"/>
        <v/>
      </c>
      <c r="EI61" t="str">
        <f ca="1"/>
        <v/>
      </c>
      <c r="EJ61" t="str">
        <f ca="1"/>
        <v/>
      </c>
      <c r="EK61" t="str">
        <f ca="1"/>
        <v/>
      </c>
      <c r="EL61" t="str">
        <f ca="1">IF(_IsInternal,_xlfn.TEXTJOIN($EL$1,TRUE,EG61:EJ61),"")</f>
        <v/>
      </c>
      <c r="EM61" t="str">
        <f ca="1"/>
        <v/>
      </c>
      <c r="EP61" t="str">
        <v/>
      </c>
      <c r="EQ61" t="str">
        <f ca="1"/>
        <v/>
      </c>
      <c r="ES61" s="78">
        <f>ROWS(ES$4:ES61)</f>
        <v>58</v>
      </c>
      <c r="FP61" t="str">
        <f ca="1"/>
        <v/>
      </c>
      <c r="FQ61" t="str">
        <f ca="1"/>
        <v/>
      </c>
      <c r="FR61" t="str">
        <f ca="1"/>
        <v/>
      </c>
      <c r="FZ61" s="109"/>
      <c r="GH61" t="str">
        <f ca="1"/>
        <v/>
      </c>
      <c r="GI61" t="str">
        <f ca="1"/>
        <v/>
      </c>
      <c r="GJ61" t="str">
        <f ca="1"/>
        <v/>
      </c>
      <c r="GY61" t="b">
        <f ca="1"/>
        <v>0</v>
      </c>
      <c r="GZ61" t="str">
        <f ca="1"/>
        <v/>
      </c>
      <c r="HA61" t="str">
        <f ca="1"/>
        <v/>
      </c>
      <c r="HB61" t="str">
        <f ca="1"/>
        <v/>
      </c>
      <c r="HQ61" t="str">
        <f ca="1"/>
        <v/>
      </c>
      <c r="HR61" t="str">
        <f ca="1"/>
        <v/>
      </c>
      <c r="HS61" t="str">
        <f ca="1"/>
        <v/>
      </c>
    </row>
    <row r="62" spans="1:227">
      <c r="A62" s="14" t="str">
        <f>IF(AK62,MAX(A$4:A61)+1,"")</f>
        <v/>
      </c>
      <c r="B62" s="51"/>
      <c r="C62" s="12"/>
      <c r="D62" s="12"/>
      <c r="E62" s="12"/>
      <c r="G62" s="12"/>
      <c r="I62" s="186"/>
      <c r="K62" s="12"/>
      <c r="L62" s="241"/>
      <c r="M62" s="241"/>
      <c r="O62" s="239">
        <v>0</v>
      </c>
      <c r="P62" s="240" t="str">
        <f ca="1">IF(T62,SUM(OFFSET($O62:$O$303,,,U62)),"")</f>
        <v/>
      </c>
      <c r="Q62" s="175"/>
      <c r="R62" s="177" t="str">
        <v/>
      </c>
      <c r="T62">
        <v>0</v>
      </c>
      <c r="U62" t="str">
        <f>IF(T62,IFERROR(MATCH(1,$T63:$T$303,0),ROWS($T62:$T$303)),"")</f>
        <v/>
      </c>
      <c r="V62" t="str">
        <v/>
      </c>
      <c r="W62" t="b">
        <f t="shared" si="9"/>
        <v>0</v>
      </c>
      <c r="X62" t="str">
        <v/>
      </c>
      <c r="Y62" t="str">
        <v/>
      </c>
      <c r="Z62" t="str">
        <v/>
      </c>
      <c r="AA62" t="b">
        <v>0</v>
      </c>
      <c r="AB62" t="b">
        <v>0</v>
      </c>
      <c r="AC62" t="b">
        <v>0</v>
      </c>
      <c r="AD62" t="b">
        <v>0</v>
      </c>
      <c r="AE62" t="b">
        <v>0</v>
      </c>
      <c r="AF62" s="25" t="b">
        <v>0</v>
      </c>
      <c r="AG62" t="b">
        <v>0</v>
      </c>
      <c r="AH62">
        <v>0</v>
      </c>
      <c r="AI62">
        <v>0</v>
      </c>
      <c r="AK62" s="13">
        <v>0</v>
      </c>
      <c r="AL62" s="13">
        <v>0</v>
      </c>
      <c r="AM62" s="13">
        <v>0</v>
      </c>
      <c r="AN62" s="18">
        <v>0</v>
      </c>
      <c r="AO62">
        <v>0</v>
      </c>
      <c r="AP62" t="b">
        <v>0</v>
      </c>
      <c r="AQ62">
        <v>0</v>
      </c>
      <c r="AR62">
        <v>0</v>
      </c>
      <c r="AS62" s="35" t="str">
        <v/>
      </c>
      <c r="AT62" s="35"/>
      <c r="AU62" s="58"/>
      <c r="AV62" t="b">
        <f t="shared" si="10"/>
        <v>0</v>
      </c>
      <c r="AW62">
        <v>0</v>
      </c>
      <c r="AX62">
        <v>0</v>
      </c>
      <c r="AY62">
        <v>0</v>
      </c>
      <c r="AZ62">
        <f ca="1"/>
        <v>0</v>
      </c>
      <c r="BB62" t="str">
        <v/>
      </c>
      <c r="BC62" t="str">
        <v/>
      </c>
      <c r="BD62" t="str">
        <v/>
      </c>
      <c r="BE62" t="str">
        <v/>
      </c>
      <c r="BF62" t="str">
        <v/>
      </c>
      <c r="BG62">
        <f ca="1"/>
        <v>0</v>
      </c>
      <c r="BI62" s="54" t="str">
        <f t="shared" si="0"/>
        <v/>
      </c>
      <c r="BJ62" s="54" t="str">
        <f t="shared" si="1"/>
        <v/>
      </c>
      <c r="BK62" s="54" t="str">
        <f t="shared" si="2"/>
        <v/>
      </c>
      <c r="BL62" s="54" t="str">
        <v/>
      </c>
      <c r="BM62" t="str">
        <v/>
      </c>
      <c r="BN62" t="str">
        <v/>
      </c>
      <c r="BO62" t="str">
        <v/>
      </c>
      <c r="BP62" t="str">
        <v/>
      </c>
      <c r="BQ62" s="25" t="str">
        <f t="shared" si="11"/>
        <v/>
      </c>
      <c r="BR62" s="35" t="str">
        <v/>
      </c>
      <c r="BS62" s="35" t="str">
        <v/>
      </c>
      <c r="BT62" t="str">
        <v>062</v>
      </c>
      <c r="BU62" s="35" t="str">
        <f t="shared" si="7"/>
        <v/>
      </c>
      <c r="BX62" s="13"/>
      <c r="BY62" s="57" t="str">
        <f t="shared" si="3"/>
        <v/>
      </c>
      <c r="BZ62" s="57"/>
      <c r="CG62" s="71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X62" t="str">
        <f ca="1"/>
        <v/>
      </c>
      <c r="CY62" t="str">
        <f ca="1"/>
        <v/>
      </c>
      <c r="CZ62" t="str">
        <f ca="1"/>
        <v/>
      </c>
      <c r="DA62" t="str">
        <f ca="1"/>
        <v/>
      </c>
      <c r="DB62" t="str">
        <f ca="1"/>
        <v/>
      </c>
      <c r="DC62" t="str">
        <f ca="1"/>
        <v/>
      </c>
      <c r="DD62" t="str">
        <f ca="1"/>
        <v/>
      </c>
      <c r="DL62" s="18" t="b">
        <f ca="1"/>
        <v>0</v>
      </c>
      <c r="DM62" s="141" t="str">
        <f t="shared" ca="1" si="4"/>
        <v/>
      </c>
      <c r="DN62" t="str">
        <v/>
      </c>
      <c r="DO62" t="str">
        <f ca="1"/>
        <v/>
      </c>
      <c r="DP62" t="str">
        <f ca="1"/>
        <v/>
      </c>
      <c r="DS62" t="str">
        <f ca="1"/>
        <v/>
      </c>
      <c r="DT62" t="str">
        <f ca="1"/>
        <v/>
      </c>
      <c r="DU62" t="str">
        <f ca="1"/>
        <v/>
      </c>
      <c r="DV62" t="str">
        <f ca="1"/>
        <v/>
      </c>
      <c r="DY62" t="str">
        <f ca="1"/>
        <v/>
      </c>
      <c r="DZ62" t="str">
        <f ca="1"/>
        <v/>
      </c>
      <c r="EC62" t="b">
        <f ca="1"/>
        <v>0</v>
      </c>
      <c r="ED62" t="str">
        <f ca="1"/>
        <v/>
      </c>
      <c r="EE62" s="13" t="str">
        <f ca="1"/>
        <v/>
      </c>
      <c r="EG62" t="str">
        <f ca="1"/>
        <v/>
      </c>
      <c r="EH62" t="str">
        <f ca="1"/>
        <v/>
      </c>
      <c r="EI62" t="str">
        <f ca="1"/>
        <v/>
      </c>
      <c r="EJ62" t="str">
        <f ca="1"/>
        <v/>
      </c>
      <c r="EK62" t="str">
        <f ca="1"/>
        <v/>
      </c>
      <c r="EL62" t="str">
        <f ca="1">IF(_IsInternal,_xlfn.TEXTJOIN($EL$1,TRUE,EG62:EJ62),"")</f>
        <v/>
      </c>
      <c r="EM62" t="str">
        <f ca="1"/>
        <v/>
      </c>
      <c r="EP62" t="str">
        <v/>
      </c>
      <c r="EQ62" t="str">
        <f ca="1"/>
        <v/>
      </c>
      <c r="ES62" s="78">
        <f>ROWS(ES$4:ES62)</f>
        <v>59</v>
      </c>
      <c r="FP62" t="str">
        <f ca="1"/>
        <v/>
      </c>
      <c r="FQ62" t="str">
        <f ca="1"/>
        <v/>
      </c>
      <c r="FR62" t="str">
        <f ca="1"/>
        <v/>
      </c>
      <c r="FZ62" s="109"/>
      <c r="GH62" t="str">
        <f ca="1"/>
        <v/>
      </c>
      <c r="GI62" t="str">
        <f ca="1"/>
        <v/>
      </c>
      <c r="GJ62" t="str">
        <f ca="1"/>
        <v/>
      </c>
      <c r="GY62" t="b">
        <f ca="1"/>
        <v>0</v>
      </c>
      <c r="GZ62" t="str">
        <f ca="1"/>
        <v/>
      </c>
      <c r="HA62" t="str">
        <f ca="1"/>
        <v/>
      </c>
      <c r="HB62" t="str">
        <f ca="1"/>
        <v/>
      </c>
      <c r="HQ62" t="str">
        <f ca="1"/>
        <v/>
      </c>
      <c r="HR62" t="str">
        <f ca="1"/>
        <v/>
      </c>
      <c r="HS62" t="str">
        <f ca="1"/>
        <v/>
      </c>
    </row>
    <row r="63" spans="1:227">
      <c r="A63" s="14" t="str">
        <f>IF(AK63,MAX(A$4:A62)+1,"")</f>
        <v/>
      </c>
      <c r="B63" s="51"/>
      <c r="C63" s="12"/>
      <c r="D63" s="12"/>
      <c r="E63" s="12"/>
      <c r="G63" s="12"/>
      <c r="I63" s="186"/>
      <c r="K63" s="12"/>
      <c r="L63" s="241"/>
      <c r="M63" s="241"/>
      <c r="O63" s="239">
        <v>0</v>
      </c>
      <c r="P63" s="240" t="str">
        <f ca="1">IF(T63,SUM(OFFSET($O63:$O$303,,,U63)),"")</f>
        <v/>
      </c>
      <c r="Q63" s="175"/>
      <c r="R63" s="177" t="str">
        <v/>
      </c>
      <c r="T63">
        <v>0</v>
      </c>
      <c r="U63" t="str">
        <f>IF(T63,IFERROR(MATCH(1,$T64:$T$303,0),ROWS($T63:$T$303)),"")</f>
        <v/>
      </c>
      <c r="V63" t="str">
        <v/>
      </c>
      <c r="W63" t="b">
        <f t="shared" si="9"/>
        <v>0</v>
      </c>
      <c r="X63" t="str">
        <v/>
      </c>
      <c r="Y63" t="str">
        <v/>
      </c>
      <c r="Z63" t="str">
        <v/>
      </c>
      <c r="AA63" t="b">
        <v>0</v>
      </c>
      <c r="AB63" t="b">
        <v>0</v>
      </c>
      <c r="AC63" t="b">
        <v>0</v>
      </c>
      <c r="AD63" t="b">
        <v>0</v>
      </c>
      <c r="AE63" t="b">
        <v>0</v>
      </c>
      <c r="AF63" s="25" t="b">
        <v>0</v>
      </c>
      <c r="AG63" t="b">
        <v>0</v>
      </c>
      <c r="AH63">
        <v>0</v>
      </c>
      <c r="AI63">
        <v>0</v>
      </c>
      <c r="AK63" s="13">
        <v>0</v>
      </c>
      <c r="AL63" s="13">
        <v>0</v>
      </c>
      <c r="AM63" s="13">
        <v>0</v>
      </c>
      <c r="AN63" s="18">
        <v>0</v>
      </c>
      <c r="AO63">
        <v>0</v>
      </c>
      <c r="AP63" t="b">
        <v>0</v>
      </c>
      <c r="AQ63">
        <v>0</v>
      </c>
      <c r="AR63">
        <v>0</v>
      </c>
      <c r="AS63" s="35" t="str">
        <v/>
      </c>
      <c r="AT63" s="35"/>
      <c r="AU63" s="58"/>
      <c r="AV63" t="b">
        <f t="shared" si="10"/>
        <v>0</v>
      </c>
      <c r="AW63">
        <v>0</v>
      </c>
      <c r="AX63">
        <v>0</v>
      </c>
      <c r="AY63">
        <v>0</v>
      </c>
      <c r="AZ63">
        <f ca="1"/>
        <v>0</v>
      </c>
      <c r="BB63" t="str">
        <v/>
      </c>
      <c r="BC63" t="str">
        <v/>
      </c>
      <c r="BD63" t="str">
        <v/>
      </c>
      <c r="BE63" t="str">
        <v/>
      </c>
      <c r="BF63" t="str">
        <v/>
      </c>
      <c r="BG63">
        <f ca="1"/>
        <v>0</v>
      </c>
      <c r="BI63" s="54" t="str">
        <f t="shared" si="0"/>
        <v/>
      </c>
      <c r="BJ63" s="54" t="str">
        <f t="shared" si="1"/>
        <v/>
      </c>
      <c r="BK63" s="54" t="str">
        <f t="shared" si="2"/>
        <v/>
      </c>
      <c r="BL63" s="54" t="str">
        <v/>
      </c>
      <c r="BM63" t="str">
        <v/>
      </c>
      <c r="BN63" t="str">
        <v/>
      </c>
      <c r="BO63" t="str">
        <v/>
      </c>
      <c r="BP63" t="str">
        <v/>
      </c>
      <c r="BQ63" s="25" t="str">
        <f t="shared" si="11"/>
        <v/>
      </c>
      <c r="BR63" s="35" t="str">
        <v/>
      </c>
      <c r="BS63" s="35" t="str">
        <v/>
      </c>
      <c r="BT63" t="str">
        <v>063</v>
      </c>
      <c r="BU63" s="35" t="str">
        <f t="shared" si="7"/>
        <v/>
      </c>
      <c r="BX63" s="13"/>
      <c r="BY63" s="57" t="str">
        <f t="shared" si="3"/>
        <v/>
      </c>
      <c r="BZ63" s="57"/>
      <c r="CG63" s="71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X63" t="str">
        <f ca="1"/>
        <v/>
      </c>
      <c r="CY63" t="str">
        <f ca="1"/>
        <v/>
      </c>
      <c r="CZ63" t="str">
        <f ca="1"/>
        <v/>
      </c>
      <c r="DA63" t="str">
        <f ca="1"/>
        <v/>
      </c>
      <c r="DB63" t="str">
        <f ca="1"/>
        <v/>
      </c>
      <c r="DC63" t="str">
        <f ca="1"/>
        <v/>
      </c>
      <c r="DD63" t="str">
        <f ca="1"/>
        <v/>
      </c>
      <c r="DL63" s="18" t="b">
        <f ca="1"/>
        <v>0</v>
      </c>
      <c r="DM63" s="141" t="str">
        <f t="shared" ca="1" si="4"/>
        <v/>
      </c>
      <c r="DN63" t="str">
        <v/>
      </c>
      <c r="DO63" t="str">
        <f ca="1"/>
        <v/>
      </c>
      <c r="DP63" t="str">
        <f ca="1"/>
        <v/>
      </c>
      <c r="DS63" t="str">
        <f ca="1"/>
        <v/>
      </c>
      <c r="DT63" t="str">
        <f ca="1"/>
        <v/>
      </c>
      <c r="DU63" t="str">
        <f ca="1"/>
        <v/>
      </c>
      <c r="DV63" t="str">
        <f ca="1"/>
        <v/>
      </c>
      <c r="DY63" t="str">
        <f ca="1"/>
        <v/>
      </c>
      <c r="DZ63" t="str">
        <f ca="1"/>
        <v/>
      </c>
      <c r="EC63" t="b">
        <f ca="1"/>
        <v>0</v>
      </c>
      <c r="ED63" t="str">
        <f ca="1"/>
        <v/>
      </c>
      <c r="EE63" s="13" t="str">
        <f ca="1"/>
        <v/>
      </c>
      <c r="EG63" t="str">
        <f ca="1"/>
        <v/>
      </c>
      <c r="EH63" t="str">
        <f ca="1"/>
        <v/>
      </c>
      <c r="EI63" t="str">
        <f ca="1"/>
        <v/>
      </c>
      <c r="EJ63" t="str">
        <f ca="1"/>
        <v/>
      </c>
      <c r="EK63" t="str">
        <f ca="1"/>
        <v/>
      </c>
      <c r="EL63" t="str">
        <f ca="1">IF(_IsInternal,_xlfn.TEXTJOIN($EL$1,TRUE,EG63:EJ63),"")</f>
        <v/>
      </c>
      <c r="EM63" t="str">
        <f ca="1"/>
        <v/>
      </c>
      <c r="EP63" t="str">
        <v/>
      </c>
      <c r="EQ63" t="str">
        <f ca="1"/>
        <v/>
      </c>
      <c r="ES63" s="78">
        <f>ROWS(ES$4:ES63)</f>
        <v>60</v>
      </c>
      <c r="FP63" t="str">
        <f ca="1"/>
        <v/>
      </c>
      <c r="FQ63" t="str">
        <f ca="1"/>
        <v/>
      </c>
      <c r="FR63" t="str">
        <f ca="1"/>
        <v/>
      </c>
      <c r="FZ63" s="109"/>
      <c r="GH63" t="str">
        <f ca="1"/>
        <v/>
      </c>
      <c r="GI63" t="str">
        <f ca="1"/>
        <v/>
      </c>
      <c r="GJ63" t="str">
        <f ca="1"/>
        <v/>
      </c>
      <c r="GY63" t="b">
        <f ca="1"/>
        <v>0</v>
      </c>
      <c r="GZ63" t="str">
        <f ca="1"/>
        <v/>
      </c>
      <c r="HA63" t="str">
        <f ca="1"/>
        <v/>
      </c>
      <c r="HB63" t="str">
        <f ca="1"/>
        <v/>
      </c>
      <c r="HQ63" t="str">
        <f ca="1"/>
        <v/>
      </c>
      <c r="HR63" t="str">
        <f ca="1"/>
        <v/>
      </c>
      <c r="HS63" t="str">
        <f ca="1"/>
        <v/>
      </c>
    </row>
    <row r="64" spans="1:227">
      <c r="A64" s="14" t="str">
        <f>IF(AK64,MAX(A$4:A63)+1,"")</f>
        <v/>
      </c>
      <c r="B64" s="51"/>
      <c r="C64" s="12"/>
      <c r="D64" s="12"/>
      <c r="E64" s="12"/>
      <c r="G64" s="12"/>
      <c r="I64" s="186"/>
      <c r="K64" s="12"/>
      <c r="L64" s="241"/>
      <c r="M64" s="241"/>
      <c r="O64" s="239">
        <v>0</v>
      </c>
      <c r="P64" s="240" t="str">
        <f ca="1">IF(T64,SUM(OFFSET($O64:$O$303,,,U64)),"")</f>
        <v/>
      </c>
      <c r="Q64" s="175"/>
      <c r="R64" s="177" t="str">
        <v/>
      </c>
      <c r="T64">
        <v>0</v>
      </c>
      <c r="U64" t="str">
        <f>IF(T64,IFERROR(MATCH(1,$T65:$T$303,0),ROWS($T64:$T$303)),"")</f>
        <v/>
      </c>
      <c r="V64" t="str">
        <v/>
      </c>
      <c r="W64" t="b">
        <f t="shared" si="9"/>
        <v>0</v>
      </c>
      <c r="X64" t="str">
        <v/>
      </c>
      <c r="Y64" t="str">
        <v/>
      </c>
      <c r="Z64" t="str">
        <v/>
      </c>
      <c r="AA64" t="b">
        <v>0</v>
      </c>
      <c r="AB64" t="b">
        <v>0</v>
      </c>
      <c r="AC64" t="b">
        <v>0</v>
      </c>
      <c r="AD64" t="b">
        <v>0</v>
      </c>
      <c r="AE64" t="b">
        <v>0</v>
      </c>
      <c r="AF64" s="25" t="b">
        <v>0</v>
      </c>
      <c r="AG64" t="b">
        <v>0</v>
      </c>
      <c r="AH64">
        <v>0</v>
      </c>
      <c r="AI64">
        <v>0</v>
      </c>
      <c r="AK64" s="13">
        <v>0</v>
      </c>
      <c r="AL64" s="13">
        <v>0</v>
      </c>
      <c r="AM64" s="13">
        <v>0</v>
      </c>
      <c r="AN64" s="18">
        <v>0</v>
      </c>
      <c r="AO64">
        <v>0</v>
      </c>
      <c r="AP64" t="b">
        <v>0</v>
      </c>
      <c r="AQ64">
        <v>0</v>
      </c>
      <c r="AR64">
        <v>0</v>
      </c>
      <c r="AS64" s="35" t="str">
        <v/>
      </c>
      <c r="AT64" s="35"/>
      <c r="AU64" s="58"/>
      <c r="AV64" t="b">
        <f t="shared" si="10"/>
        <v>0</v>
      </c>
      <c r="AW64">
        <v>0</v>
      </c>
      <c r="AX64">
        <v>0</v>
      </c>
      <c r="AY64">
        <v>0</v>
      </c>
      <c r="AZ64">
        <f ca="1"/>
        <v>0</v>
      </c>
      <c r="BB64" t="str">
        <v/>
      </c>
      <c r="BC64" t="str">
        <v/>
      </c>
      <c r="BD64" t="str">
        <v/>
      </c>
      <c r="BE64" t="str">
        <v/>
      </c>
      <c r="BF64" t="str">
        <v/>
      </c>
      <c r="BG64">
        <f ca="1"/>
        <v>0</v>
      </c>
      <c r="BI64" s="54" t="str">
        <f t="shared" si="0"/>
        <v/>
      </c>
      <c r="BJ64" s="54" t="str">
        <f t="shared" si="1"/>
        <v/>
      </c>
      <c r="BK64" s="54" t="str">
        <f t="shared" si="2"/>
        <v/>
      </c>
      <c r="BL64" s="54" t="str">
        <v/>
      </c>
      <c r="BM64" t="str">
        <v/>
      </c>
      <c r="BN64" t="str">
        <v/>
      </c>
      <c r="BO64" t="str">
        <v/>
      </c>
      <c r="BP64" t="str">
        <v/>
      </c>
      <c r="BQ64" s="25" t="str">
        <f t="shared" si="11"/>
        <v/>
      </c>
      <c r="BR64" s="35" t="str">
        <v/>
      </c>
      <c r="BS64" s="35" t="str">
        <v/>
      </c>
      <c r="BT64" t="str">
        <v>064</v>
      </c>
      <c r="BU64" s="35" t="str">
        <f t="shared" si="7"/>
        <v/>
      </c>
      <c r="BX64" s="13"/>
      <c r="BY64" s="57" t="str">
        <f t="shared" si="3"/>
        <v/>
      </c>
      <c r="BZ64" s="57"/>
      <c r="CG64" s="71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X64" t="str">
        <f ca="1"/>
        <v/>
      </c>
      <c r="CY64" t="str">
        <f ca="1"/>
        <v/>
      </c>
      <c r="CZ64" t="str">
        <f ca="1"/>
        <v/>
      </c>
      <c r="DA64" t="str">
        <f ca="1"/>
        <v/>
      </c>
      <c r="DB64" t="str">
        <f ca="1"/>
        <v/>
      </c>
      <c r="DC64" t="str">
        <f ca="1"/>
        <v/>
      </c>
      <c r="DD64" t="str">
        <f ca="1"/>
        <v/>
      </c>
      <c r="DL64" s="18" t="b">
        <f ca="1"/>
        <v>0</v>
      </c>
      <c r="DM64" s="141" t="str">
        <f t="shared" ca="1" si="4"/>
        <v/>
      </c>
      <c r="DN64" t="str">
        <v/>
      </c>
      <c r="DO64" t="str">
        <f ca="1"/>
        <v/>
      </c>
      <c r="DP64" t="str">
        <f ca="1"/>
        <v/>
      </c>
      <c r="DS64" t="str">
        <f ca="1"/>
        <v/>
      </c>
      <c r="DT64" t="str">
        <f ca="1"/>
        <v/>
      </c>
      <c r="DU64" t="str">
        <f ca="1"/>
        <v/>
      </c>
      <c r="DV64" t="str">
        <f ca="1"/>
        <v/>
      </c>
      <c r="DY64" t="str">
        <f ca="1"/>
        <v/>
      </c>
      <c r="DZ64" t="str">
        <f ca="1"/>
        <v/>
      </c>
      <c r="EC64" t="b">
        <f ca="1"/>
        <v>0</v>
      </c>
      <c r="ED64" t="str">
        <f ca="1"/>
        <v/>
      </c>
      <c r="EE64" s="13" t="str">
        <f ca="1"/>
        <v/>
      </c>
      <c r="EG64" t="str">
        <f ca="1"/>
        <v/>
      </c>
      <c r="EH64" t="str">
        <f ca="1"/>
        <v/>
      </c>
      <c r="EI64" t="str">
        <f ca="1"/>
        <v/>
      </c>
      <c r="EJ64" t="str">
        <f ca="1"/>
        <v/>
      </c>
      <c r="EK64" t="str">
        <f ca="1"/>
        <v/>
      </c>
      <c r="EL64" t="str">
        <f ca="1">IF(_IsInternal,_xlfn.TEXTJOIN($EL$1,TRUE,EG64:EJ64),"")</f>
        <v/>
      </c>
      <c r="EM64" t="str">
        <f ca="1"/>
        <v/>
      </c>
      <c r="EP64" t="str">
        <v/>
      </c>
      <c r="EQ64" t="str">
        <f ca="1"/>
        <v/>
      </c>
      <c r="ES64" s="78">
        <f>ROWS(ES$4:ES64)</f>
        <v>61</v>
      </c>
      <c r="FP64" t="str">
        <f ca="1"/>
        <v/>
      </c>
      <c r="FQ64" t="str">
        <f ca="1"/>
        <v/>
      </c>
      <c r="FR64" t="str">
        <f ca="1"/>
        <v/>
      </c>
      <c r="FZ64" s="109"/>
      <c r="GH64" t="str">
        <f ca="1"/>
        <v/>
      </c>
      <c r="GI64" t="str">
        <f ca="1"/>
        <v/>
      </c>
      <c r="GJ64" t="str">
        <f ca="1"/>
        <v/>
      </c>
      <c r="GY64" t="b">
        <f ca="1"/>
        <v>0</v>
      </c>
      <c r="GZ64" t="str">
        <f ca="1"/>
        <v/>
      </c>
      <c r="HA64" t="str">
        <f ca="1"/>
        <v/>
      </c>
      <c r="HB64" t="str">
        <f ca="1"/>
        <v/>
      </c>
      <c r="HQ64" t="str">
        <f ca="1"/>
        <v/>
      </c>
      <c r="HR64" t="str">
        <f ca="1"/>
        <v/>
      </c>
      <c r="HS64" t="str">
        <f ca="1"/>
        <v/>
      </c>
    </row>
    <row r="65" spans="1:227">
      <c r="A65" s="14" t="str">
        <f>IF(AK65,MAX(A$4:A64)+1,"")</f>
        <v/>
      </c>
      <c r="B65" s="51"/>
      <c r="C65" s="12"/>
      <c r="D65" s="12"/>
      <c r="E65" s="12"/>
      <c r="G65" s="12"/>
      <c r="I65" s="186"/>
      <c r="K65" s="12"/>
      <c r="L65" s="241"/>
      <c r="M65" s="241"/>
      <c r="O65" s="239">
        <v>0</v>
      </c>
      <c r="P65" s="240" t="str">
        <f ca="1">IF(T65,SUM(OFFSET($O65:$O$303,,,U65)),"")</f>
        <v/>
      </c>
      <c r="Q65" s="175"/>
      <c r="R65" s="177" t="str">
        <v/>
      </c>
      <c r="T65">
        <v>0</v>
      </c>
      <c r="U65" t="str">
        <f>IF(T65,IFERROR(MATCH(1,$T66:$T$303,0),ROWS($T65:$T$303)),"")</f>
        <v/>
      </c>
      <c r="V65" t="str">
        <v/>
      </c>
      <c r="W65" t="b">
        <f t="shared" si="9"/>
        <v>0</v>
      </c>
      <c r="X65" t="str">
        <v/>
      </c>
      <c r="Y65" t="str">
        <v/>
      </c>
      <c r="Z65" t="str">
        <v/>
      </c>
      <c r="AA65" t="b">
        <v>0</v>
      </c>
      <c r="AB65" t="b">
        <v>0</v>
      </c>
      <c r="AC65" t="b">
        <v>0</v>
      </c>
      <c r="AD65" t="b">
        <v>0</v>
      </c>
      <c r="AE65" t="b">
        <v>0</v>
      </c>
      <c r="AF65" s="25" t="b">
        <v>0</v>
      </c>
      <c r="AG65" t="b">
        <v>0</v>
      </c>
      <c r="AH65">
        <v>0</v>
      </c>
      <c r="AI65">
        <v>0</v>
      </c>
      <c r="AK65" s="13">
        <v>0</v>
      </c>
      <c r="AL65" s="13">
        <v>0</v>
      </c>
      <c r="AM65" s="13">
        <v>0</v>
      </c>
      <c r="AN65" s="18">
        <v>0</v>
      </c>
      <c r="AO65">
        <v>0</v>
      </c>
      <c r="AP65" t="b">
        <v>0</v>
      </c>
      <c r="AQ65">
        <v>0</v>
      </c>
      <c r="AR65">
        <v>0</v>
      </c>
      <c r="AS65" s="35" t="str">
        <v/>
      </c>
      <c r="AT65" s="35"/>
      <c r="AU65" s="58"/>
      <c r="AV65" t="b">
        <f t="shared" si="10"/>
        <v>0</v>
      </c>
      <c r="AW65">
        <v>0</v>
      </c>
      <c r="AX65">
        <v>0</v>
      </c>
      <c r="AY65">
        <v>0</v>
      </c>
      <c r="AZ65">
        <f ca="1"/>
        <v>0</v>
      </c>
      <c r="BB65" t="str">
        <v/>
      </c>
      <c r="BC65" t="str">
        <v/>
      </c>
      <c r="BD65" t="str">
        <v/>
      </c>
      <c r="BE65" t="str">
        <v/>
      </c>
      <c r="BF65" t="str">
        <v/>
      </c>
      <c r="BG65">
        <f ca="1"/>
        <v>0</v>
      </c>
      <c r="BI65" s="54" t="str">
        <f t="shared" si="0"/>
        <v/>
      </c>
      <c r="BJ65" s="54" t="str">
        <f t="shared" si="1"/>
        <v/>
      </c>
      <c r="BK65" s="54" t="str">
        <f t="shared" si="2"/>
        <v/>
      </c>
      <c r="BL65" s="54" t="str">
        <v/>
      </c>
      <c r="BM65" t="str">
        <v/>
      </c>
      <c r="BN65" t="str">
        <v/>
      </c>
      <c r="BO65" t="str">
        <v/>
      </c>
      <c r="BP65" t="str">
        <v/>
      </c>
      <c r="BQ65" s="25" t="str">
        <f t="shared" si="11"/>
        <v/>
      </c>
      <c r="BR65" s="35" t="str">
        <v/>
      </c>
      <c r="BS65" s="35" t="str">
        <v/>
      </c>
      <c r="BT65" t="str">
        <v>065</v>
      </c>
      <c r="BU65" s="35" t="str">
        <f t="shared" si="7"/>
        <v/>
      </c>
      <c r="BX65" s="13"/>
      <c r="BY65" s="57" t="str">
        <f t="shared" si="3"/>
        <v/>
      </c>
      <c r="BZ65" s="57"/>
      <c r="CG65" s="71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X65" t="str">
        <f ca="1"/>
        <v/>
      </c>
      <c r="CY65" t="str">
        <f ca="1"/>
        <v/>
      </c>
      <c r="CZ65" t="str">
        <f ca="1"/>
        <v/>
      </c>
      <c r="DA65" t="str">
        <f ca="1"/>
        <v/>
      </c>
      <c r="DB65" t="str">
        <f ca="1"/>
        <v/>
      </c>
      <c r="DC65" t="str">
        <f ca="1"/>
        <v/>
      </c>
      <c r="DD65" t="str">
        <f ca="1"/>
        <v/>
      </c>
      <c r="DL65" s="18" t="b">
        <f ca="1"/>
        <v>0</v>
      </c>
      <c r="DM65" s="141" t="str">
        <f t="shared" ca="1" si="4"/>
        <v/>
      </c>
      <c r="DN65" t="str">
        <v/>
      </c>
      <c r="DO65" t="str">
        <f ca="1"/>
        <v/>
      </c>
      <c r="DP65" t="str">
        <f ca="1"/>
        <v/>
      </c>
      <c r="DS65" t="str">
        <f ca="1"/>
        <v/>
      </c>
      <c r="DT65" t="str">
        <f ca="1"/>
        <v/>
      </c>
      <c r="DU65" t="str">
        <f ca="1"/>
        <v/>
      </c>
      <c r="DV65" t="str">
        <f ca="1"/>
        <v/>
      </c>
      <c r="DY65" t="str">
        <f ca="1"/>
        <v/>
      </c>
      <c r="DZ65" t="str">
        <f ca="1"/>
        <v/>
      </c>
      <c r="EC65" t="b">
        <f ca="1"/>
        <v>0</v>
      </c>
      <c r="ED65" t="str">
        <f ca="1"/>
        <v/>
      </c>
      <c r="EE65" s="13" t="str">
        <f ca="1"/>
        <v/>
      </c>
      <c r="EG65" t="str">
        <f ca="1"/>
        <v/>
      </c>
      <c r="EH65" t="str">
        <f ca="1"/>
        <v/>
      </c>
      <c r="EI65" t="str">
        <f ca="1"/>
        <v/>
      </c>
      <c r="EJ65" t="str">
        <f ca="1"/>
        <v/>
      </c>
      <c r="EK65" t="str">
        <f ca="1"/>
        <v/>
      </c>
      <c r="EL65" t="str">
        <f ca="1">IF(_IsInternal,_xlfn.TEXTJOIN($EL$1,TRUE,EG65:EJ65),"")</f>
        <v/>
      </c>
      <c r="EM65" t="str">
        <f ca="1"/>
        <v/>
      </c>
      <c r="EP65" t="str">
        <v/>
      </c>
      <c r="EQ65" t="str">
        <f ca="1"/>
        <v/>
      </c>
      <c r="ES65" s="78">
        <f>ROWS(ES$4:ES65)</f>
        <v>62</v>
      </c>
      <c r="FP65" t="str">
        <f ca="1"/>
        <v/>
      </c>
      <c r="FQ65" t="str">
        <f ca="1"/>
        <v/>
      </c>
      <c r="FR65" t="str">
        <f ca="1"/>
        <v/>
      </c>
      <c r="FZ65" s="109"/>
      <c r="GH65" t="str">
        <f ca="1"/>
        <v/>
      </c>
      <c r="GI65" t="str">
        <f ca="1"/>
        <v/>
      </c>
      <c r="GJ65" t="str">
        <f ca="1"/>
        <v/>
      </c>
      <c r="GY65" t="b">
        <f ca="1"/>
        <v>0</v>
      </c>
      <c r="GZ65" t="str">
        <f ca="1"/>
        <v/>
      </c>
      <c r="HA65" t="str">
        <f ca="1"/>
        <v/>
      </c>
      <c r="HB65" t="str">
        <f ca="1"/>
        <v/>
      </c>
      <c r="HQ65" t="str">
        <f ca="1"/>
        <v/>
      </c>
      <c r="HR65" t="str">
        <f ca="1"/>
        <v/>
      </c>
      <c r="HS65" t="str">
        <f ca="1"/>
        <v/>
      </c>
    </row>
    <row r="66" spans="1:227">
      <c r="A66" s="14" t="str">
        <f>IF(AK66,MAX(A$4:A65)+1,"")</f>
        <v/>
      </c>
      <c r="B66" s="51"/>
      <c r="C66" s="12"/>
      <c r="D66" s="12"/>
      <c r="E66" s="12"/>
      <c r="G66" s="12"/>
      <c r="I66" s="186"/>
      <c r="K66" s="12"/>
      <c r="L66" s="241"/>
      <c r="M66" s="241"/>
      <c r="O66" s="239">
        <v>0</v>
      </c>
      <c r="P66" s="240" t="str">
        <f ca="1">IF(T66,SUM(OFFSET($O66:$O$303,,,U66)),"")</f>
        <v/>
      </c>
      <c r="Q66" s="175"/>
      <c r="R66" s="177" t="str">
        <v/>
      </c>
      <c r="T66">
        <v>0</v>
      </c>
      <c r="U66" t="str">
        <f>IF(T66,IFERROR(MATCH(1,$T67:$T$303,0),ROWS($T66:$T$303)),"")</f>
        <v/>
      </c>
      <c r="V66" t="str">
        <v/>
      </c>
      <c r="W66" t="b">
        <f t="shared" si="9"/>
        <v>0</v>
      </c>
      <c r="X66" t="str">
        <v/>
      </c>
      <c r="Y66" t="str">
        <v/>
      </c>
      <c r="Z66" t="str">
        <v/>
      </c>
      <c r="AA66" t="b">
        <v>0</v>
      </c>
      <c r="AB66" t="b">
        <v>0</v>
      </c>
      <c r="AC66" t="b">
        <v>0</v>
      </c>
      <c r="AD66" t="b">
        <v>0</v>
      </c>
      <c r="AE66" t="b">
        <v>0</v>
      </c>
      <c r="AF66" s="25" t="b">
        <v>0</v>
      </c>
      <c r="AG66" t="b">
        <v>0</v>
      </c>
      <c r="AH66">
        <v>0</v>
      </c>
      <c r="AI66">
        <v>0</v>
      </c>
      <c r="AK66" s="13">
        <v>0</v>
      </c>
      <c r="AL66" s="13">
        <v>0</v>
      </c>
      <c r="AM66" s="13">
        <v>0</v>
      </c>
      <c r="AN66" s="18">
        <v>0</v>
      </c>
      <c r="AO66">
        <v>0</v>
      </c>
      <c r="AP66" t="b">
        <v>0</v>
      </c>
      <c r="AQ66">
        <v>0</v>
      </c>
      <c r="AR66">
        <v>0</v>
      </c>
      <c r="AS66" s="35" t="str">
        <v/>
      </c>
      <c r="AT66" s="35"/>
      <c r="AU66" s="58"/>
      <c r="AV66" t="b">
        <f t="shared" si="10"/>
        <v>0</v>
      </c>
      <c r="AW66">
        <v>0</v>
      </c>
      <c r="AX66">
        <v>0</v>
      </c>
      <c r="AY66">
        <v>0</v>
      </c>
      <c r="AZ66">
        <f ca="1"/>
        <v>0</v>
      </c>
      <c r="BB66" t="str">
        <v/>
      </c>
      <c r="BC66" t="str">
        <v/>
      </c>
      <c r="BD66" t="str">
        <v/>
      </c>
      <c r="BE66" t="str">
        <v/>
      </c>
      <c r="BF66" t="str">
        <v/>
      </c>
      <c r="BG66">
        <f ca="1"/>
        <v>0</v>
      </c>
      <c r="BI66" s="54" t="str">
        <f t="shared" si="0"/>
        <v/>
      </c>
      <c r="BJ66" s="54" t="str">
        <f t="shared" si="1"/>
        <v/>
      </c>
      <c r="BK66" s="54" t="str">
        <f t="shared" si="2"/>
        <v/>
      </c>
      <c r="BL66" s="54" t="str">
        <v/>
      </c>
      <c r="BM66" t="str">
        <v/>
      </c>
      <c r="BN66" t="str">
        <v/>
      </c>
      <c r="BO66" t="str">
        <v/>
      </c>
      <c r="BP66" t="str">
        <v/>
      </c>
      <c r="BQ66" s="25" t="str">
        <f t="shared" si="11"/>
        <v/>
      </c>
      <c r="BR66" s="35" t="str">
        <v/>
      </c>
      <c r="BS66" s="35" t="str">
        <v/>
      </c>
      <c r="BT66" t="str">
        <v>066</v>
      </c>
      <c r="BU66" s="35" t="str">
        <f t="shared" si="7"/>
        <v/>
      </c>
      <c r="BX66" s="13"/>
      <c r="BY66" s="57" t="str">
        <f t="shared" si="3"/>
        <v/>
      </c>
      <c r="BZ66" s="57"/>
      <c r="CG66" s="71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X66" t="str">
        <f ca="1"/>
        <v/>
      </c>
      <c r="CY66" t="str">
        <f ca="1"/>
        <v/>
      </c>
      <c r="CZ66" t="str">
        <f ca="1"/>
        <v/>
      </c>
      <c r="DA66" t="str">
        <f ca="1"/>
        <v/>
      </c>
      <c r="DB66" t="str">
        <f ca="1"/>
        <v/>
      </c>
      <c r="DC66" t="str">
        <f ca="1"/>
        <v/>
      </c>
      <c r="DD66" t="str">
        <f ca="1"/>
        <v/>
      </c>
      <c r="DL66" s="18" t="b">
        <f ca="1"/>
        <v>0</v>
      </c>
      <c r="DM66" s="141" t="str">
        <f t="shared" ca="1" si="4"/>
        <v/>
      </c>
      <c r="DN66" t="str">
        <v/>
      </c>
      <c r="DO66" t="str">
        <f ca="1"/>
        <v/>
      </c>
      <c r="DP66" t="str">
        <f ca="1"/>
        <v/>
      </c>
      <c r="DS66" t="str">
        <f ca="1"/>
        <v/>
      </c>
      <c r="DT66" t="str">
        <f ca="1"/>
        <v/>
      </c>
      <c r="DU66" t="str">
        <f ca="1"/>
        <v/>
      </c>
      <c r="DV66" t="str">
        <f ca="1"/>
        <v/>
      </c>
      <c r="DY66" t="str">
        <f ca="1"/>
        <v/>
      </c>
      <c r="DZ66" t="str">
        <f ca="1"/>
        <v/>
      </c>
      <c r="EC66" t="b">
        <f ca="1"/>
        <v>0</v>
      </c>
      <c r="ED66" t="str">
        <f ca="1"/>
        <v/>
      </c>
      <c r="EE66" s="13" t="str">
        <f ca="1"/>
        <v/>
      </c>
      <c r="EG66" t="str">
        <f ca="1"/>
        <v/>
      </c>
      <c r="EH66" t="str">
        <f ca="1"/>
        <v/>
      </c>
      <c r="EI66" t="str">
        <f ca="1"/>
        <v/>
      </c>
      <c r="EJ66" t="str">
        <f ca="1"/>
        <v/>
      </c>
      <c r="EK66" t="str">
        <f ca="1"/>
        <v/>
      </c>
      <c r="EL66" t="str">
        <f ca="1">IF(_IsInternal,_xlfn.TEXTJOIN($EL$1,TRUE,EG66:EJ66),"")</f>
        <v/>
      </c>
      <c r="EM66" t="str">
        <f ca="1"/>
        <v/>
      </c>
      <c r="EP66" t="str">
        <v/>
      </c>
      <c r="EQ66" t="str">
        <f ca="1"/>
        <v/>
      </c>
      <c r="ES66" s="78">
        <f>ROWS(ES$4:ES66)</f>
        <v>63</v>
      </c>
      <c r="FP66" t="str">
        <f ca="1"/>
        <v/>
      </c>
      <c r="FQ66" t="str">
        <f ca="1"/>
        <v/>
      </c>
      <c r="FR66" t="str">
        <f ca="1"/>
        <v/>
      </c>
      <c r="FZ66" s="109"/>
      <c r="GH66" t="str">
        <f ca="1"/>
        <v/>
      </c>
      <c r="GI66" t="str">
        <f ca="1"/>
        <v/>
      </c>
      <c r="GJ66" t="str">
        <f ca="1"/>
        <v/>
      </c>
      <c r="GY66" t="b">
        <f ca="1"/>
        <v>0</v>
      </c>
      <c r="GZ66" t="str">
        <f ca="1"/>
        <v/>
      </c>
      <c r="HA66" t="str">
        <f ca="1"/>
        <v/>
      </c>
      <c r="HB66" t="str">
        <f ca="1"/>
        <v/>
      </c>
      <c r="HQ66" t="str">
        <f ca="1"/>
        <v/>
      </c>
      <c r="HR66" t="str">
        <f ca="1"/>
        <v/>
      </c>
      <c r="HS66" t="str">
        <f ca="1"/>
        <v/>
      </c>
    </row>
    <row r="67" spans="1:227">
      <c r="A67" s="14" t="str">
        <f>IF(AK67,MAX(A$4:A66)+1,"")</f>
        <v/>
      </c>
      <c r="B67" s="51"/>
      <c r="C67" s="12"/>
      <c r="D67" s="12"/>
      <c r="E67" s="12"/>
      <c r="G67" s="12"/>
      <c r="I67" s="186"/>
      <c r="K67" s="12"/>
      <c r="L67" s="241"/>
      <c r="M67" s="241"/>
      <c r="O67" s="239">
        <v>0</v>
      </c>
      <c r="P67" s="240" t="str">
        <f ca="1">IF(T67,SUM(OFFSET($O67:$O$303,,,U67)),"")</f>
        <v/>
      </c>
      <c r="Q67" s="175"/>
      <c r="R67" s="177" t="str">
        <v/>
      </c>
      <c r="T67">
        <v>0</v>
      </c>
      <c r="U67" t="str">
        <f>IF(T67,IFERROR(MATCH(1,$T68:$T$303,0),ROWS($T67:$T$303)),"")</f>
        <v/>
      </c>
      <c r="V67" t="str">
        <v/>
      </c>
      <c r="W67" t="b">
        <f t="shared" si="9"/>
        <v>0</v>
      </c>
      <c r="X67" t="str">
        <v/>
      </c>
      <c r="Y67" t="str">
        <v/>
      </c>
      <c r="Z67" t="str">
        <v/>
      </c>
      <c r="AA67" t="b">
        <v>0</v>
      </c>
      <c r="AB67" t="b">
        <v>0</v>
      </c>
      <c r="AC67" t="b">
        <v>0</v>
      </c>
      <c r="AD67" t="b">
        <v>0</v>
      </c>
      <c r="AE67" t="b">
        <v>0</v>
      </c>
      <c r="AF67" s="25" t="b">
        <v>0</v>
      </c>
      <c r="AG67" t="b">
        <v>0</v>
      </c>
      <c r="AH67">
        <v>0</v>
      </c>
      <c r="AI67">
        <v>0</v>
      </c>
      <c r="AK67" s="13">
        <v>0</v>
      </c>
      <c r="AL67" s="13">
        <v>0</v>
      </c>
      <c r="AM67" s="13">
        <v>0</v>
      </c>
      <c r="AN67" s="18">
        <v>0</v>
      </c>
      <c r="AO67">
        <v>0</v>
      </c>
      <c r="AP67" t="b">
        <v>0</v>
      </c>
      <c r="AQ67">
        <v>0</v>
      </c>
      <c r="AR67">
        <v>0</v>
      </c>
      <c r="AS67" s="35" t="str">
        <v/>
      </c>
      <c r="AT67" s="35"/>
      <c r="AU67" s="58"/>
      <c r="AV67" t="b">
        <f t="shared" si="10"/>
        <v>0</v>
      </c>
      <c r="AW67">
        <v>0</v>
      </c>
      <c r="AX67">
        <v>0</v>
      </c>
      <c r="AY67">
        <v>0</v>
      </c>
      <c r="AZ67">
        <f ca="1"/>
        <v>0</v>
      </c>
      <c r="BB67" t="str">
        <v/>
      </c>
      <c r="BC67" t="str">
        <v/>
      </c>
      <c r="BD67" t="str">
        <v/>
      </c>
      <c r="BE67" t="str">
        <v/>
      </c>
      <c r="BF67" t="str">
        <v/>
      </c>
      <c r="BG67">
        <f ca="1"/>
        <v>0</v>
      </c>
      <c r="BI67" s="54" t="str">
        <f t="shared" si="0"/>
        <v/>
      </c>
      <c r="BJ67" s="54" t="str">
        <f t="shared" si="1"/>
        <v/>
      </c>
      <c r="BK67" s="54" t="str">
        <f t="shared" si="2"/>
        <v/>
      </c>
      <c r="BL67" s="54" t="str">
        <v/>
      </c>
      <c r="BM67" t="str">
        <v/>
      </c>
      <c r="BN67" t="str">
        <v/>
      </c>
      <c r="BO67" t="str">
        <v/>
      </c>
      <c r="BP67" t="str">
        <v/>
      </c>
      <c r="BQ67" s="25" t="str">
        <f t="shared" si="11"/>
        <v/>
      </c>
      <c r="BR67" s="35" t="str">
        <v/>
      </c>
      <c r="BS67" s="35" t="str">
        <v/>
      </c>
      <c r="BT67" t="str">
        <v>067</v>
      </c>
      <c r="BU67" s="35" t="str">
        <f t="shared" si="7"/>
        <v/>
      </c>
      <c r="BX67" s="13"/>
      <c r="BY67" s="57" t="str">
        <f t="shared" si="3"/>
        <v/>
      </c>
      <c r="BZ67" s="57"/>
      <c r="CG67" s="71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X67" t="str">
        <f ca="1"/>
        <v/>
      </c>
      <c r="CY67" t="str">
        <f ca="1"/>
        <v/>
      </c>
      <c r="CZ67" t="str">
        <f ca="1"/>
        <v/>
      </c>
      <c r="DA67" t="str">
        <f ca="1"/>
        <v/>
      </c>
      <c r="DB67" t="str">
        <f ca="1"/>
        <v/>
      </c>
      <c r="DC67" t="str">
        <f ca="1"/>
        <v/>
      </c>
      <c r="DD67" t="str">
        <f ca="1"/>
        <v/>
      </c>
      <c r="DL67" s="18" t="b">
        <f ca="1"/>
        <v>0</v>
      </c>
      <c r="DM67" s="141" t="str">
        <f t="shared" ca="1" si="4"/>
        <v/>
      </c>
      <c r="DN67" t="str">
        <v/>
      </c>
      <c r="DO67" t="str">
        <f ca="1"/>
        <v/>
      </c>
      <c r="DP67" t="str">
        <f ca="1"/>
        <v/>
      </c>
      <c r="DS67" t="str">
        <f ca="1"/>
        <v/>
      </c>
      <c r="DT67" t="str">
        <f ca="1"/>
        <v/>
      </c>
      <c r="DU67" t="str">
        <f ca="1"/>
        <v/>
      </c>
      <c r="DV67" t="str">
        <f ca="1"/>
        <v/>
      </c>
      <c r="DY67" t="str">
        <f ca="1"/>
        <v/>
      </c>
      <c r="DZ67" t="str">
        <f ca="1"/>
        <v/>
      </c>
      <c r="EC67" t="b">
        <f ca="1"/>
        <v>0</v>
      </c>
      <c r="ED67" t="str">
        <f ca="1"/>
        <v/>
      </c>
      <c r="EE67" s="13" t="str">
        <f ca="1"/>
        <v/>
      </c>
      <c r="EG67" t="str">
        <f ca="1"/>
        <v/>
      </c>
      <c r="EH67" t="str">
        <f ca="1"/>
        <v/>
      </c>
      <c r="EI67" t="str">
        <f ca="1"/>
        <v/>
      </c>
      <c r="EJ67" t="str">
        <f ca="1"/>
        <v/>
      </c>
      <c r="EK67" t="str">
        <f ca="1"/>
        <v/>
      </c>
      <c r="EL67" t="str">
        <f ca="1">IF(_IsInternal,_xlfn.TEXTJOIN($EL$1,TRUE,EG67:EJ67),"")</f>
        <v/>
      </c>
      <c r="EM67" t="str">
        <f ca="1"/>
        <v/>
      </c>
      <c r="EP67" t="str">
        <v/>
      </c>
      <c r="EQ67" t="str">
        <f ca="1"/>
        <v/>
      </c>
      <c r="ES67" s="78">
        <f>ROWS(ES$4:ES67)</f>
        <v>64</v>
      </c>
      <c r="FP67" t="str">
        <f ca="1"/>
        <v/>
      </c>
      <c r="FQ67" t="str">
        <f ca="1"/>
        <v/>
      </c>
      <c r="FR67" t="str">
        <f ca="1"/>
        <v/>
      </c>
      <c r="FZ67" s="109"/>
      <c r="GH67" t="str">
        <f ca="1"/>
        <v/>
      </c>
      <c r="GI67" t="str">
        <f ca="1"/>
        <v/>
      </c>
      <c r="GJ67" t="str">
        <f ca="1"/>
        <v/>
      </c>
      <c r="GY67" t="b">
        <f ca="1"/>
        <v>0</v>
      </c>
      <c r="GZ67" t="str">
        <f ca="1"/>
        <v/>
      </c>
      <c r="HA67" t="str">
        <f ca="1"/>
        <v/>
      </c>
      <c r="HB67" t="str">
        <f ca="1"/>
        <v/>
      </c>
      <c r="HQ67" t="str">
        <f ca="1"/>
        <v/>
      </c>
      <c r="HR67" t="str">
        <f ca="1"/>
        <v/>
      </c>
      <c r="HS67" t="str">
        <f ca="1"/>
        <v/>
      </c>
    </row>
    <row r="68" spans="1:227">
      <c r="A68" s="14" t="str">
        <f>IF(AK68,MAX(A$4:A67)+1,"")</f>
        <v/>
      </c>
      <c r="B68" s="51"/>
      <c r="C68" s="12"/>
      <c r="D68" s="12"/>
      <c r="E68" s="12"/>
      <c r="G68" s="12"/>
      <c r="I68" s="186"/>
      <c r="K68" s="12"/>
      <c r="L68" s="241"/>
      <c r="M68" s="241"/>
      <c r="O68" s="239">
        <v>0</v>
      </c>
      <c r="P68" s="240" t="str">
        <f ca="1">IF(T68,SUM(OFFSET($O68:$O$303,,,U68)),"")</f>
        <v/>
      </c>
      <c r="Q68" s="175"/>
      <c r="R68" s="177" t="str">
        <v/>
      </c>
      <c r="T68">
        <v>0</v>
      </c>
      <c r="U68" t="str">
        <f>IF(T68,IFERROR(MATCH(1,$T69:$T$303,0),ROWS($T68:$T$303)),"")</f>
        <v/>
      </c>
      <c r="V68" t="str">
        <v/>
      </c>
      <c r="W68" t="b">
        <f t="shared" si="9"/>
        <v>0</v>
      </c>
      <c r="X68" t="str">
        <v/>
      </c>
      <c r="Y68" t="str">
        <v/>
      </c>
      <c r="Z68" t="str">
        <v/>
      </c>
      <c r="AA68" t="b">
        <v>0</v>
      </c>
      <c r="AB68" t="b">
        <v>0</v>
      </c>
      <c r="AC68" t="b">
        <v>0</v>
      </c>
      <c r="AD68" t="b">
        <v>0</v>
      </c>
      <c r="AE68" t="b">
        <v>0</v>
      </c>
      <c r="AF68" s="25" t="b">
        <v>0</v>
      </c>
      <c r="AG68" t="b">
        <v>0</v>
      </c>
      <c r="AH68">
        <v>0</v>
      </c>
      <c r="AI68">
        <v>0</v>
      </c>
      <c r="AK68" s="13">
        <v>0</v>
      </c>
      <c r="AL68" s="13">
        <v>0</v>
      </c>
      <c r="AM68" s="13">
        <v>0</v>
      </c>
      <c r="AN68" s="18">
        <v>0</v>
      </c>
      <c r="AO68">
        <v>0</v>
      </c>
      <c r="AP68" t="b">
        <v>0</v>
      </c>
      <c r="AQ68">
        <v>0</v>
      </c>
      <c r="AR68">
        <v>0</v>
      </c>
      <c r="AS68" s="35" t="str">
        <v/>
      </c>
      <c r="AT68" s="35"/>
      <c r="AU68" s="58"/>
      <c r="AV68" t="b">
        <f t="shared" si="10"/>
        <v>0</v>
      </c>
      <c r="AW68">
        <v>0</v>
      </c>
      <c r="AX68">
        <v>0</v>
      </c>
      <c r="AY68">
        <v>0</v>
      </c>
      <c r="AZ68">
        <f ca="1"/>
        <v>0</v>
      </c>
      <c r="BB68" t="str">
        <v/>
      </c>
      <c r="BC68" t="str">
        <v/>
      </c>
      <c r="BD68" t="str">
        <v/>
      </c>
      <c r="BE68" t="str">
        <v/>
      </c>
      <c r="BF68" t="str">
        <v/>
      </c>
      <c r="BG68">
        <f ca="1"/>
        <v>0</v>
      </c>
      <c r="BI68" s="54" t="str">
        <f t="shared" ref="BI68:BI131" si="12">IF(_IsInp,IF(ISBLANK(B68),BI67,B68),"")</f>
        <v/>
      </c>
      <c r="BJ68" s="54" t="str">
        <f t="shared" ref="BJ68:BJ131" si="13">IF(_IsInp,IF(ISBLANK(C68),BJ67,C68),"")</f>
        <v/>
      </c>
      <c r="BK68" s="54" t="str">
        <f t="shared" ref="BK68:BK131" si="14">IF(_IsInp,IF(ISBLANK(D68),BK67,D68),"")</f>
        <v/>
      </c>
      <c r="BL68" s="54" t="str">
        <v/>
      </c>
      <c r="BM68" t="str">
        <v/>
      </c>
      <c r="BN68" t="str">
        <v/>
      </c>
      <c r="BO68" t="str">
        <v/>
      </c>
      <c r="BP68" t="str">
        <v/>
      </c>
      <c r="BQ68" s="25" t="str">
        <f t="shared" si="11"/>
        <v/>
      </c>
      <c r="BR68" s="35" t="str">
        <v/>
      </c>
      <c r="BS68" s="35" t="str">
        <v/>
      </c>
      <c r="BT68" t="str">
        <v>068</v>
      </c>
      <c r="BU68" s="35" t="str">
        <f t="shared" si="7"/>
        <v/>
      </c>
      <c r="BX68" s="13"/>
      <c r="BY68" s="57" t="str">
        <f t="shared" ref="BY68:BY131" si="15">IF($AF68,_xlfn.TEXTJOIN($BY$1,TRUE,BI68,BK68:BL68,BT68),"")</f>
        <v/>
      </c>
      <c r="BZ68" s="57"/>
      <c r="CG68" s="71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X68" t="str">
        <f ca="1"/>
        <v/>
      </c>
      <c r="CY68" t="str">
        <f ca="1"/>
        <v/>
      </c>
      <c r="CZ68" t="str">
        <f ca="1"/>
        <v/>
      </c>
      <c r="DA68" t="str">
        <f ca="1"/>
        <v/>
      </c>
      <c r="DB68" t="str">
        <f ca="1"/>
        <v/>
      </c>
      <c r="DC68" t="str">
        <f ca="1"/>
        <v/>
      </c>
      <c r="DD68" t="str">
        <f ca="1"/>
        <v/>
      </c>
      <c r="DL68" s="18" t="b">
        <f ca="1"/>
        <v>0</v>
      </c>
      <c r="DM68" s="141" t="str">
        <f t="shared" ref="DM68:DM131" ca="1" si="16">IF(_IsArray,_xlfn.TEXTJOIN($BU$1,TRUE,CI68:CL68),"")</f>
        <v/>
      </c>
      <c r="DN68" t="str">
        <v/>
      </c>
      <c r="DO68" t="str">
        <f ca="1"/>
        <v/>
      </c>
      <c r="DP68" t="str">
        <f ca="1"/>
        <v/>
      </c>
      <c r="DS68" t="str">
        <f ca="1"/>
        <v/>
      </c>
      <c r="DT68" t="str">
        <f ca="1"/>
        <v/>
      </c>
      <c r="DU68" t="str">
        <f ca="1"/>
        <v/>
      </c>
      <c r="DV68" t="str">
        <f ca="1"/>
        <v/>
      </c>
      <c r="DY68" t="str">
        <f ca="1"/>
        <v/>
      </c>
      <c r="DZ68" t="str">
        <f ca="1"/>
        <v/>
      </c>
      <c r="EC68" t="b">
        <f ca="1"/>
        <v>0</v>
      </c>
      <c r="ED68" t="str">
        <f ca="1"/>
        <v/>
      </c>
      <c r="EE68" s="13" t="str">
        <f ca="1"/>
        <v/>
      </c>
      <c r="EG68" t="str">
        <f ca="1"/>
        <v/>
      </c>
      <c r="EH68" t="str">
        <f ca="1"/>
        <v/>
      </c>
      <c r="EI68" t="str">
        <f ca="1"/>
        <v/>
      </c>
      <c r="EJ68" t="str">
        <f ca="1"/>
        <v/>
      </c>
      <c r="EK68" t="str">
        <f ca="1"/>
        <v/>
      </c>
      <c r="EL68" t="str">
        <f ca="1">IF(_IsInternal,_xlfn.TEXTJOIN($EL$1,TRUE,EG68:EJ68),"")</f>
        <v/>
      </c>
      <c r="EM68" t="str">
        <f ca="1"/>
        <v/>
      </c>
      <c r="EP68" t="str">
        <v/>
      </c>
      <c r="EQ68" t="str">
        <f ca="1"/>
        <v/>
      </c>
      <c r="ES68" s="78">
        <f>ROWS(ES$4:ES68)</f>
        <v>65</v>
      </c>
      <c r="FP68" t="str">
        <f ca="1"/>
        <v/>
      </c>
      <c r="FQ68" t="str">
        <f ca="1"/>
        <v/>
      </c>
      <c r="FR68" t="str">
        <f ca="1"/>
        <v/>
      </c>
      <c r="FZ68" s="109"/>
      <c r="GH68" t="str">
        <f ca="1"/>
        <v/>
      </c>
      <c r="GI68" t="str">
        <f ca="1"/>
        <v/>
      </c>
      <c r="GJ68" t="str">
        <f ca="1"/>
        <v/>
      </c>
      <c r="GY68" t="b">
        <f ca="1"/>
        <v>0</v>
      </c>
      <c r="GZ68" t="str">
        <f ca="1"/>
        <v/>
      </c>
      <c r="HA68" t="str">
        <f ca="1"/>
        <v/>
      </c>
      <c r="HB68" t="str">
        <f ca="1"/>
        <v/>
      </c>
      <c r="HQ68" t="str">
        <f ca="1"/>
        <v/>
      </c>
      <c r="HR68" t="str">
        <f ca="1"/>
        <v/>
      </c>
      <c r="HS68" t="str">
        <f ca="1"/>
        <v/>
      </c>
    </row>
    <row r="69" spans="1:227">
      <c r="A69" s="14" t="str">
        <f>IF(AK69,MAX(A$4:A68)+1,"")</f>
        <v/>
      </c>
      <c r="B69" s="51"/>
      <c r="C69" s="12"/>
      <c r="D69" s="12"/>
      <c r="E69" s="12"/>
      <c r="G69" s="12"/>
      <c r="I69" s="186"/>
      <c r="K69" s="12"/>
      <c r="L69" s="241"/>
      <c r="M69" s="241"/>
      <c r="O69" s="239">
        <v>0</v>
      </c>
      <c r="P69" s="240" t="str">
        <f ca="1">IF(T69,SUM(OFFSET($O69:$O$303,,,U69)),"")</f>
        <v/>
      </c>
      <c r="Q69" s="175"/>
      <c r="R69" s="177" t="str">
        <v/>
      </c>
      <c r="T69">
        <v>0</v>
      </c>
      <c r="U69" t="str">
        <f>IF(T69,IFERROR(MATCH(1,$T70:$T$303,0),ROWS($T69:$T$303)),"")</f>
        <v/>
      </c>
      <c r="V69" t="str">
        <v/>
      </c>
      <c r="W69" t="b">
        <f t="shared" si="9"/>
        <v>0</v>
      </c>
      <c r="X69" t="str">
        <v/>
      </c>
      <c r="Y69" t="str">
        <v/>
      </c>
      <c r="Z69" t="str">
        <v/>
      </c>
      <c r="AA69" t="b">
        <v>0</v>
      </c>
      <c r="AB69" t="b">
        <v>0</v>
      </c>
      <c r="AC69" t="b">
        <v>0</v>
      </c>
      <c r="AD69" t="b">
        <v>0</v>
      </c>
      <c r="AE69" t="b">
        <v>0</v>
      </c>
      <c r="AF69" s="25" t="b">
        <v>0</v>
      </c>
      <c r="AG69" t="b">
        <v>0</v>
      </c>
      <c r="AH69">
        <v>0</v>
      </c>
      <c r="AI69">
        <v>0</v>
      </c>
      <c r="AK69" s="13">
        <v>0</v>
      </c>
      <c r="AL69" s="13">
        <v>0</v>
      </c>
      <c r="AM69" s="13">
        <v>0</v>
      </c>
      <c r="AN69" s="18">
        <v>0</v>
      </c>
      <c r="AO69">
        <v>0</v>
      </c>
      <c r="AP69" t="b">
        <v>0</v>
      </c>
      <c r="AQ69">
        <v>0</v>
      </c>
      <c r="AR69">
        <v>0</v>
      </c>
      <c r="AS69" s="35" t="str">
        <v/>
      </c>
      <c r="AT69" s="35"/>
      <c r="AU69" s="58"/>
      <c r="AV69" t="b">
        <f t="shared" si="10"/>
        <v>0</v>
      </c>
      <c r="AW69">
        <v>0</v>
      </c>
      <c r="AX69">
        <v>0</v>
      </c>
      <c r="AY69">
        <v>0</v>
      </c>
      <c r="AZ69">
        <f ca="1"/>
        <v>0</v>
      </c>
      <c r="BB69" t="str">
        <v/>
      </c>
      <c r="BC69" t="str">
        <v/>
      </c>
      <c r="BD69" t="str">
        <v/>
      </c>
      <c r="BE69" t="str">
        <v/>
      </c>
      <c r="BF69" t="str">
        <v/>
      </c>
      <c r="BG69">
        <f ca="1"/>
        <v>0</v>
      </c>
      <c r="BI69" s="54" t="str">
        <f t="shared" si="12"/>
        <v/>
      </c>
      <c r="BJ69" s="54" t="str">
        <f t="shared" si="13"/>
        <v/>
      </c>
      <c r="BK69" s="54" t="str">
        <f t="shared" si="14"/>
        <v/>
      </c>
      <c r="BL69" s="54" t="str">
        <v/>
      </c>
      <c r="BM69" t="str">
        <v/>
      </c>
      <c r="BN69" t="str">
        <v/>
      </c>
      <c r="BO69" t="str">
        <v/>
      </c>
      <c r="BP69" t="str">
        <v/>
      </c>
      <c r="BQ69" s="25" t="str">
        <f t="shared" si="11"/>
        <v/>
      </c>
      <c r="BR69" s="35" t="str">
        <v/>
      </c>
      <c r="BS69" s="35" t="str">
        <v/>
      </c>
      <c r="BT69" t="str">
        <v>069</v>
      </c>
      <c r="BU69" s="35" t="str">
        <f t="shared" ref="BU69:BU132" si="17">IF(W69,_xlfn.TEXTJOIN($BU$1,TRUE,BQ69:BT69),"")</f>
        <v/>
      </c>
      <c r="BX69" s="13"/>
      <c r="BY69" s="57" t="str">
        <f t="shared" si="15"/>
        <v/>
      </c>
      <c r="BZ69" s="57"/>
      <c r="CG69" s="71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X69" t="str">
        <f ca="1"/>
        <v/>
      </c>
      <c r="CY69" t="str">
        <f ca="1"/>
        <v/>
      </c>
      <c r="CZ69" t="str">
        <f ca="1"/>
        <v/>
      </c>
      <c r="DA69" t="str">
        <f ca="1"/>
        <v/>
      </c>
      <c r="DB69" t="str">
        <f ca="1"/>
        <v/>
      </c>
      <c r="DC69" t="str">
        <f ca="1"/>
        <v/>
      </c>
      <c r="DD69" t="str">
        <f ca="1"/>
        <v/>
      </c>
      <c r="DL69" s="18" t="b">
        <f ca="1"/>
        <v>0</v>
      </c>
      <c r="DM69" s="141" t="str">
        <f t="shared" ca="1" si="16"/>
        <v/>
      </c>
      <c r="DN69" t="str">
        <v/>
      </c>
      <c r="DO69" t="str">
        <f ca="1"/>
        <v/>
      </c>
      <c r="DP69" t="str">
        <f ca="1"/>
        <v/>
      </c>
      <c r="DS69" t="str">
        <f ca="1"/>
        <v/>
      </c>
      <c r="DT69" t="str">
        <f ca="1"/>
        <v/>
      </c>
      <c r="DU69" t="str">
        <f ca="1"/>
        <v/>
      </c>
      <c r="DV69" t="str">
        <f ca="1"/>
        <v/>
      </c>
      <c r="DY69" t="str">
        <f ca="1"/>
        <v/>
      </c>
      <c r="DZ69" t="str">
        <f ca="1"/>
        <v/>
      </c>
      <c r="EC69" t="b">
        <f ca="1"/>
        <v>0</v>
      </c>
      <c r="ED69" t="str">
        <f ca="1"/>
        <v/>
      </c>
      <c r="EE69" s="13" t="str">
        <f ca="1"/>
        <v/>
      </c>
      <c r="EG69" t="str">
        <f ca="1"/>
        <v/>
      </c>
      <c r="EH69" t="str">
        <f ca="1"/>
        <v/>
      </c>
      <c r="EI69" t="str">
        <f ca="1"/>
        <v/>
      </c>
      <c r="EJ69" t="str">
        <f ca="1"/>
        <v/>
      </c>
      <c r="EK69" t="str">
        <f ca="1"/>
        <v/>
      </c>
      <c r="EL69" t="str">
        <f ca="1">IF(_IsInternal,_xlfn.TEXTJOIN($EL$1,TRUE,EG69:EJ69),"")</f>
        <v/>
      </c>
      <c r="EM69" t="str">
        <f ca="1"/>
        <v/>
      </c>
      <c r="EP69" t="str">
        <v/>
      </c>
      <c r="EQ69" t="str">
        <f ca="1"/>
        <v/>
      </c>
      <c r="ES69" s="78">
        <f>ROWS(ES$4:ES69)</f>
        <v>66</v>
      </c>
      <c r="FP69" t="str">
        <f ca="1"/>
        <v/>
      </c>
      <c r="FQ69" t="str">
        <f ca="1"/>
        <v/>
      </c>
      <c r="FR69" t="str">
        <f ca="1"/>
        <v/>
      </c>
      <c r="FZ69" s="109"/>
      <c r="GH69" t="str">
        <f ca="1"/>
        <v/>
      </c>
      <c r="GI69" t="str">
        <f ca="1"/>
        <v/>
      </c>
      <c r="GJ69" t="str">
        <f ca="1"/>
        <v/>
      </c>
      <c r="GY69" t="b">
        <f ca="1"/>
        <v>0</v>
      </c>
      <c r="GZ69" t="str">
        <f ca="1"/>
        <v/>
      </c>
      <c r="HA69" t="str">
        <f ca="1"/>
        <v/>
      </c>
      <c r="HB69" t="str">
        <f ca="1"/>
        <v/>
      </c>
      <c r="HQ69" t="str">
        <f ca="1"/>
        <v/>
      </c>
      <c r="HR69" t="str">
        <f ca="1"/>
        <v/>
      </c>
      <c r="HS69" t="str">
        <f ca="1"/>
        <v/>
      </c>
    </row>
    <row r="70" spans="1:227">
      <c r="A70" s="14" t="str">
        <f>IF(AK70,MAX(A$4:A69)+1,"")</f>
        <v/>
      </c>
      <c r="B70" s="51"/>
      <c r="C70" s="12"/>
      <c r="D70" s="12"/>
      <c r="E70" s="12"/>
      <c r="G70" s="12"/>
      <c r="I70" s="186"/>
      <c r="K70" s="12"/>
      <c r="L70" s="241"/>
      <c r="M70" s="241"/>
      <c r="O70" s="239">
        <v>0</v>
      </c>
      <c r="P70" s="240" t="str">
        <f ca="1">IF(T70,SUM(OFFSET($O70:$O$303,,,U70)),"")</f>
        <v/>
      </c>
      <c r="Q70" s="175"/>
      <c r="R70" s="177" t="str">
        <v/>
      </c>
      <c r="T70">
        <v>0</v>
      </c>
      <c r="U70" t="str">
        <f>IF(T70,IFERROR(MATCH(1,$T71:$T$303,0),ROWS($T70:$T$303)),"")</f>
        <v/>
      </c>
      <c r="V70" t="str">
        <v/>
      </c>
      <c r="W70" t="b">
        <f t="shared" si="9"/>
        <v>0</v>
      </c>
      <c r="X70" t="str">
        <v/>
      </c>
      <c r="Y70" t="str">
        <v/>
      </c>
      <c r="Z70" t="str">
        <v/>
      </c>
      <c r="AA70" t="b">
        <v>0</v>
      </c>
      <c r="AB70" t="b">
        <v>0</v>
      </c>
      <c r="AC70" t="b">
        <v>0</v>
      </c>
      <c r="AD70" t="b">
        <v>0</v>
      </c>
      <c r="AE70" t="b">
        <v>0</v>
      </c>
      <c r="AF70" s="25" t="b">
        <v>0</v>
      </c>
      <c r="AG70" t="b">
        <v>0</v>
      </c>
      <c r="AH70">
        <v>0</v>
      </c>
      <c r="AI70">
        <v>0</v>
      </c>
      <c r="AK70" s="13">
        <v>0</v>
      </c>
      <c r="AL70" s="13">
        <v>0</v>
      </c>
      <c r="AM70" s="13">
        <v>0</v>
      </c>
      <c r="AN70" s="18">
        <v>0</v>
      </c>
      <c r="AO70">
        <v>0</v>
      </c>
      <c r="AP70" t="b">
        <v>0</v>
      </c>
      <c r="AQ70">
        <v>0</v>
      </c>
      <c r="AR70">
        <v>0</v>
      </c>
      <c r="AS70" s="35" t="str">
        <v/>
      </c>
      <c r="AT70" s="35"/>
      <c r="AU70" s="58"/>
      <c r="AV70" t="b">
        <f t="shared" si="10"/>
        <v>0</v>
      </c>
      <c r="AW70">
        <v>0</v>
      </c>
      <c r="AX70">
        <v>0</v>
      </c>
      <c r="AY70">
        <v>0</v>
      </c>
      <c r="AZ70">
        <f ca="1"/>
        <v>0</v>
      </c>
      <c r="BB70" t="str">
        <v/>
      </c>
      <c r="BC70" t="str">
        <v/>
      </c>
      <c r="BD70" t="str">
        <v/>
      </c>
      <c r="BE70" t="str">
        <v/>
      </c>
      <c r="BF70" t="str">
        <v/>
      </c>
      <c r="BG70">
        <f ca="1"/>
        <v>0</v>
      </c>
      <c r="BI70" s="54" t="str">
        <f t="shared" si="12"/>
        <v/>
      </c>
      <c r="BJ70" s="54" t="str">
        <f t="shared" si="13"/>
        <v/>
      </c>
      <c r="BK70" s="54" t="str">
        <f t="shared" si="14"/>
        <v/>
      </c>
      <c r="BL70" s="54" t="str">
        <v/>
      </c>
      <c r="BM70" t="str">
        <v/>
      </c>
      <c r="BN70" t="str">
        <v/>
      </c>
      <c r="BO70" t="str">
        <v/>
      </c>
      <c r="BP70" t="str">
        <v/>
      </c>
      <c r="BQ70" s="25" t="str">
        <f t="shared" si="11"/>
        <v/>
      </c>
      <c r="BR70" s="35" t="str">
        <v/>
      </c>
      <c r="BS70" s="35" t="str">
        <v/>
      </c>
      <c r="BT70" t="str">
        <v>070</v>
      </c>
      <c r="BU70" s="35" t="str">
        <f t="shared" si="17"/>
        <v/>
      </c>
      <c r="BX70" s="13"/>
      <c r="BY70" s="57" t="str">
        <f t="shared" si="15"/>
        <v/>
      </c>
      <c r="BZ70" s="57"/>
      <c r="CG70" s="71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X70" t="str">
        <f ca="1"/>
        <v/>
      </c>
      <c r="CY70" t="str">
        <f ca="1"/>
        <v/>
      </c>
      <c r="CZ70" t="str">
        <f ca="1"/>
        <v/>
      </c>
      <c r="DA70" t="str">
        <f ca="1"/>
        <v/>
      </c>
      <c r="DB70" t="str">
        <f ca="1"/>
        <v/>
      </c>
      <c r="DC70" t="str">
        <f ca="1"/>
        <v/>
      </c>
      <c r="DD70" t="str">
        <f ca="1"/>
        <v/>
      </c>
      <c r="DL70" s="18" t="b">
        <f ca="1"/>
        <v>0</v>
      </c>
      <c r="DM70" s="141" t="str">
        <f t="shared" ca="1" si="16"/>
        <v/>
      </c>
      <c r="DN70" t="str">
        <v/>
      </c>
      <c r="DO70" t="str">
        <f ca="1"/>
        <v/>
      </c>
      <c r="DP70" t="str">
        <f ca="1"/>
        <v/>
      </c>
      <c r="DS70" t="str">
        <f ca="1"/>
        <v/>
      </c>
      <c r="DT70" t="str">
        <f ca="1"/>
        <v/>
      </c>
      <c r="DU70" t="str">
        <f ca="1"/>
        <v/>
      </c>
      <c r="DV70" t="str">
        <f ca="1"/>
        <v/>
      </c>
      <c r="DY70" t="str">
        <f ca="1"/>
        <v/>
      </c>
      <c r="DZ70" t="str">
        <f ca="1"/>
        <v/>
      </c>
      <c r="EC70" t="b">
        <f ca="1"/>
        <v>0</v>
      </c>
      <c r="ED70" t="str">
        <f ca="1"/>
        <v/>
      </c>
      <c r="EE70" s="13" t="str">
        <f ca="1"/>
        <v/>
      </c>
      <c r="EG70" t="str">
        <f ca="1"/>
        <v/>
      </c>
      <c r="EH70" t="str">
        <f ca="1"/>
        <v/>
      </c>
      <c r="EI70" t="str">
        <f ca="1"/>
        <v/>
      </c>
      <c r="EJ70" t="str">
        <f ca="1"/>
        <v/>
      </c>
      <c r="EK70" t="str">
        <f ca="1"/>
        <v/>
      </c>
      <c r="EL70" t="str">
        <f ca="1">IF(_IsInternal,_xlfn.TEXTJOIN($EL$1,TRUE,EG70:EJ70),"")</f>
        <v/>
      </c>
      <c r="EM70" t="str">
        <f ca="1"/>
        <v/>
      </c>
      <c r="EP70" t="str">
        <v/>
      </c>
      <c r="EQ70" t="str">
        <f ca="1"/>
        <v/>
      </c>
      <c r="ES70" s="78">
        <f>ROWS(ES$4:ES70)</f>
        <v>67</v>
      </c>
      <c r="FP70" t="str">
        <f ca="1"/>
        <v/>
      </c>
      <c r="FQ70" t="str">
        <f ca="1"/>
        <v/>
      </c>
      <c r="FR70" t="str">
        <f ca="1"/>
        <v/>
      </c>
      <c r="FZ70" s="109"/>
      <c r="GH70" t="str">
        <f ca="1"/>
        <v/>
      </c>
      <c r="GI70" t="str">
        <f ca="1"/>
        <v/>
      </c>
      <c r="GJ70" t="str">
        <f ca="1"/>
        <v/>
      </c>
      <c r="GY70" t="b">
        <f ca="1"/>
        <v>0</v>
      </c>
      <c r="GZ70" t="str">
        <f ca="1"/>
        <v/>
      </c>
      <c r="HA70" t="str">
        <f ca="1"/>
        <v/>
      </c>
      <c r="HB70" t="str">
        <f ca="1"/>
        <v/>
      </c>
      <c r="HQ70" t="str">
        <f ca="1"/>
        <v/>
      </c>
      <c r="HR70" t="str">
        <f ca="1"/>
        <v/>
      </c>
      <c r="HS70" t="str">
        <f ca="1"/>
        <v/>
      </c>
    </row>
    <row r="71" spans="1:227">
      <c r="A71" s="14" t="str">
        <f>IF(AK71,MAX(A$4:A70)+1,"")</f>
        <v/>
      </c>
      <c r="B71" s="51"/>
      <c r="C71" s="12"/>
      <c r="D71" s="12"/>
      <c r="E71" s="12"/>
      <c r="G71" s="12"/>
      <c r="I71" s="186"/>
      <c r="K71" s="12"/>
      <c r="L71" s="241"/>
      <c r="M71" s="241"/>
      <c r="O71" s="239">
        <v>0</v>
      </c>
      <c r="P71" s="240" t="str">
        <f ca="1">IF(T71,SUM(OFFSET($O71:$O$303,,,U71)),"")</f>
        <v/>
      </c>
      <c r="Q71" s="175"/>
      <c r="R71" s="177" t="str">
        <v/>
      </c>
      <c r="T71">
        <v>0</v>
      </c>
      <c r="U71" t="str">
        <f>IF(T71,IFERROR(MATCH(1,$T72:$T$303,0),ROWS($T71:$T$303)),"")</f>
        <v/>
      </c>
      <c r="V71" t="str">
        <v/>
      </c>
      <c r="W71" t="b">
        <f t="shared" si="9"/>
        <v>0</v>
      </c>
      <c r="X71" t="str">
        <v/>
      </c>
      <c r="Y71" t="str">
        <v/>
      </c>
      <c r="Z71" t="str">
        <v/>
      </c>
      <c r="AA71" t="b">
        <v>0</v>
      </c>
      <c r="AB71" t="b">
        <v>0</v>
      </c>
      <c r="AC71" t="b">
        <v>0</v>
      </c>
      <c r="AD71" t="b">
        <v>0</v>
      </c>
      <c r="AE71" t="b">
        <v>0</v>
      </c>
      <c r="AF71" s="25" t="b">
        <v>0</v>
      </c>
      <c r="AG71" t="b">
        <v>0</v>
      </c>
      <c r="AH71">
        <v>0</v>
      </c>
      <c r="AI71">
        <v>0</v>
      </c>
      <c r="AK71" s="13">
        <v>0</v>
      </c>
      <c r="AL71" s="13">
        <v>0</v>
      </c>
      <c r="AM71" s="13">
        <v>0</v>
      </c>
      <c r="AN71" s="18">
        <v>0</v>
      </c>
      <c r="AO71">
        <v>0</v>
      </c>
      <c r="AP71" t="b">
        <v>0</v>
      </c>
      <c r="AQ71">
        <v>0</v>
      </c>
      <c r="AR71">
        <v>0</v>
      </c>
      <c r="AS71" s="35" t="str">
        <v/>
      </c>
      <c r="AT71" s="35"/>
      <c r="AU71" s="58"/>
      <c r="AV71" t="b">
        <f t="shared" si="10"/>
        <v>0</v>
      </c>
      <c r="AW71">
        <v>0</v>
      </c>
      <c r="AX71">
        <v>0</v>
      </c>
      <c r="AY71">
        <v>0</v>
      </c>
      <c r="AZ71">
        <f ca="1"/>
        <v>0</v>
      </c>
      <c r="BB71" t="str">
        <v/>
      </c>
      <c r="BC71" t="str">
        <v/>
      </c>
      <c r="BD71" t="str">
        <v/>
      </c>
      <c r="BE71" t="str">
        <v/>
      </c>
      <c r="BF71" t="str">
        <v/>
      </c>
      <c r="BG71">
        <f ca="1"/>
        <v>0</v>
      </c>
      <c r="BI71" s="54" t="str">
        <f t="shared" si="12"/>
        <v/>
      </c>
      <c r="BJ71" s="54" t="str">
        <f t="shared" si="13"/>
        <v/>
      </c>
      <c r="BK71" s="54" t="str">
        <f t="shared" si="14"/>
        <v/>
      </c>
      <c r="BL71" s="54" t="str">
        <v/>
      </c>
      <c r="BM71" t="str">
        <v/>
      </c>
      <c r="BN71" t="str">
        <v/>
      </c>
      <c r="BO71" t="str">
        <v/>
      </c>
      <c r="BP71" t="str">
        <v/>
      </c>
      <c r="BQ71" s="25" t="str">
        <f t="shared" si="11"/>
        <v/>
      </c>
      <c r="BR71" s="35" t="str">
        <v/>
      </c>
      <c r="BS71" s="35" t="str">
        <v/>
      </c>
      <c r="BT71" t="str">
        <v>071</v>
      </c>
      <c r="BU71" s="35" t="str">
        <f t="shared" si="17"/>
        <v/>
      </c>
      <c r="BX71" s="13"/>
      <c r="BY71" s="57" t="str">
        <f t="shared" si="15"/>
        <v/>
      </c>
      <c r="BZ71" s="57"/>
      <c r="CG71" s="71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X71" t="str">
        <f ca="1"/>
        <v/>
      </c>
      <c r="CY71" t="str">
        <f ca="1"/>
        <v/>
      </c>
      <c r="CZ71" t="str">
        <f ca="1"/>
        <v/>
      </c>
      <c r="DA71" t="str">
        <f ca="1"/>
        <v/>
      </c>
      <c r="DB71" t="str">
        <f ca="1"/>
        <v/>
      </c>
      <c r="DC71" t="str">
        <f ca="1"/>
        <v/>
      </c>
      <c r="DD71" t="str">
        <f ca="1"/>
        <v/>
      </c>
      <c r="DL71" s="18" t="b">
        <f ca="1"/>
        <v>0</v>
      </c>
      <c r="DM71" s="141" t="str">
        <f t="shared" ca="1" si="16"/>
        <v/>
      </c>
      <c r="DN71" t="str">
        <v/>
      </c>
      <c r="DO71" t="str">
        <f ca="1"/>
        <v/>
      </c>
      <c r="DP71" t="str">
        <f ca="1"/>
        <v/>
      </c>
      <c r="DS71" t="str">
        <f ca="1"/>
        <v/>
      </c>
      <c r="DT71" t="str">
        <f ca="1"/>
        <v/>
      </c>
      <c r="DU71" t="str">
        <f ca="1"/>
        <v/>
      </c>
      <c r="DV71" t="str">
        <f ca="1"/>
        <v/>
      </c>
      <c r="DY71" t="str">
        <f ca="1"/>
        <v/>
      </c>
      <c r="DZ71" t="str">
        <f ca="1"/>
        <v/>
      </c>
      <c r="EC71" t="b">
        <f ca="1"/>
        <v>0</v>
      </c>
      <c r="ED71" t="str">
        <f ca="1"/>
        <v/>
      </c>
      <c r="EE71" s="13" t="str">
        <f ca="1"/>
        <v/>
      </c>
      <c r="EG71" t="str">
        <f ca="1"/>
        <v/>
      </c>
      <c r="EH71" t="str">
        <f ca="1"/>
        <v/>
      </c>
      <c r="EI71" t="str">
        <f ca="1"/>
        <v/>
      </c>
      <c r="EJ71" t="str">
        <f ca="1"/>
        <v/>
      </c>
      <c r="EK71" t="str">
        <f ca="1"/>
        <v/>
      </c>
      <c r="EL71" t="str">
        <f ca="1">IF(_IsInternal,_xlfn.TEXTJOIN($EL$1,TRUE,EG71:EJ71),"")</f>
        <v/>
      </c>
      <c r="EM71" t="str">
        <f ca="1"/>
        <v/>
      </c>
      <c r="EP71" t="str">
        <v/>
      </c>
      <c r="EQ71" t="str">
        <f ca="1"/>
        <v/>
      </c>
      <c r="ES71" s="78">
        <f>ROWS(ES$4:ES71)</f>
        <v>68</v>
      </c>
      <c r="FP71" t="str">
        <f ca="1"/>
        <v/>
      </c>
      <c r="FQ71" t="str">
        <f ca="1"/>
        <v/>
      </c>
      <c r="FR71" t="str">
        <f ca="1"/>
        <v/>
      </c>
      <c r="FZ71" s="109"/>
      <c r="GH71" t="str">
        <f ca="1"/>
        <v/>
      </c>
      <c r="GI71" t="str">
        <f ca="1"/>
        <v/>
      </c>
      <c r="GJ71" t="str">
        <f ca="1"/>
        <v/>
      </c>
      <c r="GY71" t="b">
        <f ca="1"/>
        <v>0</v>
      </c>
      <c r="GZ71" t="str">
        <f ca="1"/>
        <v/>
      </c>
      <c r="HA71" t="str">
        <f ca="1"/>
        <v/>
      </c>
      <c r="HB71" t="str">
        <f ca="1"/>
        <v/>
      </c>
      <c r="HQ71" t="str">
        <f ca="1"/>
        <v/>
      </c>
      <c r="HR71" t="str">
        <f ca="1"/>
        <v/>
      </c>
      <c r="HS71" t="str">
        <f ca="1"/>
        <v/>
      </c>
    </row>
    <row r="72" spans="1:227">
      <c r="A72" s="14" t="str">
        <f>IF(AK72,MAX(A$4:A71)+1,"")</f>
        <v/>
      </c>
      <c r="B72" s="51"/>
      <c r="C72" s="12"/>
      <c r="D72" s="12"/>
      <c r="E72" s="12"/>
      <c r="G72" s="12"/>
      <c r="I72" s="186"/>
      <c r="K72" s="12"/>
      <c r="L72" s="241"/>
      <c r="M72" s="241"/>
      <c r="O72" s="239">
        <v>0</v>
      </c>
      <c r="P72" s="240" t="str">
        <f ca="1">IF(T72,SUM(OFFSET($O72:$O$303,,,U72)),"")</f>
        <v/>
      </c>
      <c r="Q72" s="175"/>
      <c r="R72" s="177" t="str">
        <v/>
      </c>
      <c r="T72">
        <v>0</v>
      </c>
      <c r="U72" t="str">
        <f>IF(T72,IFERROR(MATCH(1,$T73:$T$303,0),ROWS($T72:$T$303)),"")</f>
        <v/>
      </c>
      <c r="V72" t="str">
        <v/>
      </c>
      <c r="W72" t="b">
        <f t="shared" si="9"/>
        <v>0</v>
      </c>
      <c r="X72" t="str">
        <v/>
      </c>
      <c r="Y72" t="str">
        <v/>
      </c>
      <c r="Z72" t="str">
        <v/>
      </c>
      <c r="AA72" t="b">
        <v>0</v>
      </c>
      <c r="AB72" t="b">
        <v>0</v>
      </c>
      <c r="AC72" t="b">
        <v>0</v>
      </c>
      <c r="AD72" t="b">
        <v>0</v>
      </c>
      <c r="AE72" t="b">
        <v>0</v>
      </c>
      <c r="AF72" s="25" t="b">
        <v>0</v>
      </c>
      <c r="AG72" t="b">
        <v>0</v>
      </c>
      <c r="AH72">
        <v>0</v>
      </c>
      <c r="AI72">
        <v>0</v>
      </c>
      <c r="AK72" s="13">
        <v>0</v>
      </c>
      <c r="AL72" s="13">
        <v>0</v>
      </c>
      <c r="AM72" s="13">
        <v>0</v>
      </c>
      <c r="AN72" s="18">
        <v>0</v>
      </c>
      <c r="AO72">
        <v>0</v>
      </c>
      <c r="AP72" t="b">
        <v>0</v>
      </c>
      <c r="AQ72">
        <v>0</v>
      </c>
      <c r="AR72">
        <v>0</v>
      </c>
      <c r="AS72" s="35" t="str">
        <v/>
      </c>
      <c r="AT72" s="35"/>
      <c r="AU72" s="58"/>
      <c r="AV72" t="b">
        <f t="shared" si="10"/>
        <v>0</v>
      </c>
      <c r="AW72">
        <v>0</v>
      </c>
      <c r="AX72">
        <v>0</v>
      </c>
      <c r="AY72">
        <v>0</v>
      </c>
      <c r="AZ72">
        <f ca="1"/>
        <v>0</v>
      </c>
      <c r="BB72" t="str">
        <v/>
      </c>
      <c r="BC72" t="str">
        <v/>
      </c>
      <c r="BD72" t="str">
        <v/>
      </c>
      <c r="BE72" t="str">
        <v/>
      </c>
      <c r="BF72" t="str">
        <v/>
      </c>
      <c r="BG72">
        <f ca="1"/>
        <v>0</v>
      </c>
      <c r="BI72" s="54" t="str">
        <f t="shared" si="12"/>
        <v/>
      </c>
      <c r="BJ72" s="54" t="str">
        <f t="shared" si="13"/>
        <v/>
      </c>
      <c r="BK72" s="54" t="str">
        <f t="shared" si="14"/>
        <v/>
      </c>
      <c r="BL72" s="54" t="str">
        <v/>
      </c>
      <c r="BM72" t="str">
        <v/>
      </c>
      <c r="BN72" t="str">
        <v/>
      </c>
      <c r="BO72" t="str">
        <v/>
      </c>
      <c r="BP72" t="str">
        <v/>
      </c>
      <c r="BQ72" s="25" t="str">
        <f t="shared" si="11"/>
        <v/>
      </c>
      <c r="BR72" s="35" t="str">
        <v/>
      </c>
      <c r="BS72" s="35" t="str">
        <v/>
      </c>
      <c r="BT72" t="str">
        <v>072</v>
      </c>
      <c r="BU72" s="35" t="str">
        <f t="shared" si="17"/>
        <v/>
      </c>
      <c r="BX72" s="13"/>
      <c r="BY72" s="57" t="str">
        <f t="shared" si="15"/>
        <v/>
      </c>
      <c r="BZ72" s="57"/>
      <c r="CG72" s="71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X72" t="str">
        <f ca="1"/>
        <v/>
      </c>
      <c r="CY72" t="str">
        <f ca="1"/>
        <v/>
      </c>
      <c r="CZ72" t="str">
        <f ca="1"/>
        <v/>
      </c>
      <c r="DA72" t="str">
        <f ca="1"/>
        <v/>
      </c>
      <c r="DB72" t="str">
        <f ca="1"/>
        <v/>
      </c>
      <c r="DC72" t="str">
        <f ca="1"/>
        <v/>
      </c>
      <c r="DD72" t="str">
        <f ca="1"/>
        <v/>
      </c>
      <c r="DL72" s="18" t="b">
        <f ca="1"/>
        <v>0</v>
      </c>
      <c r="DM72" s="141" t="str">
        <f t="shared" ca="1" si="16"/>
        <v/>
      </c>
      <c r="DN72" t="str">
        <v/>
      </c>
      <c r="DO72" t="str">
        <f ca="1"/>
        <v/>
      </c>
      <c r="DP72" t="str">
        <f ca="1"/>
        <v/>
      </c>
      <c r="DS72" t="str">
        <f ca="1"/>
        <v/>
      </c>
      <c r="DT72" t="str">
        <f ca="1"/>
        <v/>
      </c>
      <c r="DU72" t="str">
        <f ca="1"/>
        <v/>
      </c>
      <c r="DV72" t="str">
        <f ca="1"/>
        <v/>
      </c>
      <c r="DY72" t="str">
        <f ca="1"/>
        <v/>
      </c>
      <c r="DZ72" t="str">
        <f ca="1"/>
        <v/>
      </c>
      <c r="EC72" t="b">
        <f ca="1"/>
        <v>0</v>
      </c>
      <c r="ED72" t="str">
        <f ca="1"/>
        <v/>
      </c>
      <c r="EE72" s="13" t="str">
        <f ca="1"/>
        <v/>
      </c>
      <c r="EG72" t="str">
        <f ca="1"/>
        <v/>
      </c>
      <c r="EH72" t="str">
        <f ca="1"/>
        <v/>
      </c>
      <c r="EI72" t="str">
        <f ca="1"/>
        <v/>
      </c>
      <c r="EJ72" t="str">
        <f ca="1"/>
        <v/>
      </c>
      <c r="EK72" t="str">
        <f ca="1"/>
        <v/>
      </c>
      <c r="EL72" t="str">
        <f ca="1">IF(_IsInternal,_xlfn.TEXTJOIN($EL$1,TRUE,EG72:EJ72),"")</f>
        <v/>
      </c>
      <c r="EM72" t="str">
        <f ca="1"/>
        <v/>
      </c>
      <c r="EP72" t="str">
        <v/>
      </c>
      <c r="EQ72" t="str">
        <f ca="1"/>
        <v/>
      </c>
      <c r="ES72" s="78">
        <f>ROWS(ES$4:ES72)</f>
        <v>69</v>
      </c>
      <c r="FP72" t="str">
        <f ca="1"/>
        <v/>
      </c>
      <c r="FQ72" t="str">
        <f ca="1"/>
        <v/>
      </c>
      <c r="FR72" t="str">
        <f ca="1"/>
        <v/>
      </c>
      <c r="FZ72" s="109"/>
      <c r="GH72" t="str">
        <f ca="1"/>
        <v/>
      </c>
      <c r="GI72" t="str">
        <f ca="1"/>
        <v/>
      </c>
      <c r="GJ72" t="str">
        <f ca="1"/>
        <v/>
      </c>
      <c r="GY72" t="b">
        <f ca="1"/>
        <v>0</v>
      </c>
      <c r="GZ72" t="str">
        <f ca="1"/>
        <v/>
      </c>
      <c r="HA72" t="str">
        <f ca="1"/>
        <v/>
      </c>
      <c r="HB72" t="str">
        <f ca="1"/>
        <v/>
      </c>
      <c r="HQ72" t="str">
        <f ca="1"/>
        <v/>
      </c>
      <c r="HR72" t="str">
        <f ca="1"/>
        <v/>
      </c>
      <c r="HS72" t="str">
        <f ca="1"/>
        <v/>
      </c>
    </row>
    <row r="73" spans="1:227">
      <c r="A73" s="14" t="str">
        <f>IF(AK73,MAX(A$4:A72)+1,"")</f>
        <v/>
      </c>
      <c r="B73" s="51"/>
      <c r="C73" s="12"/>
      <c r="D73" s="12"/>
      <c r="E73" s="12"/>
      <c r="G73" s="12"/>
      <c r="I73" s="186"/>
      <c r="K73" s="12"/>
      <c r="L73" s="241"/>
      <c r="M73" s="241"/>
      <c r="O73" s="239">
        <v>0</v>
      </c>
      <c r="P73" s="240" t="str">
        <f ca="1">IF(T73,SUM(OFFSET($O73:$O$303,,,U73)),"")</f>
        <v/>
      </c>
      <c r="Q73" s="175"/>
      <c r="R73" s="177" t="str">
        <v/>
      </c>
      <c r="T73">
        <v>0</v>
      </c>
      <c r="U73" t="str">
        <f>IF(T73,IFERROR(MATCH(1,$T74:$T$303,0),ROWS($T73:$T$303)),"")</f>
        <v/>
      </c>
      <c r="V73" t="str">
        <v/>
      </c>
      <c r="W73" t="b">
        <f t="shared" si="9"/>
        <v>0</v>
      </c>
      <c r="X73" t="str">
        <v/>
      </c>
      <c r="Y73" t="str">
        <v/>
      </c>
      <c r="Z73" t="str">
        <v/>
      </c>
      <c r="AA73" t="b">
        <v>0</v>
      </c>
      <c r="AB73" t="b">
        <v>0</v>
      </c>
      <c r="AC73" t="b">
        <v>0</v>
      </c>
      <c r="AD73" t="b">
        <v>0</v>
      </c>
      <c r="AE73" t="b">
        <v>0</v>
      </c>
      <c r="AF73" s="25" t="b">
        <v>0</v>
      </c>
      <c r="AG73" t="b">
        <v>0</v>
      </c>
      <c r="AH73">
        <v>0</v>
      </c>
      <c r="AI73">
        <v>0</v>
      </c>
      <c r="AK73" s="13">
        <v>0</v>
      </c>
      <c r="AL73" s="13">
        <v>0</v>
      </c>
      <c r="AM73" s="13">
        <v>0</v>
      </c>
      <c r="AN73" s="18">
        <v>0</v>
      </c>
      <c r="AO73">
        <v>0</v>
      </c>
      <c r="AP73" t="b">
        <v>0</v>
      </c>
      <c r="AQ73">
        <v>0</v>
      </c>
      <c r="AR73">
        <v>0</v>
      </c>
      <c r="AS73" s="35" t="str">
        <v/>
      </c>
      <c r="AT73" s="35"/>
      <c r="AU73" s="58"/>
      <c r="AV73" t="b">
        <f t="shared" si="10"/>
        <v>0</v>
      </c>
      <c r="AW73">
        <v>0</v>
      </c>
      <c r="AX73">
        <v>0</v>
      </c>
      <c r="AY73">
        <v>0</v>
      </c>
      <c r="AZ73">
        <f ca="1"/>
        <v>0</v>
      </c>
      <c r="BB73" t="str">
        <v/>
      </c>
      <c r="BC73" t="str">
        <v/>
      </c>
      <c r="BD73" t="str">
        <v/>
      </c>
      <c r="BE73" t="str">
        <v/>
      </c>
      <c r="BF73" t="str">
        <v/>
      </c>
      <c r="BG73">
        <f ca="1"/>
        <v>0</v>
      </c>
      <c r="BI73" s="54" t="str">
        <f t="shared" si="12"/>
        <v/>
      </c>
      <c r="BJ73" s="54" t="str">
        <f t="shared" si="13"/>
        <v/>
      </c>
      <c r="BK73" s="54" t="str">
        <f t="shared" si="14"/>
        <v/>
      </c>
      <c r="BL73" s="54" t="str">
        <v/>
      </c>
      <c r="BM73" t="str">
        <v/>
      </c>
      <c r="BN73" t="str">
        <v/>
      </c>
      <c r="BO73" t="str">
        <v/>
      </c>
      <c r="BP73" t="str">
        <v/>
      </c>
      <c r="BQ73" s="25" t="str">
        <f t="shared" si="11"/>
        <v/>
      </c>
      <c r="BR73" s="35" t="str">
        <v/>
      </c>
      <c r="BS73" s="35" t="str">
        <v/>
      </c>
      <c r="BT73" t="str">
        <v>073</v>
      </c>
      <c r="BU73" s="35" t="str">
        <f t="shared" si="17"/>
        <v/>
      </c>
      <c r="BX73" s="13"/>
      <c r="BY73" s="57" t="str">
        <f t="shared" si="15"/>
        <v/>
      </c>
      <c r="BZ73" s="57"/>
      <c r="CG73" s="71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X73" t="str">
        <f ca="1"/>
        <v/>
      </c>
      <c r="CY73" t="str">
        <f ca="1"/>
        <v/>
      </c>
      <c r="CZ73" t="str">
        <f ca="1"/>
        <v/>
      </c>
      <c r="DA73" t="str">
        <f ca="1"/>
        <v/>
      </c>
      <c r="DB73" t="str">
        <f ca="1"/>
        <v/>
      </c>
      <c r="DC73" t="str">
        <f ca="1"/>
        <v/>
      </c>
      <c r="DD73" t="str">
        <f ca="1"/>
        <v/>
      </c>
      <c r="DL73" s="18" t="b">
        <f ca="1"/>
        <v>0</v>
      </c>
      <c r="DM73" s="141" t="str">
        <f t="shared" ca="1" si="16"/>
        <v/>
      </c>
      <c r="DN73" t="str">
        <v/>
      </c>
      <c r="DO73" t="str">
        <f ca="1"/>
        <v/>
      </c>
      <c r="DP73" t="str">
        <f ca="1"/>
        <v/>
      </c>
      <c r="DS73" t="str">
        <f ca="1"/>
        <v/>
      </c>
      <c r="DT73" t="str">
        <f ca="1"/>
        <v/>
      </c>
      <c r="DU73" t="str">
        <f ca="1"/>
        <v/>
      </c>
      <c r="DV73" t="str">
        <f ca="1"/>
        <v/>
      </c>
      <c r="DY73" t="str">
        <f ca="1"/>
        <v/>
      </c>
      <c r="DZ73" t="str">
        <f ca="1"/>
        <v/>
      </c>
      <c r="EC73" t="b">
        <f ca="1"/>
        <v>0</v>
      </c>
      <c r="ED73" t="str">
        <f ca="1"/>
        <v/>
      </c>
      <c r="EE73" s="13" t="str">
        <f ca="1"/>
        <v/>
      </c>
      <c r="EG73" t="str">
        <f ca="1"/>
        <v/>
      </c>
      <c r="EH73" t="str">
        <f ca="1"/>
        <v/>
      </c>
      <c r="EI73" t="str">
        <f ca="1"/>
        <v/>
      </c>
      <c r="EJ73" t="str">
        <f ca="1"/>
        <v/>
      </c>
      <c r="EK73" t="str">
        <f ca="1"/>
        <v/>
      </c>
      <c r="EL73" t="str">
        <f ca="1">IF(_IsInternal,_xlfn.TEXTJOIN($EL$1,TRUE,EG73:EJ73),"")</f>
        <v/>
      </c>
      <c r="EM73" t="str">
        <f ca="1"/>
        <v/>
      </c>
      <c r="EP73" t="str">
        <v/>
      </c>
      <c r="EQ73" t="str">
        <f ca="1"/>
        <v/>
      </c>
      <c r="ES73" s="78">
        <f>ROWS(ES$4:ES73)</f>
        <v>70</v>
      </c>
      <c r="FP73" t="str">
        <f ca="1"/>
        <v/>
      </c>
      <c r="FQ73" t="str">
        <f ca="1"/>
        <v/>
      </c>
      <c r="FR73" t="str">
        <f ca="1"/>
        <v/>
      </c>
      <c r="FZ73" s="109"/>
      <c r="GH73" t="str">
        <f ca="1"/>
        <v/>
      </c>
      <c r="GI73" t="str">
        <f ca="1"/>
        <v/>
      </c>
      <c r="GJ73" t="str">
        <f ca="1"/>
        <v/>
      </c>
      <c r="GY73" t="b">
        <f ca="1"/>
        <v>0</v>
      </c>
      <c r="GZ73" t="str">
        <f ca="1"/>
        <v/>
      </c>
      <c r="HA73" t="str">
        <f ca="1"/>
        <v/>
      </c>
      <c r="HB73" t="str">
        <f ca="1"/>
        <v/>
      </c>
      <c r="HQ73" t="str">
        <f ca="1"/>
        <v/>
      </c>
      <c r="HR73" t="str">
        <f ca="1"/>
        <v/>
      </c>
      <c r="HS73" t="str">
        <f ca="1"/>
        <v/>
      </c>
    </row>
    <row r="74" spans="1:227">
      <c r="A74" s="14" t="str">
        <f>IF(AK74,MAX(A$4:A73)+1,"")</f>
        <v/>
      </c>
      <c r="B74" s="51"/>
      <c r="C74" s="12"/>
      <c r="D74" s="12"/>
      <c r="E74" s="12"/>
      <c r="G74" s="12"/>
      <c r="I74" s="186"/>
      <c r="K74" s="12"/>
      <c r="L74" s="241"/>
      <c r="M74" s="241"/>
      <c r="O74" s="239">
        <v>0</v>
      </c>
      <c r="P74" s="240" t="str">
        <f ca="1">IF(T74,SUM(OFFSET($O74:$O$303,,,U74)),"")</f>
        <v/>
      </c>
      <c r="Q74" s="175"/>
      <c r="R74" s="177" t="str">
        <v/>
      </c>
      <c r="T74">
        <v>0</v>
      </c>
      <c r="U74" t="str">
        <f>IF(T74,IFERROR(MATCH(1,$T75:$T$303,0),ROWS($T74:$T$303)),"")</f>
        <v/>
      </c>
      <c r="V74" t="str">
        <v/>
      </c>
      <c r="W74" t="b">
        <f t="shared" si="9"/>
        <v>0</v>
      </c>
      <c r="X74" t="str">
        <v/>
      </c>
      <c r="Y74" t="str">
        <v/>
      </c>
      <c r="Z74" t="str">
        <v/>
      </c>
      <c r="AA74" t="b">
        <v>0</v>
      </c>
      <c r="AB74" t="b">
        <v>0</v>
      </c>
      <c r="AC74" t="b">
        <v>0</v>
      </c>
      <c r="AD74" t="b">
        <v>0</v>
      </c>
      <c r="AE74" t="b">
        <v>0</v>
      </c>
      <c r="AF74" s="25" t="b">
        <v>0</v>
      </c>
      <c r="AG74" t="b">
        <v>0</v>
      </c>
      <c r="AH74">
        <v>0</v>
      </c>
      <c r="AI74">
        <v>0</v>
      </c>
      <c r="AK74" s="13">
        <v>0</v>
      </c>
      <c r="AL74" s="13">
        <v>0</v>
      </c>
      <c r="AM74" s="13">
        <v>0</v>
      </c>
      <c r="AN74" s="18">
        <v>0</v>
      </c>
      <c r="AO74">
        <v>0</v>
      </c>
      <c r="AP74" t="b">
        <v>0</v>
      </c>
      <c r="AQ74">
        <v>0</v>
      </c>
      <c r="AR74">
        <v>0</v>
      </c>
      <c r="AS74" s="35" t="str">
        <v/>
      </c>
      <c r="AT74" s="35"/>
      <c r="AU74" s="58"/>
      <c r="AV74" t="b">
        <f t="shared" si="10"/>
        <v>0</v>
      </c>
      <c r="AW74">
        <v>0</v>
      </c>
      <c r="AX74">
        <v>0</v>
      </c>
      <c r="AY74">
        <v>0</v>
      </c>
      <c r="AZ74">
        <f ca="1"/>
        <v>0</v>
      </c>
      <c r="BB74" t="str">
        <v/>
      </c>
      <c r="BC74" t="str">
        <v/>
      </c>
      <c r="BD74" t="str">
        <v/>
      </c>
      <c r="BE74" t="str">
        <v/>
      </c>
      <c r="BF74" t="str">
        <v/>
      </c>
      <c r="BG74">
        <f ca="1"/>
        <v>0</v>
      </c>
      <c r="BI74" s="54" t="str">
        <f t="shared" si="12"/>
        <v/>
      </c>
      <c r="BJ74" s="54" t="str">
        <f t="shared" si="13"/>
        <v/>
      </c>
      <c r="BK74" s="54" t="str">
        <f t="shared" si="14"/>
        <v/>
      </c>
      <c r="BL74" s="54" t="str">
        <v/>
      </c>
      <c r="BM74" t="str">
        <v/>
      </c>
      <c r="BN74" t="str">
        <v/>
      </c>
      <c r="BO74" t="str">
        <v/>
      </c>
      <c r="BP74" t="str">
        <v/>
      </c>
      <c r="BQ74" s="25" t="str">
        <f t="shared" si="11"/>
        <v/>
      </c>
      <c r="BR74" s="35" t="str">
        <v/>
      </c>
      <c r="BS74" s="35" t="str">
        <v/>
      </c>
      <c r="BT74" t="str">
        <v>074</v>
      </c>
      <c r="BU74" s="35" t="str">
        <f t="shared" si="17"/>
        <v/>
      </c>
      <c r="BX74" s="13"/>
      <c r="BY74" s="57" t="str">
        <f t="shared" si="15"/>
        <v/>
      </c>
      <c r="BZ74" s="57"/>
      <c r="CG74" s="71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X74" t="str">
        <f ca="1"/>
        <v/>
      </c>
      <c r="CY74" t="str">
        <f ca="1"/>
        <v/>
      </c>
      <c r="CZ74" t="str">
        <f ca="1"/>
        <v/>
      </c>
      <c r="DA74" t="str">
        <f ca="1"/>
        <v/>
      </c>
      <c r="DB74" t="str">
        <f ca="1"/>
        <v/>
      </c>
      <c r="DC74" t="str">
        <f ca="1"/>
        <v/>
      </c>
      <c r="DD74" t="str">
        <f ca="1"/>
        <v/>
      </c>
      <c r="DL74" s="18" t="b">
        <f ca="1"/>
        <v>0</v>
      </c>
      <c r="DM74" s="141" t="str">
        <f t="shared" ca="1" si="16"/>
        <v/>
      </c>
      <c r="DN74" t="str">
        <v/>
      </c>
      <c r="DO74" t="str">
        <f ca="1"/>
        <v/>
      </c>
      <c r="DP74" t="str">
        <f ca="1"/>
        <v/>
      </c>
      <c r="DS74" t="str">
        <f ca="1"/>
        <v/>
      </c>
      <c r="DT74" t="str">
        <f ca="1"/>
        <v/>
      </c>
      <c r="DU74" t="str">
        <f ca="1"/>
        <v/>
      </c>
      <c r="DV74" t="str">
        <f ca="1"/>
        <v/>
      </c>
      <c r="DY74" t="str">
        <f ca="1"/>
        <v/>
      </c>
      <c r="DZ74" t="str">
        <f ca="1"/>
        <v/>
      </c>
      <c r="EC74" t="b">
        <f ca="1"/>
        <v>0</v>
      </c>
      <c r="ED74" t="str">
        <f ca="1"/>
        <v/>
      </c>
      <c r="EE74" s="13" t="str">
        <f ca="1"/>
        <v/>
      </c>
      <c r="EG74" t="str">
        <f ca="1"/>
        <v/>
      </c>
      <c r="EH74" t="str">
        <f ca="1"/>
        <v/>
      </c>
      <c r="EI74" t="str">
        <f ca="1"/>
        <v/>
      </c>
      <c r="EJ74" t="str">
        <f ca="1"/>
        <v/>
      </c>
      <c r="EK74" t="str">
        <f ca="1"/>
        <v/>
      </c>
      <c r="EL74" t="str">
        <f ca="1">IF(_IsInternal,_xlfn.TEXTJOIN($EL$1,TRUE,EG74:EJ74),"")</f>
        <v/>
      </c>
      <c r="EM74" t="str">
        <f ca="1"/>
        <v/>
      </c>
      <c r="EP74" t="str">
        <v/>
      </c>
      <c r="EQ74" t="str">
        <f ca="1"/>
        <v/>
      </c>
      <c r="ES74" s="78">
        <f>ROWS(ES$4:ES74)</f>
        <v>71</v>
      </c>
      <c r="FP74" t="str">
        <f ca="1"/>
        <v/>
      </c>
      <c r="FQ74" t="str">
        <f ca="1"/>
        <v/>
      </c>
      <c r="FR74" t="str">
        <f ca="1"/>
        <v/>
      </c>
      <c r="FZ74" s="109"/>
      <c r="GH74" t="str">
        <f ca="1"/>
        <v/>
      </c>
      <c r="GI74" t="str">
        <f ca="1"/>
        <v/>
      </c>
      <c r="GJ74" t="str">
        <f ca="1"/>
        <v/>
      </c>
      <c r="GY74" t="b">
        <f ca="1"/>
        <v>0</v>
      </c>
      <c r="GZ74" t="str">
        <f ca="1"/>
        <v/>
      </c>
      <c r="HA74" t="str">
        <f ca="1"/>
        <v/>
      </c>
      <c r="HB74" t="str">
        <f ca="1"/>
        <v/>
      </c>
      <c r="HQ74" t="str">
        <f ca="1"/>
        <v/>
      </c>
      <c r="HR74" t="str">
        <f ca="1"/>
        <v/>
      </c>
      <c r="HS74" t="str">
        <f ca="1"/>
        <v/>
      </c>
    </row>
    <row r="75" spans="1:227">
      <c r="A75" s="14" t="str">
        <f>IF(AK75,MAX(A$4:A74)+1,"")</f>
        <v/>
      </c>
      <c r="B75" s="51"/>
      <c r="C75" s="12"/>
      <c r="D75" s="12"/>
      <c r="E75" s="12"/>
      <c r="G75" s="12"/>
      <c r="I75" s="186"/>
      <c r="K75" s="12"/>
      <c r="L75" s="241"/>
      <c r="M75" s="241"/>
      <c r="O75" s="239">
        <v>0</v>
      </c>
      <c r="P75" s="240" t="str">
        <f ca="1">IF(T75,SUM(OFFSET($O75:$O$303,,,U75)),"")</f>
        <v/>
      </c>
      <c r="Q75" s="175"/>
      <c r="R75" s="177" t="str">
        <v/>
      </c>
      <c r="T75">
        <v>0</v>
      </c>
      <c r="U75" t="str">
        <f>IF(T75,IFERROR(MATCH(1,$T76:$T$303,0),ROWS($T75:$T$303)),"")</f>
        <v/>
      </c>
      <c r="V75" t="str">
        <v/>
      </c>
      <c r="W75" t="b">
        <f t="shared" si="9"/>
        <v>0</v>
      </c>
      <c r="X75" t="str">
        <v/>
      </c>
      <c r="Y75" t="str">
        <v/>
      </c>
      <c r="Z75" t="str">
        <v/>
      </c>
      <c r="AA75" t="b">
        <v>0</v>
      </c>
      <c r="AB75" t="b">
        <v>0</v>
      </c>
      <c r="AC75" t="b">
        <v>0</v>
      </c>
      <c r="AD75" t="b">
        <v>0</v>
      </c>
      <c r="AE75" t="b">
        <v>0</v>
      </c>
      <c r="AF75" s="25" t="b">
        <v>0</v>
      </c>
      <c r="AG75" t="b">
        <v>0</v>
      </c>
      <c r="AH75">
        <v>0</v>
      </c>
      <c r="AI75">
        <v>0</v>
      </c>
      <c r="AK75" s="13">
        <v>0</v>
      </c>
      <c r="AL75" s="13">
        <v>0</v>
      </c>
      <c r="AM75" s="13">
        <v>0</v>
      </c>
      <c r="AN75" s="18">
        <v>0</v>
      </c>
      <c r="AO75">
        <v>0</v>
      </c>
      <c r="AP75" t="b">
        <v>0</v>
      </c>
      <c r="AQ75">
        <v>0</v>
      </c>
      <c r="AR75">
        <v>0</v>
      </c>
      <c r="AS75" s="35" t="str">
        <v/>
      </c>
      <c r="AT75" s="35"/>
      <c r="AU75" s="58"/>
      <c r="AV75" t="b">
        <f t="shared" si="10"/>
        <v>0</v>
      </c>
      <c r="AW75">
        <v>0</v>
      </c>
      <c r="AX75">
        <v>0</v>
      </c>
      <c r="AY75">
        <v>0</v>
      </c>
      <c r="AZ75">
        <f ca="1"/>
        <v>0</v>
      </c>
      <c r="BB75" t="str">
        <v/>
      </c>
      <c r="BC75" t="str">
        <v/>
      </c>
      <c r="BD75" t="str">
        <v/>
      </c>
      <c r="BE75" t="str">
        <v/>
      </c>
      <c r="BF75" t="str">
        <v/>
      </c>
      <c r="BG75">
        <f ca="1"/>
        <v>0</v>
      </c>
      <c r="BI75" s="54" t="str">
        <f t="shared" si="12"/>
        <v/>
      </c>
      <c r="BJ75" s="54" t="str">
        <f t="shared" si="13"/>
        <v/>
      </c>
      <c r="BK75" s="54" t="str">
        <f t="shared" si="14"/>
        <v/>
      </c>
      <c r="BL75" s="54" t="str">
        <v/>
      </c>
      <c r="BM75" t="str">
        <v/>
      </c>
      <c r="BN75" t="str">
        <v/>
      </c>
      <c r="BO75" t="str">
        <v/>
      </c>
      <c r="BP75" t="str">
        <v/>
      </c>
      <c r="BQ75" s="25" t="str">
        <f t="shared" si="11"/>
        <v/>
      </c>
      <c r="BR75" s="35" t="str">
        <v/>
      </c>
      <c r="BS75" s="35" t="str">
        <v/>
      </c>
      <c r="BT75" t="str">
        <v>075</v>
      </c>
      <c r="BU75" s="35" t="str">
        <f t="shared" si="17"/>
        <v/>
      </c>
      <c r="BX75" s="13"/>
      <c r="BY75" s="57" t="str">
        <f t="shared" si="15"/>
        <v/>
      </c>
      <c r="BZ75" s="57"/>
      <c r="CG75" s="71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X75" t="str">
        <f ca="1"/>
        <v/>
      </c>
      <c r="CY75" t="str">
        <f ca="1"/>
        <v/>
      </c>
      <c r="CZ75" t="str">
        <f ca="1"/>
        <v/>
      </c>
      <c r="DA75" t="str">
        <f ca="1"/>
        <v/>
      </c>
      <c r="DB75" t="str">
        <f ca="1"/>
        <v/>
      </c>
      <c r="DC75" t="str">
        <f ca="1"/>
        <v/>
      </c>
      <c r="DD75" t="str">
        <f ca="1"/>
        <v/>
      </c>
      <c r="DL75" s="18" t="b">
        <f ca="1"/>
        <v>0</v>
      </c>
      <c r="DM75" s="141" t="str">
        <f t="shared" ca="1" si="16"/>
        <v/>
      </c>
      <c r="DN75" t="str">
        <v/>
      </c>
      <c r="DO75" t="str">
        <f ca="1"/>
        <v/>
      </c>
      <c r="DP75" t="str">
        <f ca="1"/>
        <v/>
      </c>
      <c r="DS75" t="str">
        <f ca="1"/>
        <v/>
      </c>
      <c r="DT75" t="str">
        <f ca="1"/>
        <v/>
      </c>
      <c r="DU75" t="str">
        <f ca="1"/>
        <v/>
      </c>
      <c r="DV75" t="str">
        <f ca="1"/>
        <v/>
      </c>
      <c r="DY75" t="str">
        <f ca="1"/>
        <v/>
      </c>
      <c r="DZ75" t="str">
        <f ca="1"/>
        <v/>
      </c>
      <c r="EC75" t="b">
        <f ca="1"/>
        <v>0</v>
      </c>
      <c r="ED75" t="str">
        <f ca="1"/>
        <v/>
      </c>
      <c r="EE75" s="13" t="str">
        <f ca="1"/>
        <v/>
      </c>
      <c r="EG75" t="str">
        <f ca="1"/>
        <v/>
      </c>
      <c r="EH75" t="str">
        <f ca="1"/>
        <v/>
      </c>
      <c r="EI75" t="str">
        <f ca="1"/>
        <v/>
      </c>
      <c r="EJ75" t="str">
        <f ca="1"/>
        <v/>
      </c>
      <c r="EK75" t="str">
        <f ca="1"/>
        <v/>
      </c>
      <c r="EL75" t="str">
        <f ca="1">IF(_IsInternal,_xlfn.TEXTJOIN($EL$1,TRUE,EG75:EJ75),"")</f>
        <v/>
      </c>
      <c r="EM75" t="str">
        <f ca="1"/>
        <v/>
      </c>
      <c r="EP75" t="str">
        <v/>
      </c>
      <c r="EQ75" t="str">
        <f ca="1"/>
        <v/>
      </c>
      <c r="ES75" s="78">
        <f>ROWS(ES$4:ES75)</f>
        <v>72</v>
      </c>
      <c r="FP75" t="str">
        <f ca="1"/>
        <v/>
      </c>
      <c r="FQ75" t="str">
        <f ca="1"/>
        <v/>
      </c>
      <c r="FR75" t="str">
        <f ca="1"/>
        <v/>
      </c>
      <c r="FZ75" s="109"/>
      <c r="GH75" t="str">
        <f ca="1"/>
        <v/>
      </c>
      <c r="GI75" t="str">
        <f ca="1"/>
        <v/>
      </c>
      <c r="GJ75" t="str">
        <f ca="1"/>
        <v/>
      </c>
      <c r="GY75" t="b">
        <f ca="1"/>
        <v>0</v>
      </c>
      <c r="GZ75" t="str">
        <f ca="1"/>
        <v/>
      </c>
      <c r="HA75" t="str">
        <f ca="1"/>
        <v/>
      </c>
      <c r="HB75" t="str">
        <f ca="1"/>
        <v/>
      </c>
      <c r="HQ75" t="str">
        <f ca="1"/>
        <v/>
      </c>
      <c r="HR75" t="str">
        <f ca="1"/>
        <v/>
      </c>
      <c r="HS75" t="str">
        <f ca="1"/>
        <v/>
      </c>
    </row>
    <row r="76" spans="1:227">
      <c r="A76" s="14" t="str">
        <f>IF(AK76,MAX(A$4:A75)+1,"")</f>
        <v/>
      </c>
      <c r="B76" s="51"/>
      <c r="C76" s="12"/>
      <c r="D76" s="12"/>
      <c r="E76" s="12"/>
      <c r="G76" s="12"/>
      <c r="I76" s="186"/>
      <c r="K76" s="12"/>
      <c r="L76" s="241"/>
      <c r="M76" s="241"/>
      <c r="O76" s="239">
        <v>0</v>
      </c>
      <c r="P76" s="240" t="str">
        <f ca="1">IF(T76,SUM(OFFSET($O76:$O$303,,,U76)),"")</f>
        <v/>
      </c>
      <c r="Q76" s="175"/>
      <c r="R76" s="177" t="str">
        <v/>
      </c>
      <c r="T76">
        <v>0</v>
      </c>
      <c r="U76" t="str">
        <f>IF(T76,IFERROR(MATCH(1,$T77:$T$303,0),ROWS($T76:$T$303)),"")</f>
        <v/>
      </c>
      <c r="V76" t="str">
        <v/>
      </c>
      <c r="W76" t="b">
        <f t="shared" si="9"/>
        <v>0</v>
      </c>
      <c r="X76" t="str">
        <v/>
      </c>
      <c r="Y76" t="str">
        <v/>
      </c>
      <c r="Z76" t="str">
        <v/>
      </c>
      <c r="AA76" t="b">
        <v>0</v>
      </c>
      <c r="AB76" t="b">
        <v>0</v>
      </c>
      <c r="AC76" t="b">
        <v>0</v>
      </c>
      <c r="AD76" t="b">
        <v>0</v>
      </c>
      <c r="AE76" t="b">
        <v>0</v>
      </c>
      <c r="AF76" s="25" t="b">
        <v>0</v>
      </c>
      <c r="AG76" t="b">
        <v>0</v>
      </c>
      <c r="AH76">
        <v>0</v>
      </c>
      <c r="AI76">
        <v>0</v>
      </c>
      <c r="AK76" s="13">
        <v>0</v>
      </c>
      <c r="AL76" s="13">
        <v>0</v>
      </c>
      <c r="AM76" s="13">
        <v>0</v>
      </c>
      <c r="AN76" s="18">
        <v>0</v>
      </c>
      <c r="AO76">
        <v>0</v>
      </c>
      <c r="AP76" t="b">
        <v>0</v>
      </c>
      <c r="AQ76">
        <v>0</v>
      </c>
      <c r="AR76">
        <v>0</v>
      </c>
      <c r="AS76" s="35" t="str">
        <v/>
      </c>
      <c r="AT76" s="35"/>
      <c r="AU76" s="58"/>
      <c r="AV76" t="b">
        <f t="shared" si="10"/>
        <v>0</v>
      </c>
      <c r="AW76">
        <v>0</v>
      </c>
      <c r="AX76">
        <v>0</v>
      </c>
      <c r="AY76">
        <v>0</v>
      </c>
      <c r="AZ76">
        <f ca="1"/>
        <v>0</v>
      </c>
      <c r="BB76" t="str">
        <v/>
      </c>
      <c r="BC76" t="str">
        <v/>
      </c>
      <c r="BD76" t="str">
        <v/>
      </c>
      <c r="BE76" t="str">
        <v/>
      </c>
      <c r="BF76" t="str">
        <v/>
      </c>
      <c r="BG76">
        <f ca="1"/>
        <v>0</v>
      </c>
      <c r="BI76" s="54" t="str">
        <f t="shared" si="12"/>
        <v/>
      </c>
      <c r="BJ76" s="54" t="str">
        <f t="shared" si="13"/>
        <v/>
      </c>
      <c r="BK76" s="54" t="str">
        <f t="shared" si="14"/>
        <v/>
      </c>
      <c r="BL76" s="54" t="str">
        <v/>
      </c>
      <c r="BM76" t="str">
        <v/>
      </c>
      <c r="BN76" t="str">
        <v/>
      </c>
      <c r="BO76" t="str">
        <v/>
      </c>
      <c r="BP76" t="str">
        <v/>
      </c>
      <c r="BQ76" s="25" t="str">
        <f t="shared" si="11"/>
        <v/>
      </c>
      <c r="BR76" s="35" t="str">
        <v/>
      </c>
      <c r="BS76" s="35" t="str">
        <v/>
      </c>
      <c r="BT76" t="str">
        <v>076</v>
      </c>
      <c r="BU76" s="35" t="str">
        <f t="shared" si="17"/>
        <v/>
      </c>
      <c r="BX76" s="13"/>
      <c r="BY76" s="57" t="str">
        <f t="shared" si="15"/>
        <v/>
      </c>
      <c r="BZ76" s="57"/>
      <c r="CG76" s="71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X76" t="str">
        <f ca="1"/>
        <v/>
      </c>
      <c r="CY76" t="str">
        <f ca="1"/>
        <v/>
      </c>
      <c r="CZ76" t="str">
        <f ca="1"/>
        <v/>
      </c>
      <c r="DA76" t="str">
        <f ca="1"/>
        <v/>
      </c>
      <c r="DB76" t="str">
        <f ca="1"/>
        <v/>
      </c>
      <c r="DC76" t="str">
        <f ca="1"/>
        <v/>
      </c>
      <c r="DD76" t="str">
        <f ca="1"/>
        <v/>
      </c>
      <c r="DL76" s="18" t="b">
        <f ca="1"/>
        <v>0</v>
      </c>
      <c r="DM76" s="141" t="str">
        <f t="shared" ca="1" si="16"/>
        <v/>
      </c>
      <c r="DN76" t="str">
        <v/>
      </c>
      <c r="DO76" t="str">
        <f ca="1"/>
        <v/>
      </c>
      <c r="DP76" t="str">
        <f ca="1"/>
        <v/>
      </c>
      <c r="DS76" t="str">
        <f ca="1"/>
        <v/>
      </c>
      <c r="DT76" t="str">
        <f ca="1"/>
        <v/>
      </c>
      <c r="DU76" t="str">
        <f ca="1"/>
        <v/>
      </c>
      <c r="DV76" t="str">
        <f ca="1"/>
        <v/>
      </c>
      <c r="DY76" t="str">
        <f ca="1"/>
        <v/>
      </c>
      <c r="DZ76" t="str">
        <f ca="1"/>
        <v/>
      </c>
      <c r="EC76" t="b">
        <f ca="1"/>
        <v>0</v>
      </c>
      <c r="ED76" t="str">
        <f ca="1"/>
        <v/>
      </c>
      <c r="EE76" s="13" t="str">
        <f ca="1"/>
        <v/>
      </c>
      <c r="EG76" t="str">
        <f ca="1"/>
        <v/>
      </c>
      <c r="EH76" t="str">
        <f ca="1"/>
        <v/>
      </c>
      <c r="EI76" t="str">
        <f ca="1"/>
        <v/>
      </c>
      <c r="EJ76" t="str">
        <f ca="1"/>
        <v/>
      </c>
      <c r="EK76" t="str">
        <f ca="1"/>
        <v/>
      </c>
      <c r="EL76" t="str">
        <f ca="1">IF(_IsInternal,_xlfn.TEXTJOIN($EL$1,TRUE,EG76:EJ76),"")</f>
        <v/>
      </c>
      <c r="EM76" t="str">
        <f ca="1"/>
        <v/>
      </c>
      <c r="EP76" t="str">
        <v/>
      </c>
      <c r="EQ76" t="str">
        <f ca="1"/>
        <v/>
      </c>
      <c r="ES76" s="78">
        <f>ROWS(ES$4:ES76)</f>
        <v>73</v>
      </c>
      <c r="FP76" t="str">
        <f ca="1"/>
        <v/>
      </c>
      <c r="FQ76" t="str">
        <f ca="1"/>
        <v/>
      </c>
      <c r="FR76" t="str">
        <f ca="1"/>
        <v/>
      </c>
      <c r="FZ76" s="109"/>
      <c r="GH76" t="str">
        <f ca="1"/>
        <v/>
      </c>
      <c r="GI76" t="str">
        <f ca="1"/>
        <v/>
      </c>
      <c r="GJ76" t="str">
        <f ca="1"/>
        <v/>
      </c>
      <c r="GY76" t="b">
        <f ca="1"/>
        <v>0</v>
      </c>
      <c r="GZ76" t="str">
        <f ca="1"/>
        <v/>
      </c>
      <c r="HA76" t="str">
        <f ca="1"/>
        <v/>
      </c>
      <c r="HB76" t="str">
        <f ca="1"/>
        <v/>
      </c>
      <c r="HQ76" t="str">
        <f ca="1"/>
        <v/>
      </c>
      <c r="HR76" t="str">
        <f ca="1"/>
        <v/>
      </c>
      <c r="HS76" t="str">
        <f ca="1"/>
        <v/>
      </c>
    </row>
    <row r="77" spans="1:227">
      <c r="A77" s="14" t="str">
        <f>IF(AK77,MAX(A$4:A76)+1,"")</f>
        <v/>
      </c>
      <c r="B77" s="51"/>
      <c r="C77" s="12"/>
      <c r="D77" s="12"/>
      <c r="E77" s="12"/>
      <c r="G77" s="12"/>
      <c r="I77" s="186"/>
      <c r="K77" s="12"/>
      <c r="L77" s="241"/>
      <c r="M77" s="241"/>
      <c r="O77" s="239">
        <v>0</v>
      </c>
      <c r="P77" s="240" t="str">
        <f ca="1">IF(T77,SUM(OFFSET($O77:$O$303,,,U77)),"")</f>
        <v/>
      </c>
      <c r="Q77" s="175"/>
      <c r="R77" s="177" t="str">
        <v/>
      </c>
      <c r="T77">
        <v>0</v>
      </c>
      <c r="U77" t="str">
        <f>IF(T77,IFERROR(MATCH(1,$T78:$T$303,0),ROWS($T77:$T$303)),"")</f>
        <v/>
      </c>
      <c r="V77" t="str">
        <v/>
      </c>
      <c r="W77" t="b">
        <f t="shared" si="9"/>
        <v>0</v>
      </c>
      <c r="X77" t="str">
        <v/>
      </c>
      <c r="Y77" t="str">
        <v/>
      </c>
      <c r="Z77" t="str">
        <v/>
      </c>
      <c r="AA77" t="b">
        <v>0</v>
      </c>
      <c r="AB77" t="b">
        <v>0</v>
      </c>
      <c r="AC77" t="b">
        <v>0</v>
      </c>
      <c r="AD77" t="b">
        <v>0</v>
      </c>
      <c r="AE77" t="b">
        <v>0</v>
      </c>
      <c r="AF77" s="25" t="b">
        <v>0</v>
      </c>
      <c r="AG77" t="b">
        <v>0</v>
      </c>
      <c r="AH77">
        <v>0</v>
      </c>
      <c r="AI77">
        <v>0</v>
      </c>
      <c r="AK77" s="13">
        <v>0</v>
      </c>
      <c r="AL77" s="13">
        <v>0</v>
      </c>
      <c r="AM77" s="13">
        <v>0</v>
      </c>
      <c r="AN77" s="18">
        <v>0</v>
      </c>
      <c r="AO77">
        <v>0</v>
      </c>
      <c r="AP77" t="b">
        <v>0</v>
      </c>
      <c r="AQ77">
        <v>0</v>
      </c>
      <c r="AR77">
        <v>0</v>
      </c>
      <c r="AS77" s="35" t="str">
        <v/>
      </c>
      <c r="AT77" s="35"/>
      <c r="AU77" s="58"/>
      <c r="AV77" t="b">
        <f t="shared" si="10"/>
        <v>0</v>
      </c>
      <c r="AW77">
        <v>0</v>
      </c>
      <c r="AX77">
        <v>0</v>
      </c>
      <c r="AY77">
        <v>0</v>
      </c>
      <c r="AZ77">
        <f ca="1"/>
        <v>0</v>
      </c>
      <c r="BB77" t="str">
        <v/>
      </c>
      <c r="BC77" t="str">
        <v/>
      </c>
      <c r="BD77" t="str">
        <v/>
      </c>
      <c r="BE77" t="str">
        <v/>
      </c>
      <c r="BF77" t="str">
        <v/>
      </c>
      <c r="BG77">
        <f ca="1"/>
        <v>0</v>
      </c>
      <c r="BI77" s="54" t="str">
        <f t="shared" si="12"/>
        <v/>
      </c>
      <c r="BJ77" s="54" t="str">
        <f t="shared" si="13"/>
        <v/>
      </c>
      <c r="BK77" s="54" t="str">
        <f t="shared" si="14"/>
        <v/>
      </c>
      <c r="BL77" s="54" t="str">
        <v/>
      </c>
      <c r="BM77" t="str">
        <v/>
      </c>
      <c r="BN77" t="str">
        <v/>
      </c>
      <c r="BO77" t="str">
        <v/>
      </c>
      <c r="BP77" t="str">
        <v/>
      </c>
      <c r="BQ77" s="25" t="str">
        <f t="shared" si="11"/>
        <v/>
      </c>
      <c r="BR77" s="35" t="str">
        <v/>
      </c>
      <c r="BS77" s="35" t="str">
        <v/>
      </c>
      <c r="BT77" t="str">
        <v>077</v>
      </c>
      <c r="BU77" s="35" t="str">
        <f t="shared" si="17"/>
        <v/>
      </c>
      <c r="BX77" s="13"/>
      <c r="BY77" s="57" t="str">
        <f t="shared" si="15"/>
        <v/>
      </c>
      <c r="BZ77" s="57"/>
      <c r="CG77" s="71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X77" t="str">
        <f ca="1"/>
        <v/>
      </c>
      <c r="CY77" t="str">
        <f ca="1"/>
        <v/>
      </c>
      <c r="CZ77" t="str">
        <f ca="1"/>
        <v/>
      </c>
      <c r="DA77" t="str">
        <f ca="1"/>
        <v/>
      </c>
      <c r="DB77" t="str">
        <f ca="1"/>
        <v/>
      </c>
      <c r="DC77" t="str">
        <f ca="1"/>
        <v/>
      </c>
      <c r="DD77" t="str">
        <f ca="1"/>
        <v/>
      </c>
      <c r="DL77" s="18" t="b">
        <f ca="1"/>
        <v>0</v>
      </c>
      <c r="DM77" s="141" t="str">
        <f t="shared" ca="1" si="16"/>
        <v/>
      </c>
      <c r="DN77" t="str">
        <v/>
      </c>
      <c r="DO77" t="str">
        <f ca="1"/>
        <v/>
      </c>
      <c r="DP77" t="str">
        <f ca="1"/>
        <v/>
      </c>
      <c r="DS77" t="str">
        <f ca="1"/>
        <v/>
      </c>
      <c r="DT77" t="str">
        <f ca="1"/>
        <v/>
      </c>
      <c r="DU77" t="str">
        <f ca="1"/>
        <v/>
      </c>
      <c r="DV77" t="str">
        <f ca="1"/>
        <v/>
      </c>
      <c r="DY77" t="str">
        <f ca="1"/>
        <v/>
      </c>
      <c r="DZ77" t="str">
        <f ca="1"/>
        <v/>
      </c>
      <c r="EC77" t="b">
        <f ca="1"/>
        <v>0</v>
      </c>
      <c r="ED77" t="str">
        <f ca="1"/>
        <v/>
      </c>
      <c r="EE77" s="13" t="str">
        <f ca="1"/>
        <v/>
      </c>
      <c r="EG77" t="str">
        <f ca="1"/>
        <v/>
      </c>
      <c r="EH77" t="str">
        <f ca="1"/>
        <v/>
      </c>
      <c r="EI77" t="str">
        <f ca="1"/>
        <v/>
      </c>
      <c r="EJ77" t="str">
        <f ca="1"/>
        <v/>
      </c>
      <c r="EK77" t="str">
        <f ca="1"/>
        <v/>
      </c>
      <c r="EL77" t="str">
        <f ca="1">IF(_IsInternal,_xlfn.TEXTJOIN($EL$1,TRUE,EG77:EJ77),"")</f>
        <v/>
      </c>
      <c r="EM77" t="str">
        <f ca="1"/>
        <v/>
      </c>
      <c r="EP77" t="str">
        <v/>
      </c>
      <c r="EQ77" t="str">
        <f ca="1"/>
        <v/>
      </c>
      <c r="ES77" s="78">
        <f>ROWS(ES$4:ES77)</f>
        <v>74</v>
      </c>
      <c r="FP77" t="str">
        <f ca="1"/>
        <v/>
      </c>
      <c r="FQ77" t="str">
        <f ca="1"/>
        <v/>
      </c>
      <c r="FR77" t="str">
        <f ca="1"/>
        <v/>
      </c>
      <c r="FZ77" s="109"/>
      <c r="GH77" t="str">
        <f ca="1"/>
        <v/>
      </c>
      <c r="GI77" t="str">
        <f ca="1"/>
        <v/>
      </c>
      <c r="GJ77" t="str">
        <f ca="1"/>
        <v/>
      </c>
      <c r="GY77" t="b">
        <f ca="1"/>
        <v>0</v>
      </c>
      <c r="GZ77" t="str">
        <f ca="1"/>
        <v/>
      </c>
      <c r="HA77" t="str">
        <f ca="1"/>
        <v/>
      </c>
      <c r="HB77" t="str">
        <f ca="1"/>
        <v/>
      </c>
      <c r="HQ77" t="str">
        <f ca="1"/>
        <v/>
      </c>
      <c r="HR77" t="str">
        <f ca="1"/>
        <v/>
      </c>
      <c r="HS77" t="str">
        <f ca="1"/>
        <v/>
      </c>
    </row>
    <row r="78" spans="1:227">
      <c r="A78" s="14" t="str">
        <f>IF(AK78,MAX(A$4:A77)+1,"")</f>
        <v/>
      </c>
      <c r="B78" s="51"/>
      <c r="C78" s="12"/>
      <c r="D78" s="12"/>
      <c r="E78" s="12"/>
      <c r="G78" s="12"/>
      <c r="I78" s="186"/>
      <c r="K78" s="12"/>
      <c r="L78" s="241"/>
      <c r="M78" s="241"/>
      <c r="O78" s="239">
        <v>0</v>
      </c>
      <c r="P78" s="240" t="str">
        <f ca="1">IF(T78,SUM(OFFSET($O78:$O$303,,,U78)),"")</f>
        <v/>
      </c>
      <c r="Q78" s="175"/>
      <c r="R78" s="177" t="str">
        <v/>
      </c>
      <c r="T78">
        <v>0</v>
      </c>
      <c r="U78" t="str">
        <f>IF(T78,IFERROR(MATCH(1,$T79:$T$303,0),ROWS($T78:$T$303)),"")</f>
        <v/>
      </c>
      <c r="V78" t="str">
        <v/>
      </c>
      <c r="W78" t="b">
        <f t="shared" si="9"/>
        <v>0</v>
      </c>
      <c r="X78" t="str">
        <v/>
      </c>
      <c r="Y78" t="str">
        <v/>
      </c>
      <c r="Z78" t="str">
        <v/>
      </c>
      <c r="AA78" t="b">
        <v>0</v>
      </c>
      <c r="AB78" t="b">
        <v>0</v>
      </c>
      <c r="AC78" t="b">
        <v>0</v>
      </c>
      <c r="AD78" t="b">
        <v>0</v>
      </c>
      <c r="AE78" t="b">
        <v>0</v>
      </c>
      <c r="AF78" s="25" t="b">
        <v>0</v>
      </c>
      <c r="AG78" t="b">
        <v>0</v>
      </c>
      <c r="AH78">
        <v>0</v>
      </c>
      <c r="AI78">
        <v>0</v>
      </c>
      <c r="AK78" s="13">
        <v>0</v>
      </c>
      <c r="AL78" s="13">
        <v>0</v>
      </c>
      <c r="AM78" s="13">
        <v>0</v>
      </c>
      <c r="AN78" s="18">
        <v>0</v>
      </c>
      <c r="AO78">
        <v>0</v>
      </c>
      <c r="AP78" t="b">
        <v>0</v>
      </c>
      <c r="AQ78">
        <v>0</v>
      </c>
      <c r="AR78">
        <v>0</v>
      </c>
      <c r="AS78" s="35" t="str">
        <v/>
      </c>
      <c r="AT78" s="35"/>
      <c r="AU78" s="58"/>
      <c r="AV78" t="b">
        <f t="shared" si="10"/>
        <v>0</v>
      </c>
      <c r="AW78">
        <v>0</v>
      </c>
      <c r="AX78">
        <v>0</v>
      </c>
      <c r="AY78">
        <v>0</v>
      </c>
      <c r="AZ78">
        <f ca="1"/>
        <v>0</v>
      </c>
      <c r="BB78" t="str">
        <v/>
      </c>
      <c r="BC78" t="str">
        <v/>
      </c>
      <c r="BD78" t="str">
        <v/>
      </c>
      <c r="BE78" t="str">
        <v/>
      </c>
      <c r="BF78" t="str">
        <v/>
      </c>
      <c r="BG78">
        <f ca="1"/>
        <v>0</v>
      </c>
      <c r="BI78" s="54" t="str">
        <f t="shared" si="12"/>
        <v/>
      </c>
      <c r="BJ78" s="54" t="str">
        <f t="shared" si="13"/>
        <v/>
      </c>
      <c r="BK78" s="54" t="str">
        <f t="shared" si="14"/>
        <v/>
      </c>
      <c r="BL78" s="54" t="str">
        <v/>
      </c>
      <c r="BM78" t="str">
        <v/>
      </c>
      <c r="BN78" t="str">
        <v/>
      </c>
      <c r="BO78" t="str">
        <v/>
      </c>
      <c r="BP78" t="str">
        <v/>
      </c>
      <c r="BQ78" s="25" t="str">
        <f t="shared" si="11"/>
        <v/>
      </c>
      <c r="BR78" s="35" t="str">
        <v/>
      </c>
      <c r="BS78" s="35" t="str">
        <v/>
      </c>
      <c r="BT78" t="str">
        <v>078</v>
      </c>
      <c r="BU78" s="35" t="str">
        <f t="shared" si="17"/>
        <v/>
      </c>
      <c r="BX78" s="13"/>
      <c r="BY78" s="57" t="str">
        <f t="shared" si="15"/>
        <v/>
      </c>
      <c r="BZ78" s="57"/>
      <c r="CG78" s="71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X78" t="str">
        <f ca="1"/>
        <v/>
      </c>
      <c r="CY78" t="str">
        <f ca="1"/>
        <v/>
      </c>
      <c r="CZ78" t="str">
        <f ca="1"/>
        <v/>
      </c>
      <c r="DA78" t="str">
        <f ca="1"/>
        <v/>
      </c>
      <c r="DB78" t="str">
        <f ca="1"/>
        <v/>
      </c>
      <c r="DC78" t="str">
        <f ca="1"/>
        <v/>
      </c>
      <c r="DD78" t="str">
        <f ca="1"/>
        <v/>
      </c>
      <c r="DL78" s="18" t="b">
        <f ca="1"/>
        <v>0</v>
      </c>
      <c r="DM78" s="141" t="str">
        <f t="shared" ca="1" si="16"/>
        <v/>
      </c>
      <c r="DN78" t="str">
        <v/>
      </c>
      <c r="DO78" t="str">
        <f ca="1"/>
        <v/>
      </c>
      <c r="DP78" t="str">
        <f ca="1"/>
        <v/>
      </c>
      <c r="DS78" t="str">
        <f ca="1"/>
        <v/>
      </c>
      <c r="DT78" t="str">
        <f ca="1"/>
        <v/>
      </c>
      <c r="DU78" t="str">
        <f ca="1"/>
        <v/>
      </c>
      <c r="DV78" t="str">
        <f ca="1"/>
        <v/>
      </c>
      <c r="DY78" t="str">
        <f ca="1"/>
        <v/>
      </c>
      <c r="DZ78" t="str">
        <f ca="1"/>
        <v/>
      </c>
      <c r="EC78" t="b">
        <f ca="1"/>
        <v>0</v>
      </c>
      <c r="ED78" t="str">
        <f ca="1"/>
        <v/>
      </c>
      <c r="EE78" s="13" t="str">
        <f ca="1"/>
        <v/>
      </c>
      <c r="EG78" t="str">
        <f ca="1"/>
        <v/>
      </c>
      <c r="EH78" t="str">
        <f ca="1"/>
        <v/>
      </c>
      <c r="EI78" t="str">
        <f ca="1"/>
        <v/>
      </c>
      <c r="EJ78" t="str">
        <f ca="1"/>
        <v/>
      </c>
      <c r="EK78" t="str">
        <f ca="1"/>
        <v/>
      </c>
      <c r="EL78" t="str">
        <f ca="1">IF(_IsInternal,_xlfn.TEXTJOIN($EL$1,TRUE,EG78:EJ78),"")</f>
        <v/>
      </c>
      <c r="EM78" t="str">
        <f ca="1"/>
        <v/>
      </c>
      <c r="EP78" t="str">
        <v/>
      </c>
      <c r="EQ78" t="str">
        <f ca="1"/>
        <v/>
      </c>
      <c r="ES78" s="78">
        <f>ROWS(ES$4:ES78)</f>
        <v>75</v>
      </c>
      <c r="FP78" t="str">
        <f ca="1"/>
        <v/>
      </c>
      <c r="FQ78" t="str">
        <f ca="1"/>
        <v/>
      </c>
      <c r="FR78" t="str">
        <f ca="1"/>
        <v/>
      </c>
      <c r="FZ78" s="109"/>
      <c r="GH78" t="str">
        <f ca="1"/>
        <v/>
      </c>
      <c r="GI78" t="str">
        <f ca="1"/>
        <v/>
      </c>
      <c r="GJ78" t="str">
        <f ca="1"/>
        <v/>
      </c>
      <c r="GY78" t="b">
        <f ca="1"/>
        <v>0</v>
      </c>
      <c r="GZ78" t="str">
        <f ca="1"/>
        <v/>
      </c>
      <c r="HA78" t="str">
        <f ca="1"/>
        <v/>
      </c>
      <c r="HB78" t="str">
        <f ca="1"/>
        <v/>
      </c>
      <c r="HQ78" t="str">
        <f ca="1"/>
        <v/>
      </c>
      <c r="HR78" t="str">
        <f ca="1"/>
        <v/>
      </c>
      <c r="HS78" t="str">
        <f ca="1"/>
        <v/>
      </c>
    </row>
    <row r="79" spans="1:227">
      <c r="A79" s="14" t="str">
        <f>IF(AK79,MAX(A$4:A78)+1,"")</f>
        <v/>
      </c>
      <c r="B79" s="51"/>
      <c r="C79" s="12"/>
      <c r="D79" s="12"/>
      <c r="E79" s="12"/>
      <c r="G79" s="12"/>
      <c r="I79" s="186"/>
      <c r="K79" s="12"/>
      <c r="L79" s="241"/>
      <c r="M79" s="241"/>
      <c r="O79" s="239">
        <v>0</v>
      </c>
      <c r="P79" s="240" t="str">
        <f ca="1">IF(T79,SUM(OFFSET($O79:$O$303,,,U79)),"")</f>
        <v/>
      </c>
      <c r="Q79" s="175"/>
      <c r="R79" s="177" t="str">
        <v/>
      </c>
      <c r="T79">
        <v>0</v>
      </c>
      <c r="U79" t="str">
        <f>IF(T79,IFERROR(MATCH(1,$T80:$T$303,0),ROWS($T79:$T$303)),"")</f>
        <v/>
      </c>
      <c r="V79" t="str">
        <v/>
      </c>
      <c r="W79" t="b">
        <f t="shared" si="9"/>
        <v>0</v>
      </c>
      <c r="X79" t="str">
        <v/>
      </c>
      <c r="Y79" t="str">
        <v/>
      </c>
      <c r="Z79" t="str">
        <v/>
      </c>
      <c r="AA79" t="b">
        <v>0</v>
      </c>
      <c r="AB79" t="b">
        <v>0</v>
      </c>
      <c r="AC79" t="b">
        <v>0</v>
      </c>
      <c r="AD79" t="b">
        <v>0</v>
      </c>
      <c r="AE79" t="b">
        <v>0</v>
      </c>
      <c r="AF79" s="25" t="b">
        <v>0</v>
      </c>
      <c r="AG79" t="b">
        <v>0</v>
      </c>
      <c r="AH79">
        <v>0</v>
      </c>
      <c r="AI79">
        <v>0</v>
      </c>
      <c r="AK79" s="13">
        <v>0</v>
      </c>
      <c r="AL79" s="13">
        <v>0</v>
      </c>
      <c r="AM79" s="13">
        <v>0</v>
      </c>
      <c r="AN79" s="18">
        <v>0</v>
      </c>
      <c r="AO79">
        <v>0</v>
      </c>
      <c r="AP79" t="b">
        <v>0</v>
      </c>
      <c r="AQ79">
        <v>0</v>
      </c>
      <c r="AR79">
        <v>0</v>
      </c>
      <c r="AS79" s="35" t="str">
        <v/>
      </c>
      <c r="AT79" s="35"/>
      <c r="AU79" s="58"/>
      <c r="AV79" t="b">
        <f t="shared" si="10"/>
        <v>0</v>
      </c>
      <c r="AW79">
        <v>0</v>
      </c>
      <c r="AX79">
        <v>0</v>
      </c>
      <c r="AY79">
        <v>0</v>
      </c>
      <c r="AZ79">
        <f ca="1"/>
        <v>0</v>
      </c>
      <c r="BB79" t="str">
        <v/>
      </c>
      <c r="BC79" t="str">
        <v/>
      </c>
      <c r="BD79" t="str">
        <v/>
      </c>
      <c r="BE79" t="str">
        <v/>
      </c>
      <c r="BF79" t="str">
        <v/>
      </c>
      <c r="BG79">
        <f ca="1"/>
        <v>0</v>
      </c>
      <c r="BI79" s="54" t="str">
        <f t="shared" si="12"/>
        <v/>
      </c>
      <c r="BJ79" s="54" t="str">
        <f t="shared" si="13"/>
        <v/>
      </c>
      <c r="BK79" s="54" t="str">
        <f t="shared" si="14"/>
        <v/>
      </c>
      <c r="BL79" s="54" t="str">
        <v/>
      </c>
      <c r="BM79" t="str">
        <v/>
      </c>
      <c r="BN79" t="str">
        <v/>
      </c>
      <c r="BO79" t="str">
        <v/>
      </c>
      <c r="BP79" t="str">
        <v/>
      </c>
      <c r="BQ79" s="25" t="str">
        <f t="shared" si="11"/>
        <v/>
      </c>
      <c r="BR79" s="35" t="str">
        <v/>
      </c>
      <c r="BS79" s="35" t="str">
        <v/>
      </c>
      <c r="BT79" t="str">
        <v>079</v>
      </c>
      <c r="BU79" s="35" t="str">
        <f t="shared" si="17"/>
        <v/>
      </c>
      <c r="BX79" s="13"/>
      <c r="BY79" s="57" t="str">
        <f t="shared" si="15"/>
        <v/>
      </c>
      <c r="BZ79" s="57"/>
      <c r="CG79" s="71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X79" t="str">
        <f ca="1"/>
        <v/>
      </c>
      <c r="CY79" t="str">
        <f ca="1"/>
        <v/>
      </c>
      <c r="CZ79" t="str">
        <f ca="1"/>
        <v/>
      </c>
      <c r="DA79" t="str">
        <f ca="1"/>
        <v/>
      </c>
      <c r="DB79" t="str">
        <f ca="1"/>
        <v/>
      </c>
      <c r="DC79" t="str">
        <f ca="1"/>
        <v/>
      </c>
      <c r="DD79" t="str">
        <f ca="1"/>
        <v/>
      </c>
      <c r="DL79" s="18" t="b">
        <f ca="1"/>
        <v>0</v>
      </c>
      <c r="DM79" s="141" t="str">
        <f t="shared" ca="1" si="16"/>
        <v/>
      </c>
      <c r="DN79" t="str">
        <v/>
      </c>
      <c r="DO79" t="str">
        <f ca="1"/>
        <v/>
      </c>
      <c r="DP79" t="str">
        <f ca="1"/>
        <v/>
      </c>
      <c r="DS79" t="str">
        <f ca="1"/>
        <v/>
      </c>
      <c r="DT79" t="str">
        <f ca="1"/>
        <v/>
      </c>
      <c r="DU79" t="str">
        <f ca="1"/>
        <v/>
      </c>
      <c r="DV79" t="str">
        <f ca="1"/>
        <v/>
      </c>
      <c r="DY79" t="str">
        <f ca="1"/>
        <v/>
      </c>
      <c r="DZ79" t="str">
        <f ca="1"/>
        <v/>
      </c>
      <c r="EC79" t="b">
        <f ca="1"/>
        <v>0</v>
      </c>
      <c r="ED79" t="str">
        <f ca="1"/>
        <v/>
      </c>
      <c r="EE79" s="13" t="str">
        <f ca="1"/>
        <v/>
      </c>
      <c r="EG79" t="str">
        <f ca="1"/>
        <v/>
      </c>
      <c r="EH79" t="str">
        <f ca="1"/>
        <v/>
      </c>
      <c r="EI79" t="str">
        <f ca="1"/>
        <v/>
      </c>
      <c r="EJ79" t="str">
        <f ca="1"/>
        <v/>
      </c>
      <c r="EK79" t="str">
        <f ca="1"/>
        <v/>
      </c>
      <c r="EL79" t="str">
        <f ca="1">IF(_IsInternal,_xlfn.TEXTJOIN($EL$1,TRUE,EG79:EJ79),"")</f>
        <v/>
      </c>
      <c r="EM79" t="str">
        <f ca="1"/>
        <v/>
      </c>
      <c r="EP79" t="str">
        <v/>
      </c>
      <c r="EQ79" t="str">
        <f ca="1"/>
        <v/>
      </c>
      <c r="ES79" s="78">
        <f>ROWS(ES$4:ES79)</f>
        <v>76</v>
      </c>
      <c r="FP79" t="str">
        <f ca="1"/>
        <v/>
      </c>
      <c r="FQ79" t="str">
        <f ca="1"/>
        <v/>
      </c>
      <c r="FR79" t="str">
        <f ca="1"/>
        <v/>
      </c>
      <c r="FZ79" s="109"/>
      <c r="GH79" t="str">
        <f ca="1"/>
        <v/>
      </c>
      <c r="GI79" t="str">
        <f ca="1"/>
        <v/>
      </c>
      <c r="GJ79" t="str">
        <f ca="1"/>
        <v/>
      </c>
      <c r="GY79" t="b">
        <f ca="1"/>
        <v>0</v>
      </c>
      <c r="GZ79" t="str">
        <f ca="1"/>
        <v/>
      </c>
      <c r="HA79" t="str">
        <f ca="1"/>
        <v/>
      </c>
      <c r="HB79" t="str">
        <f ca="1"/>
        <v/>
      </c>
      <c r="HQ79" t="str">
        <f ca="1"/>
        <v/>
      </c>
      <c r="HR79" t="str">
        <f ca="1"/>
        <v/>
      </c>
      <c r="HS79" t="str">
        <f ca="1"/>
        <v/>
      </c>
    </row>
    <row r="80" spans="1:227">
      <c r="A80" s="14" t="str">
        <f>IF(AK80,MAX(A$4:A79)+1,"")</f>
        <v/>
      </c>
      <c r="B80" s="51"/>
      <c r="C80" s="12"/>
      <c r="D80" s="12"/>
      <c r="E80" s="12"/>
      <c r="G80" s="12"/>
      <c r="I80" s="186"/>
      <c r="K80" s="12"/>
      <c r="L80" s="241"/>
      <c r="M80" s="241"/>
      <c r="O80" s="239">
        <v>0</v>
      </c>
      <c r="P80" s="240" t="str">
        <f ca="1">IF(T80,SUM(OFFSET($O80:$O$303,,,U80)),"")</f>
        <v/>
      </c>
      <c r="Q80" s="175"/>
      <c r="R80" s="177" t="str">
        <v/>
      </c>
      <c r="T80">
        <v>0</v>
      </c>
      <c r="U80" t="str">
        <f>IF(T80,IFERROR(MATCH(1,$T81:$T$303,0),ROWS($T80:$T$303)),"")</f>
        <v/>
      </c>
      <c r="V80" t="str">
        <v/>
      </c>
      <c r="W80" t="b">
        <f t="shared" si="9"/>
        <v>0</v>
      </c>
      <c r="X80" t="str">
        <v/>
      </c>
      <c r="Y80" t="str">
        <v/>
      </c>
      <c r="Z80" t="str">
        <v/>
      </c>
      <c r="AA80" t="b">
        <v>0</v>
      </c>
      <c r="AB80" t="b">
        <v>0</v>
      </c>
      <c r="AC80" t="b">
        <v>0</v>
      </c>
      <c r="AD80" t="b">
        <v>0</v>
      </c>
      <c r="AE80" t="b">
        <v>0</v>
      </c>
      <c r="AF80" s="25" t="b">
        <v>0</v>
      </c>
      <c r="AG80" t="b">
        <v>0</v>
      </c>
      <c r="AH80">
        <v>0</v>
      </c>
      <c r="AI80">
        <v>0</v>
      </c>
      <c r="AK80" s="13">
        <v>0</v>
      </c>
      <c r="AL80" s="13">
        <v>0</v>
      </c>
      <c r="AM80" s="13">
        <v>0</v>
      </c>
      <c r="AN80" s="18">
        <v>0</v>
      </c>
      <c r="AO80">
        <v>0</v>
      </c>
      <c r="AP80" t="b">
        <v>0</v>
      </c>
      <c r="AQ80">
        <v>0</v>
      </c>
      <c r="AR80">
        <v>0</v>
      </c>
      <c r="AS80" s="35" t="str">
        <v/>
      </c>
      <c r="AT80" s="35"/>
      <c r="AU80" s="58"/>
      <c r="AV80" t="b">
        <f t="shared" si="10"/>
        <v>0</v>
      </c>
      <c r="AW80">
        <v>0</v>
      </c>
      <c r="AX80">
        <v>0</v>
      </c>
      <c r="AY80">
        <v>0</v>
      </c>
      <c r="AZ80">
        <f ca="1"/>
        <v>0</v>
      </c>
      <c r="BB80" t="str">
        <v/>
      </c>
      <c r="BC80" t="str">
        <v/>
      </c>
      <c r="BD80" t="str">
        <v/>
      </c>
      <c r="BE80" t="str">
        <v/>
      </c>
      <c r="BF80" t="str">
        <v/>
      </c>
      <c r="BG80">
        <f ca="1"/>
        <v>0</v>
      </c>
      <c r="BI80" s="54" t="str">
        <f t="shared" si="12"/>
        <v/>
      </c>
      <c r="BJ80" s="54" t="str">
        <f t="shared" si="13"/>
        <v/>
      </c>
      <c r="BK80" s="54" t="str">
        <f t="shared" si="14"/>
        <v/>
      </c>
      <c r="BL80" s="54" t="str">
        <v/>
      </c>
      <c r="BM80" t="str">
        <v/>
      </c>
      <c r="BN80" t="str">
        <v/>
      </c>
      <c r="BO80" t="str">
        <v/>
      </c>
      <c r="BP80" t="str">
        <v/>
      </c>
      <c r="BQ80" s="25" t="str">
        <f t="shared" si="11"/>
        <v/>
      </c>
      <c r="BR80" s="35" t="str">
        <v/>
      </c>
      <c r="BS80" s="35" t="str">
        <v/>
      </c>
      <c r="BT80" t="str">
        <v>080</v>
      </c>
      <c r="BU80" s="35" t="str">
        <f t="shared" si="17"/>
        <v/>
      </c>
      <c r="BX80" s="13"/>
      <c r="BY80" s="57" t="str">
        <f t="shared" si="15"/>
        <v/>
      </c>
      <c r="BZ80" s="57"/>
      <c r="CG80" s="71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X80" t="str">
        <f ca="1"/>
        <v/>
      </c>
      <c r="CY80" t="str">
        <f ca="1"/>
        <v/>
      </c>
      <c r="CZ80" t="str">
        <f ca="1"/>
        <v/>
      </c>
      <c r="DA80" t="str">
        <f ca="1"/>
        <v/>
      </c>
      <c r="DB80" t="str">
        <f ca="1"/>
        <v/>
      </c>
      <c r="DC80" t="str">
        <f ca="1"/>
        <v/>
      </c>
      <c r="DD80" t="str">
        <f ca="1"/>
        <v/>
      </c>
      <c r="DL80" s="18" t="b">
        <f ca="1"/>
        <v>0</v>
      </c>
      <c r="DM80" s="141" t="str">
        <f t="shared" ca="1" si="16"/>
        <v/>
      </c>
      <c r="DN80" t="str">
        <v/>
      </c>
      <c r="DO80" t="str">
        <f ca="1"/>
        <v/>
      </c>
      <c r="DP80" t="str">
        <f ca="1"/>
        <v/>
      </c>
      <c r="DS80" t="str">
        <f ca="1"/>
        <v/>
      </c>
      <c r="DT80" t="str">
        <f ca="1"/>
        <v/>
      </c>
      <c r="DU80" t="str">
        <f ca="1"/>
        <v/>
      </c>
      <c r="DV80" t="str">
        <f ca="1"/>
        <v/>
      </c>
      <c r="DY80" t="str">
        <f ca="1"/>
        <v/>
      </c>
      <c r="DZ80" t="str">
        <f ca="1"/>
        <v/>
      </c>
      <c r="EC80" t="b">
        <f ca="1"/>
        <v>0</v>
      </c>
      <c r="ED80" t="str">
        <f ca="1"/>
        <v/>
      </c>
      <c r="EE80" s="13" t="str">
        <f ca="1"/>
        <v/>
      </c>
      <c r="EG80" t="str">
        <f ca="1"/>
        <v/>
      </c>
      <c r="EH80" t="str">
        <f ca="1"/>
        <v/>
      </c>
      <c r="EI80" t="str">
        <f ca="1"/>
        <v/>
      </c>
      <c r="EJ80" t="str">
        <f ca="1"/>
        <v/>
      </c>
      <c r="EK80" t="str">
        <f ca="1"/>
        <v/>
      </c>
      <c r="EL80" t="str">
        <f ca="1">IF(_IsInternal,_xlfn.TEXTJOIN($EL$1,TRUE,EG80:EJ80),"")</f>
        <v/>
      </c>
      <c r="EM80" t="str">
        <f ca="1"/>
        <v/>
      </c>
      <c r="EP80" t="str">
        <v/>
      </c>
      <c r="EQ80" t="str">
        <f ca="1"/>
        <v/>
      </c>
      <c r="ES80" s="78">
        <f>ROWS(ES$4:ES80)</f>
        <v>77</v>
      </c>
      <c r="FP80" t="str">
        <f ca="1"/>
        <v/>
      </c>
      <c r="FQ80" t="str">
        <f ca="1"/>
        <v/>
      </c>
      <c r="FR80" t="str">
        <f ca="1"/>
        <v/>
      </c>
      <c r="FZ80" s="109"/>
      <c r="GH80" t="str">
        <f ca="1"/>
        <v/>
      </c>
      <c r="GI80" t="str">
        <f ca="1"/>
        <v/>
      </c>
      <c r="GJ80" t="str">
        <f ca="1"/>
        <v/>
      </c>
      <c r="GY80" t="b">
        <f ca="1"/>
        <v>0</v>
      </c>
      <c r="GZ80" t="str">
        <f ca="1"/>
        <v/>
      </c>
      <c r="HA80" t="str">
        <f ca="1"/>
        <v/>
      </c>
      <c r="HB80" t="str">
        <f ca="1"/>
        <v/>
      </c>
      <c r="HQ80" t="str">
        <f ca="1"/>
        <v/>
      </c>
      <c r="HR80" t="str">
        <f ca="1"/>
        <v/>
      </c>
      <c r="HS80" t="str">
        <f ca="1"/>
        <v/>
      </c>
    </row>
    <row r="81" spans="1:227">
      <c r="A81" s="14" t="str">
        <f>IF(AK81,MAX(A$4:A80)+1,"")</f>
        <v/>
      </c>
      <c r="B81" s="51"/>
      <c r="C81" s="12"/>
      <c r="D81" s="12"/>
      <c r="E81" s="12"/>
      <c r="G81" s="12"/>
      <c r="I81" s="186"/>
      <c r="K81" s="12"/>
      <c r="L81" s="241"/>
      <c r="M81" s="241"/>
      <c r="O81" s="239">
        <v>0</v>
      </c>
      <c r="P81" s="240" t="str">
        <f ca="1">IF(T81,SUM(OFFSET($O81:$O$303,,,U81)),"")</f>
        <v/>
      </c>
      <c r="Q81" s="175"/>
      <c r="R81" s="177" t="str">
        <v/>
      </c>
      <c r="T81">
        <v>0</v>
      </c>
      <c r="U81" t="str">
        <f>IF(T81,IFERROR(MATCH(1,$T82:$T$303,0),ROWS($T81:$T$303)),"")</f>
        <v/>
      </c>
      <c r="V81" t="str">
        <v/>
      </c>
      <c r="W81" t="b">
        <f t="shared" si="9"/>
        <v>0</v>
      </c>
      <c r="X81" t="str">
        <v/>
      </c>
      <c r="Y81" t="str">
        <v/>
      </c>
      <c r="Z81" t="str">
        <v/>
      </c>
      <c r="AA81" t="b">
        <v>0</v>
      </c>
      <c r="AB81" t="b">
        <v>0</v>
      </c>
      <c r="AC81" t="b">
        <v>0</v>
      </c>
      <c r="AD81" t="b">
        <v>0</v>
      </c>
      <c r="AE81" t="b">
        <v>0</v>
      </c>
      <c r="AF81" s="25" t="b">
        <v>0</v>
      </c>
      <c r="AG81" t="b">
        <v>0</v>
      </c>
      <c r="AH81">
        <v>0</v>
      </c>
      <c r="AI81">
        <v>0</v>
      </c>
      <c r="AK81" s="13">
        <v>0</v>
      </c>
      <c r="AL81" s="13">
        <v>0</v>
      </c>
      <c r="AM81" s="13">
        <v>0</v>
      </c>
      <c r="AN81" s="18">
        <v>0</v>
      </c>
      <c r="AO81">
        <v>0</v>
      </c>
      <c r="AP81" t="b">
        <v>0</v>
      </c>
      <c r="AQ81">
        <v>0</v>
      </c>
      <c r="AR81">
        <v>0</v>
      </c>
      <c r="AS81" s="35" t="str">
        <v/>
      </c>
      <c r="AT81" s="35"/>
      <c r="AU81" s="58"/>
      <c r="AV81" t="b">
        <f t="shared" si="10"/>
        <v>0</v>
      </c>
      <c r="AW81">
        <v>0</v>
      </c>
      <c r="AX81">
        <v>0</v>
      </c>
      <c r="AY81">
        <v>0</v>
      </c>
      <c r="AZ81">
        <f ca="1"/>
        <v>0</v>
      </c>
      <c r="BB81" t="str">
        <v/>
      </c>
      <c r="BC81" t="str">
        <v/>
      </c>
      <c r="BD81" t="str">
        <v/>
      </c>
      <c r="BE81" t="str">
        <v/>
      </c>
      <c r="BF81" t="str">
        <v/>
      </c>
      <c r="BG81">
        <f ca="1"/>
        <v>0</v>
      </c>
      <c r="BI81" s="54" t="str">
        <f t="shared" si="12"/>
        <v/>
      </c>
      <c r="BJ81" s="54" t="str">
        <f t="shared" si="13"/>
        <v/>
      </c>
      <c r="BK81" s="54" t="str">
        <f t="shared" si="14"/>
        <v/>
      </c>
      <c r="BL81" s="54" t="str">
        <v/>
      </c>
      <c r="BM81" t="str">
        <v/>
      </c>
      <c r="BN81" t="str">
        <v/>
      </c>
      <c r="BO81" t="str">
        <v/>
      </c>
      <c r="BP81" t="str">
        <v/>
      </c>
      <c r="BQ81" s="25" t="str">
        <f t="shared" si="11"/>
        <v/>
      </c>
      <c r="BR81" s="35" t="str">
        <v/>
      </c>
      <c r="BS81" s="35" t="str">
        <v/>
      </c>
      <c r="BT81" t="str">
        <v>081</v>
      </c>
      <c r="BU81" s="35" t="str">
        <f t="shared" si="17"/>
        <v/>
      </c>
      <c r="BX81" s="13"/>
      <c r="BY81" s="57" t="str">
        <f t="shared" si="15"/>
        <v/>
      </c>
      <c r="BZ81" s="57"/>
      <c r="CG81" s="71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X81" t="str">
        <f ca="1"/>
        <v/>
      </c>
      <c r="CY81" t="str">
        <f ca="1"/>
        <v/>
      </c>
      <c r="CZ81" t="str">
        <f ca="1"/>
        <v/>
      </c>
      <c r="DA81" t="str">
        <f ca="1"/>
        <v/>
      </c>
      <c r="DB81" t="str">
        <f ca="1"/>
        <v/>
      </c>
      <c r="DC81" t="str">
        <f ca="1"/>
        <v/>
      </c>
      <c r="DD81" t="str">
        <f ca="1"/>
        <v/>
      </c>
      <c r="DL81" s="18" t="b">
        <f ca="1"/>
        <v>0</v>
      </c>
      <c r="DM81" s="141" t="str">
        <f t="shared" ca="1" si="16"/>
        <v/>
      </c>
      <c r="DN81" t="str">
        <v/>
      </c>
      <c r="DO81" t="str">
        <f ca="1"/>
        <v/>
      </c>
      <c r="DP81" t="str">
        <f ca="1"/>
        <v/>
      </c>
      <c r="DS81" t="str">
        <f ca="1"/>
        <v/>
      </c>
      <c r="DT81" t="str">
        <f ca="1"/>
        <v/>
      </c>
      <c r="DU81" t="str">
        <f ca="1"/>
        <v/>
      </c>
      <c r="DV81" t="str">
        <f ca="1"/>
        <v/>
      </c>
      <c r="DY81" t="str">
        <f ca="1"/>
        <v/>
      </c>
      <c r="DZ81" t="str">
        <f ca="1"/>
        <v/>
      </c>
      <c r="EC81" t="b">
        <f ca="1"/>
        <v>0</v>
      </c>
      <c r="ED81" t="str">
        <f ca="1"/>
        <v/>
      </c>
      <c r="EE81" s="13" t="str">
        <f ca="1"/>
        <v/>
      </c>
      <c r="EG81" t="str">
        <f ca="1"/>
        <v/>
      </c>
      <c r="EH81" t="str">
        <f ca="1"/>
        <v/>
      </c>
      <c r="EI81" t="str">
        <f ca="1"/>
        <v/>
      </c>
      <c r="EJ81" t="str">
        <f ca="1"/>
        <v/>
      </c>
      <c r="EK81" t="str">
        <f ca="1"/>
        <v/>
      </c>
      <c r="EL81" t="str">
        <f ca="1">IF(_IsInternal,_xlfn.TEXTJOIN($EL$1,TRUE,EG81:EJ81),"")</f>
        <v/>
      </c>
      <c r="EM81" t="str">
        <f ca="1"/>
        <v/>
      </c>
      <c r="EP81" t="str">
        <v/>
      </c>
      <c r="EQ81" t="str">
        <f ca="1"/>
        <v/>
      </c>
      <c r="ES81" s="78">
        <f>ROWS(ES$4:ES81)</f>
        <v>78</v>
      </c>
      <c r="FP81" t="str">
        <f ca="1"/>
        <v/>
      </c>
      <c r="FQ81" t="str">
        <f ca="1"/>
        <v/>
      </c>
      <c r="FR81" t="str">
        <f ca="1"/>
        <v/>
      </c>
      <c r="FZ81" s="109"/>
      <c r="GH81" t="str">
        <f ca="1"/>
        <v/>
      </c>
      <c r="GI81" t="str">
        <f ca="1"/>
        <v/>
      </c>
      <c r="GJ81" t="str">
        <f ca="1"/>
        <v/>
      </c>
      <c r="GY81" t="b">
        <f ca="1"/>
        <v>0</v>
      </c>
      <c r="GZ81" t="str">
        <f ca="1"/>
        <v/>
      </c>
      <c r="HA81" t="str">
        <f ca="1"/>
        <v/>
      </c>
      <c r="HB81" t="str">
        <f ca="1"/>
        <v/>
      </c>
      <c r="HQ81" t="str">
        <f ca="1"/>
        <v/>
      </c>
      <c r="HR81" t="str">
        <f ca="1"/>
        <v/>
      </c>
      <c r="HS81" t="str">
        <f ca="1"/>
        <v/>
      </c>
    </row>
    <row r="82" spans="1:227">
      <c r="A82" s="14" t="str">
        <f>IF(AK82,MAX(A$4:A81)+1,"")</f>
        <v/>
      </c>
      <c r="B82" s="51"/>
      <c r="C82" s="12"/>
      <c r="D82" s="12"/>
      <c r="E82" s="12"/>
      <c r="G82" s="12"/>
      <c r="I82" s="186"/>
      <c r="K82" s="12"/>
      <c r="L82" s="241"/>
      <c r="M82" s="241"/>
      <c r="O82" s="239">
        <v>0</v>
      </c>
      <c r="P82" s="240" t="str">
        <f ca="1">IF(T82,SUM(OFFSET($O82:$O$303,,,U82)),"")</f>
        <v/>
      </c>
      <c r="Q82" s="175"/>
      <c r="R82" s="177" t="str">
        <v/>
      </c>
      <c r="T82">
        <v>0</v>
      </c>
      <c r="U82" t="str">
        <f>IF(T82,IFERROR(MATCH(1,$T83:$T$303,0),ROWS($T82:$T$303)),"")</f>
        <v/>
      </c>
      <c r="V82" t="str">
        <v/>
      </c>
      <c r="W82" t="b">
        <f t="shared" si="9"/>
        <v>0</v>
      </c>
      <c r="X82" t="str">
        <v/>
      </c>
      <c r="Y82" t="str">
        <v/>
      </c>
      <c r="Z82" t="str">
        <v/>
      </c>
      <c r="AA82" t="b">
        <v>0</v>
      </c>
      <c r="AB82" t="b">
        <v>0</v>
      </c>
      <c r="AC82" t="b">
        <v>0</v>
      </c>
      <c r="AD82" t="b">
        <v>0</v>
      </c>
      <c r="AE82" t="b">
        <v>0</v>
      </c>
      <c r="AF82" s="25" t="b">
        <v>0</v>
      </c>
      <c r="AG82" t="b">
        <v>0</v>
      </c>
      <c r="AH82">
        <v>0</v>
      </c>
      <c r="AI82">
        <v>0</v>
      </c>
      <c r="AK82" s="13">
        <v>0</v>
      </c>
      <c r="AL82" s="13">
        <v>0</v>
      </c>
      <c r="AM82" s="13">
        <v>0</v>
      </c>
      <c r="AN82" s="18">
        <v>0</v>
      </c>
      <c r="AO82">
        <v>0</v>
      </c>
      <c r="AP82" t="b">
        <v>0</v>
      </c>
      <c r="AQ82">
        <v>0</v>
      </c>
      <c r="AR82">
        <v>0</v>
      </c>
      <c r="AS82" s="35" t="str">
        <v/>
      </c>
      <c r="AT82" s="35"/>
      <c r="AU82" s="58"/>
      <c r="AV82" t="b">
        <f t="shared" si="10"/>
        <v>0</v>
      </c>
      <c r="AW82">
        <v>0</v>
      </c>
      <c r="AX82">
        <v>0</v>
      </c>
      <c r="AY82">
        <v>0</v>
      </c>
      <c r="AZ82">
        <f ca="1"/>
        <v>0</v>
      </c>
      <c r="BB82" t="str">
        <v/>
      </c>
      <c r="BC82" t="str">
        <v/>
      </c>
      <c r="BD82" t="str">
        <v/>
      </c>
      <c r="BE82" t="str">
        <v/>
      </c>
      <c r="BF82" t="str">
        <v/>
      </c>
      <c r="BG82">
        <f ca="1"/>
        <v>0</v>
      </c>
      <c r="BI82" s="54" t="str">
        <f t="shared" si="12"/>
        <v/>
      </c>
      <c r="BJ82" s="54" t="str">
        <f t="shared" si="13"/>
        <v/>
      </c>
      <c r="BK82" s="54" t="str">
        <f t="shared" si="14"/>
        <v/>
      </c>
      <c r="BL82" s="54" t="str">
        <v/>
      </c>
      <c r="BM82" t="str">
        <v/>
      </c>
      <c r="BN82" t="str">
        <v/>
      </c>
      <c r="BO82" t="str">
        <v/>
      </c>
      <c r="BP82" t="str">
        <v/>
      </c>
      <c r="BQ82" s="25" t="str">
        <f t="shared" si="11"/>
        <v/>
      </c>
      <c r="BR82" s="35" t="str">
        <v/>
      </c>
      <c r="BS82" s="35" t="str">
        <v/>
      </c>
      <c r="BT82" t="str">
        <v>082</v>
      </c>
      <c r="BU82" s="35" t="str">
        <f t="shared" si="17"/>
        <v/>
      </c>
      <c r="BX82" s="13"/>
      <c r="BY82" s="57" t="str">
        <f t="shared" si="15"/>
        <v/>
      </c>
      <c r="BZ82" s="57"/>
      <c r="CG82" s="71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X82" t="str">
        <f ca="1"/>
        <v/>
      </c>
      <c r="CY82" t="str">
        <f ca="1"/>
        <v/>
      </c>
      <c r="CZ82" t="str">
        <f ca="1"/>
        <v/>
      </c>
      <c r="DA82" t="str">
        <f ca="1"/>
        <v/>
      </c>
      <c r="DB82" t="str">
        <f ca="1"/>
        <v/>
      </c>
      <c r="DC82" t="str">
        <f ca="1"/>
        <v/>
      </c>
      <c r="DD82" t="str">
        <f ca="1"/>
        <v/>
      </c>
      <c r="DL82" s="18" t="b">
        <f ca="1"/>
        <v>0</v>
      </c>
      <c r="DM82" s="141" t="str">
        <f t="shared" ca="1" si="16"/>
        <v/>
      </c>
      <c r="DN82" t="str">
        <v/>
      </c>
      <c r="DO82" t="str">
        <f ca="1"/>
        <v/>
      </c>
      <c r="DP82" t="str">
        <f ca="1"/>
        <v/>
      </c>
      <c r="DS82" t="str">
        <f ca="1"/>
        <v/>
      </c>
      <c r="DT82" t="str">
        <f ca="1"/>
        <v/>
      </c>
      <c r="DU82" t="str">
        <f ca="1"/>
        <v/>
      </c>
      <c r="DV82" t="str">
        <f ca="1"/>
        <v/>
      </c>
      <c r="DY82" t="str">
        <f ca="1"/>
        <v/>
      </c>
      <c r="DZ82" t="str">
        <f ca="1"/>
        <v/>
      </c>
      <c r="EC82" t="b">
        <f ca="1"/>
        <v>0</v>
      </c>
      <c r="ED82" t="str">
        <f ca="1"/>
        <v/>
      </c>
      <c r="EE82" s="13" t="str">
        <f ca="1"/>
        <v/>
      </c>
      <c r="EG82" t="str">
        <f ca="1"/>
        <v/>
      </c>
      <c r="EH82" t="str">
        <f ca="1"/>
        <v/>
      </c>
      <c r="EI82" t="str">
        <f ca="1"/>
        <v/>
      </c>
      <c r="EJ82" t="str">
        <f ca="1"/>
        <v/>
      </c>
      <c r="EK82" t="str">
        <f ca="1"/>
        <v/>
      </c>
      <c r="EL82" t="str">
        <f ca="1">IF(_IsInternal,_xlfn.TEXTJOIN($EL$1,TRUE,EG82:EJ82),"")</f>
        <v/>
      </c>
      <c r="EM82" t="str">
        <f ca="1"/>
        <v/>
      </c>
      <c r="EP82" t="str">
        <v/>
      </c>
      <c r="EQ82" t="str">
        <f ca="1"/>
        <v/>
      </c>
      <c r="ES82" s="78">
        <f>ROWS(ES$4:ES82)</f>
        <v>79</v>
      </c>
      <c r="FP82" t="str">
        <f ca="1"/>
        <v/>
      </c>
      <c r="FQ82" t="str">
        <f ca="1"/>
        <v/>
      </c>
      <c r="FR82" t="str">
        <f ca="1"/>
        <v/>
      </c>
      <c r="FZ82" s="109"/>
      <c r="GH82" t="str">
        <f ca="1"/>
        <v/>
      </c>
      <c r="GI82" t="str">
        <f ca="1"/>
        <v/>
      </c>
      <c r="GJ82" t="str">
        <f ca="1"/>
        <v/>
      </c>
      <c r="GY82" t="b">
        <f ca="1"/>
        <v>0</v>
      </c>
      <c r="GZ82" t="str">
        <f ca="1"/>
        <v/>
      </c>
      <c r="HA82" t="str">
        <f ca="1"/>
        <v/>
      </c>
      <c r="HB82" t="str">
        <f ca="1"/>
        <v/>
      </c>
      <c r="HQ82" t="str">
        <f ca="1"/>
        <v/>
      </c>
      <c r="HR82" t="str">
        <f ca="1"/>
        <v/>
      </c>
      <c r="HS82" t="str">
        <f ca="1"/>
        <v/>
      </c>
    </row>
    <row r="83" spans="1:227">
      <c r="A83" s="14" t="str">
        <f>IF(AK83,MAX(A$4:A82)+1,"")</f>
        <v/>
      </c>
      <c r="B83" s="51"/>
      <c r="C83" s="12"/>
      <c r="D83" s="12"/>
      <c r="E83" s="12"/>
      <c r="G83" s="12"/>
      <c r="I83" s="186"/>
      <c r="K83" s="12"/>
      <c r="L83" s="241"/>
      <c r="M83" s="241"/>
      <c r="O83" s="239">
        <v>0</v>
      </c>
      <c r="P83" s="240" t="str">
        <f ca="1">IF(T83,SUM(OFFSET($O83:$O$303,,,U83)),"")</f>
        <v/>
      </c>
      <c r="Q83" s="175"/>
      <c r="R83" s="177" t="str">
        <v/>
      </c>
      <c r="T83">
        <v>0</v>
      </c>
      <c r="U83" t="str">
        <f>IF(T83,IFERROR(MATCH(1,$T84:$T$303,0),ROWS($T83:$T$303)),"")</f>
        <v/>
      </c>
      <c r="V83" t="str">
        <v/>
      </c>
      <c r="W83" t="b">
        <f t="shared" si="9"/>
        <v>0</v>
      </c>
      <c r="X83" t="str">
        <v/>
      </c>
      <c r="Y83" t="str">
        <v/>
      </c>
      <c r="Z83" t="str">
        <v/>
      </c>
      <c r="AA83" t="b">
        <v>0</v>
      </c>
      <c r="AB83" t="b">
        <v>0</v>
      </c>
      <c r="AC83" t="b">
        <v>0</v>
      </c>
      <c r="AD83" t="b">
        <v>0</v>
      </c>
      <c r="AE83" t="b">
        <v>0</v>
      </c>
      <c r="AF83" s="25" t="b">
        <v>0</v>
      </c>
      <c r="AG83" t="b">
        <v>0</v>
      </c>
      <c r="AH83">
        <v>0</v>
      </c>
      <c r="AI83">
        <v>0</v>
      </c>
      <c r="AK83" s="13">
        <v>0</v>
      </c>
      <c r="AL83" s="13">
        <v>0</v>
      </c>
      <c r="AM83" s="13">
        <v>0</v>
      </c>
      <c r="AN83" s="18">
        <v>0</v>
      </c>
      <c r="AO83">
        <v>0</v>
      </c>
      <c r="AP83" t="b">
        <v>0</v>
      </c>
      <c r="AQ83">
        <v>0</v>
      </c>
      <c r="AR83">
        <v>0</v>
      </c>
      <c r="AS83" s="35" t="str">
        <v/>
      </c>
      <c r="AT83" s="35"/>
      <c r="AU83" s="58"/>
      <c r="AV83" t="b">
        <f t="shared" si="10"/>
        <v>0</v>
      </c>
      <c r="AW83">
        <v>0</v>
      </c>
      <c r="AX83">
        <v>0</v>
      </c>
      <c r="AY83">
        <v>0</v>
      </c>
      <c r="AZ83">
        <f ca="1"/>
        <v>0</v>
      </c>
      <c r="BB83" t="str">
        <v/>
      </c>
      <c r="BC83" t="str">
        <v/>
      </c>
      <c r="BD83" t="str">
        <v/>
      </c>
      <c r="BE83" t="str">
        <v/>
      </c>
      <c r="BF83" t="str">
        <v/>
      </c>
      <c r="BG83">
        <f ca="1"/>
        <v>0</v>
      </c>
      <c r="BI83" s="54" t="str">
        <f t="shared" si="12"/>
        <v/>
      </c>
      <c r="BJ83" s="54" t="str">
        <f t="shared" si="13"/>
        <v/>
      </c>
      <c r="BK83" s="54" t="str">
        <f t="shared" si="14"/>
        <v/>
      </c>
      <c r="BL83" s="54" t="str">
        <v/>
      </c>
      <c r="BM83" t="str">
        <v/>
      </c>
      <c r="BN83" t="str">
        <v/>
      </c>
      <c r="BO83" t="str">
        <v/>
      </c>
      <c r="BP83" t="str">
        <v/>
      </c>
      <c r="BQ83" s="25" t="str">
        <f t="shared" si="11"/>
        <v/>
      </c>
      <c r="BR83" s="35" t="str">
        <v/>
      </c>
      <c r="BS83" s="35" t="str">
        <v/>
      </c>
      <c r="BT83" t="str">
        <v>083</v>
      </c>
      <c r="BU83" s="35" t="str">
        <f t="shared" si="17"/>
        <v/>
      </c>
      <c r="BX83" s="13"/>
      <c r="BY83" s="57" t="str">
        <f t="shared" si="15"/>
        <v/>
      </c>
      <c r="BZ83" s="57"/>
      <c r="CG83" s="71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X83" t="str">
        <f ca="1"/>
        <v/>
      </c>
      <c r="CY83" t="str">
        <f ca="1"/>
        <v/>
      </c>
      <c r="CZ83" t="str">
        <f ca="1"/>
        <v/>
      </c>
      <c r="DA83" t="str">
        <f ca="1"/>
        <v/>
      </c>
      <c r="DB83" t="str">
        <f ca="1"/>
        <v/>
      </c>
      <c r="DC83" t="str">
        <f ca="1"/>
        <v/>
      </c>
      <c r="DD83" t="str">
        <f ca="1"/>
        <v/>
      </c>
      <c r="DL83" s="18" t="b">
        <f ca="1"/>
        <v>0</v>
      </c>
      <c r="DM83" s="141" t="str">
        <f t="shared" ca="1" si="16"/>
        <v/>
      </c>
      <c r="DN83" t="str">
        <v/>
      </c>
      <c r="DO83" t="str">
        <f ca="1"/>
        <v/>
      </c>
      <c r="DP83" t="str">
        <f ca="1"/>
        <v/>
      </c>
      <c r="DS83" t="str">
        <f ca="1"/>
        <v/>
      </c>
      <c r="DT83" t="str">
        <f ca="1"/>
        <v/>
      </c>
      <c r="DU83" t="str">
        <f ca="1"/>
        <v/>
      </c>
      <c r="DV83" t="str">
        <f ca="1"/>
        <v/>
      </c>
      <c r="DY83" t="str">
        <f ca="1"/>
        <v/>
      </c>
      <c r="DZ83" t="str">
        <f ca="1"/>
        <v/>
      </c>
      <c r="EC83" t="b">
        <f ca="1"/>
        <v>0</v>
      </c>
      <c r="ED83" t="str">
        <f ca="1"/>
        <v/>
      </c>
      <c r="EE83" s="13" t="str">
        <f ca="1"/>
        <v/>
      </c>
      <c r="EG83" t="str">
        <f ca="1"/>
        <v/>
      </c>
      <c r="EH83" t="str">
        <f ca="1"/>
        <v/>
      </c>
      <c r="EI83" t="str">
        <f ca="1"/>
        <v/>
      </c>
      <c r="EJ83" t="str">
        <f ca="1"/>
        <v/>
      </c>
      <c r="EK83" t="str">
        <f ca="1"/>
        <v/>
      </c>
      <c r="EL83" t="str">
        <f ca="1">IF(_IsInternal,_xlfn.TEXTJOIN($EL$1,TRUE,EG83:EJ83),"")</f>
        <v/>
      </c>
      <c r="EM83" t="str">
        <f ca="1"/>
        <v/>
      </c>
      <c r="EP83" t="str">
        <v/>
      </c>
      <c r="EQ83" t="str">
        <f ca="1"/>
        <v/>
      </c>
      <c r="ES83" s="78">
        <f>ROWS(ES$4:ES83)</f>
        <v>80</v>
      </c>
      <c r="FP83" t="str">
        <f ca="1"/>
        <v/>
      </c>
      <c r="FQ83" t="str">
        <f ca="1"/>
        <v/>
      </c>
      <c r="FR83" t="str">
        <f ca="1"/>
        <v/>
      </c>
      <c r="FZ83" s="109"/>
      <c r="GH83" t="str">
        <f ca="1"/>
        <v/>
      </c>
      <c r="GI83" t="str">
        <f ca="1"/>
        <v/>
      </c>
      <c r="GJ83" t="str">
        <f ca="1"/>
        <v/>
      </c>
      <c r="GY83" t="b">
        <f ca="1"/>
        <v>0</v>
      </c>
      <c r="GZ83" t="str">
        <f ca="1"/>
        <v/>
      </c>
      <c r="HA83" t="str">
        <f ca="1"/>
        <v/>
      </c>
      <c r="HB83" t="str">
        <f ca="1"/>
        <v/>
      </c>
      <c r="HQ83" t="str">
        <f ca="1"/>
        <v/>
      </c>
      <c r="HR83" t="str">
        <f ca="1"/>
        <v/>
      </c>
      <c r="HS83" t="str">
        <f ca="1"/>
        <v/>
      </c>
    </row>
    <row r="84" spans="1:227">
      <c r="A84" s="14" t="str">
        <f>IF(AK84,MAX(A$4:A83)+1,"")</f>
        <v/>
      </c>
      <c r="B84" s="51"/>
      <c r="C84" s="12"/>
      <c r="D84" s="12"/>
      <c r="E84" s="12"/>
      <c r="G84" s="12"/>
      <c r="I84" s="186"/>
      <c r="K84" s="12"/>
      <c r="L84" s="241"/>
      <c r="M84" s="241"/>
      <c r="O84" s="239">
        <v>0</v>
      </c>
      <c r="P84" s="240" t="str">
        <f ca="1">IF(T84,SUM(OFFSET($O84:$O$303,,,U84)),"")</f>
        <v/>
      </c>
      <c r="Q84" s="175"/>
      <c r="R84" s="177" t="str">
        <v/>
      </c>
      <c r="T84">
        <v>0</v>
      </c>
      <c r="U84" t="str">
        <f>IF(T84,IFERROR(MATCH(1,$T85:$T$303,0),ROWS($T84:$T$303)),"")</f>
        <v/>
      </c>
      <c r="V84" t="str">
        <v/>
      </c>
      <c r="W84" t="b">
        <f t="shared" si="9"/>
        <v>0</v>
      </c>
      <c r="X84" t="str">
        <v/>
      </c>
      <c r="Y84" t="str">
        <v/>
      </c>
      <c r="Z84" t="str">
        <v/>
      </c>
      <c r="AA84" t="b">
        <v>0</v>
      </c>
      <c r="AB84" t="b">
        <v>0</v>
      </c>
      <c r="AC84" t="b">
        <v>0</v>
      </c>
      <c r="AD84" t="b">
        <v>0</v>
      </c>
      <c r="AE84" t="b">
        <v>0</v>
      </c>
      <c r="AF84" s="25" t="b">
        <v>0</v>
      </c>
      <c r="AG84" t="b">
        <v>0</v>
      </c>
      <c r="AH84">
        <v>0</v>
      </c>
      <c r="AI84">
        <v>0</v>
      </c>
      <c r="AK84" s="13">
        <v>0</v>
      </c>
      <c r="AL84" s="13">
        <v>0</v>
      </c>
      <c r="AM84" s="13">
        <v>0</v>
      </c>
      <c r="AN84" s="18">
        <v>0</v>
      </c>
      <c r="AO84">
        <v>0</v>
      </c>
      <c r="AP84" t="b">
        <v>0</v>
      </c>
      <c r="AQ84">
        <v>0</v>
      </c>
      <c r="AR84">
        <v>0</v>
      </c>
      <c r="AS84" s="35" t="str">
        <v/>
      </c>
      <c r="AT84" s="35"/>
      <c r="AU84" s="58"/>
      <c r="AV84" t="b">
        <f t="shared" si="10"/>
        <v>0</v>
      </c>
      <c r="AW84">
        <v>0</v>
      </c>
      <c r="AX84">
        <v>0</v>
      </c>
      <c r="AY84">
        <v>0</v>
      </c>
      <c r="AZ84">
        <f ca="1"/>
        <v>0</v>
      </c>
      <c r="BB84" t="str">
        <v/>
      </c>
      <c r="BC84" t="str">
        <v/>
      </c>
      <c r="BD84" t="str">
        <v/>
      </c>
      <c r="BE84" t="str">
        <v/>
      </c>
      <c r="BF84" t="str">
        <v/>
      </c>
      <c r="BG84">
        <f ca="1"/>
        <v>0</v>
      </c>
      <c r="BI84" s="54" t="str">
        <f t="shared" si="12"/>
        <v/>
      </c>
      <c r="BJ84" s="54" t="str">
        <f t="shared" si="13"/>
        <v/>
      </c>
      <c r="BK84" s="54" t="str">
        <f t="shared" si="14"/>
        <v/>
      </c>
      <c r="BL84" s="54" t="str">
        <v/>
      </c>
      <c r="BM84" t="str">
        <v/>
      </c>
      <c r="BN84" t="str">
        <v/>
      </c>
      <c r="BO84" t="str">
        <v/>
      </c>
      <c r="BP84" t="str">
        <v/>
      </c>
      <c r="BQ84" s="25" t="str">
        <f t="shared" si="11"/>
        <v/>
      </c>
      <c r="BR84" s="35" t="str">
        <v/>
      </c>
      <c r="BS84" s="35" t="str">
        <v/>
      </c>
      <c r="BT84" t="str">
        <v>084</v>
      </c>
      <c r="BU84" s="35" t="str">
        <f t="shared" si="17"/>
        <v/>
      </c>
      <c r="BX84" s="13"/>
      <c r="BY84" s="57" t="str">
        <f t="shared" si="15"/>
        <v/>
      </c>
      <c r="BZ84" s="57"/>
      <c r="CG84" s="71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X84" t="str">
        <f ca="1"/>
        <v/>
      </c>
      <c r="CY84" t="str">
        <f ca="1"/>
        <v/>
      </c>
      <c r="CZ84" t="str">
        <f ca="1"/>
        <v/>
      </c>
      <c r="DA84" t="str">
        <f ca="1"/>
        <v/>
      </c>
      <c r="DB84" t="str">
        <f ca="1"/>
        <v/>
      </c>
      <c r="DC84" t="str">
        <f ca="1"/>
        <v/>
      </c>
      <c r="DD84" t="str">
        <f ca="1"/>
        <v/>
      </c>
      <c r="DL84" s="18" t="b">
        <f ca="1"/>
        <v>0</v>
      </c>
      <c r="DM84" s="141" t="str">
        <f t="shared" ca="1" si="16"/>
        <v/>
      </c>
      <c r="DN84" t="str">
        <v/>
      </c>
      <c r="DO84" t="str">
        <f ca="1"/>
        <v/>
      </c>
      <c r="DP84" t="str">
        <f ca="1"/>
        <v/>
      </c>
      <c r="DS84" t="str">
        <f ca="1"/>
        <v/>
      </c>
      <c r="DT84" t="str">
        <f ca="1"/>
        <v/>
      </c>
      <c r="DU84" t="str">
        <f ca="1"/>
        <v/>
      </c>
      <c r="DV84" t="str">
        <f ca="1"/>
        <v/>
      </c>
      <c r="DY84" t="str">
        <f ca="1"/>
        <v/>
      </c>
      <c r="DZ84" t="str">
        <f ca="1"/>
        <v/>
      </c>
      <c r="EC84" t="b">
        <f ca="1"/>
        <v>0</v>
      </c>
      <c r="ED84" t="str">
        <f ca="1"/>
        <v/>
      </c>
      <c r="EE84" s="13" t="str">
        <f ca="1"/>
        <v/>
      </c>
      <c r="EG84" t="str">
        <f ca="1"/>
        <v/>
      </c>
      <c r="EH84" t="str">
        <f ca="1"/>
        <v/>
      </c>
      <c r="EI84" t="str">
        <f ca="1"/>
        <v/>
      </c>
      <c r="EJ84" t="str">
        <f ca="1"/>
        <v/>
      </c>
      <c r="EK84" t="str">
        <f ca="1"/>
        <v/>
      </c>
      <c r="EL84" t="str">
        <f ca="1">IF(_IsInternal,_xlfn.TEXTJOIN($EL$1,TRUE,EG84:EJ84),"")</f>
        <v/>
      </c>
      <c r="EM84" t="str">
        <f ca="1"/>
        <v/>
      </c>
      <c r="EP84" t="str">
        <v/>
      </c>
      <c r="EQ84" t="str">
        <f ca="1"/>
        <v/>
      </c>
      <c r="ES84" s="78">
        <f>ROWS(ES$4:ES84)</f>
        <v>81</v>
      </c>
      <c r="FP84" t="str">
        <f ca="1"/>
        <v/>
      </c>
      <c r="FQ84" t="str">
        <f ca="1"/>
        <v/>
      </c>
      <c r="FR84" t="str">
        <f ca="1"/>
        <v/>
      </c>
      <c r="FZ84" s="109"/>
      <c r="GH84" t="str">
        <f ca="1"/>
        <v/>
      </c>
      <c r="GI84" t="str">
        <f ca="1"/>
        <v/>
      </c>
      <c r="GJ84" t="str">
        <f ca="1"/>
        <v/>
      </c>
      <c r="GY84" t="b">
        <f ca="1"/>
        <v>0</v>
      </c>
      <c r="GZ84" t="str">
        <f ca="1"/>
        <v/>
      </c>
      <c r="HA84" t="str">
        <f ca="1"/>
        <v/>
      </c>
      <c r="HB84" t="str">
        <f ca="1"/>
        <v/>
      </c>
      <c r="HQ84" t="str">
        <f ca="1"/>
        <v/>
      </c>
      <c r="HR84" t="str">
        <f ca="1"/>
        <v/>
      </c>
      <c r="HS84" t="str">
        <f ca="1"/>
        <v/>
      </c>
    </row>
    <row r="85" spans="1:227">
      <c r="A85" s="14" t="str">
        <f>IF(AK85,MAX(A$4:A84)+1,"")</f>
        <v/>
      </c>
      <c r="B85" s="51"/>
      <c r="C85" s="12"/>
      <c r="D85" s="12"/>
      <c r="E85" s="12"/>
      <c r="G85" s="12"/>
      <c r="I85" s="186"/>
      <c r="K85" s="12"/>
      <c r="L85" s="241"/>
      <c r="M85" s="241"/>
      <c r="O85" s="239">
        <v>0</v>
      </c>
      <c r="P85" s="240" t="str">
        <f ca="1">IF(T85,SUM(OFFSET($O85:$O$303,,,U85)),"")</f>
        <v/>
      </c>
      <c r="Q85" s="175"/>
      <c r="R85" s="177" t="str">
        <v/>
      </c>
      <c r="T85">
        <v>0</v>
      </c>
      <c r="U85" t="str">
        <f>IF(T85,IFERROR(MATCH(1,$T86:$T$303,0),ROWS($T85:$T$303)),"")</f>
        <v/>
      </c>
      <c r="V85" t="str">
        <v/>
      </c>
      <c r="W85" t="b">
        <f t="shared" si="9"/>
        <v>0</v>
      </c>
      <c r="X85" t="str">
        <v/>
      </c>
      <c r="Y85" t="str">
        <v/>
      </c>
      <c r="Z85" t="str">
        <v/>
      </c>
      <c r="AA85" t="b">
        <v>0</v>
      </c>
      <c r="AB85" t="b">
        <v>0</v>
      </c>
      <c r="AC85" t="b">
        <v>0</v>
      </c>
      <c r="AD85" t="b">
        <v>0</v>
      </c>
      <c r="AE85" t="b">
        <v>0</v>
      </c>
      <c r="AF85" s="25" t="b">
        <v>0</v>
      </c>
      <c r="AG85" t="b">
        <v>0</v>
      </c>
      <c r="AH85">
        <v>0</v>
      </c>
      <c r="AI85">
        <v>0</v>
      </c>
      <c r="AK85" s="13">
        <v>0</v>
      </c>
      <c r="AL85" s="13">
        <v>0</v>
      </c>
      <c r="AM85" s="13">
        <v>0</v>
      </c>
      <c r="AN85" s="18">
        <v>0</v>
      </c>
      <c r="AO85">
        <v>0</v>
      </c>
      <c r="AP85" t="b">
        <v>0</v>
      </c>
      <c r="AQ85">
        <v>0</v>
      </c>
      <c r="AR85">
        <v>0</v>
      </c>
      <c r="AS85" s="35" t="str">
        <v/>
      </c>
      <c r="AT85" s="35"/>
      <c r="AU85" s="58"/>
      <c r="AV85" t="b">
        <f t="shared" si="10"/>
        <v>0</v>
      </c>
      <c r="AW85">
        <v>0</v>
      </c>
      <c r="AX85">
        <v>0</v>
      </c>
      <c r="AY85">
        <v>0</v>
      </c>
      <c r="AZ85">
        <f ca="1"/>
        <v>0</v>
      </c>
      <c r="BB85" t="str">
        <v/>
      </c>
      <c r="BC85" t="str">
        <v/>
      </c>
      <c r="BD85" t="str">
        <v/>
      </c>
      <c r="BE85" t="str">
        <v/>
      </c>
      <c r="BF85" t="str">
        <v/>
      </c>
      <c r="BG85">
        <f ca="1"/>
        <v>0</v>
      </c>
      <c r="BI85" s="54" t="str">
        <f t="shared" si="12"/>
        <v/>
      </c>
      <c r="BJ85" s="54" t="str">
        <f t="shared" si="13"/>
        <v/>
      </c>
      <c r="BK85" s="54" t="str">
        <f t="shared" si="14"/>
        <v/>
      </c>
      <c r="BL85" s="54" t="str">
        <v/>
      </c>
      <c r="BM85" t="str">
        <v/>
      </c>
      <c r="BN85" t="str">
        <v/>
      </c>
      <c r="BO85" t="str">
        <v/>
      </c>
      <c r="BP85" t="str">
        <v/>
      </c>
      <c r="BQ85" s="25" t="str">
        <f t="shared" si="11"/>
        <v/>
      </c>
      <c r="BR85" s="35" t="str">
        <v/>
      </c>
      <c r="BS85" s="35" t="str">
        <v/>
      </c>
      <c r="BT85" t="str">
        <v>085</v>
      </c>
      <c r="BU85" s="35" t="str">
        <f t="shared" si="17"/>
        <v/>
      </c>
      <c r="BX85" s="13"/>
      <c r="BY85" s="57" t="str">
        <f t="shared" si="15"/>
        <v/>
      </c>
      <c r="BZ85" s="57"/>
      <c r="CG85" s="71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X85" t="str">
        <f ca="1"/>
        <v/>
      </c>
      <c r="CY85" t="str">
        <f ca="1"/>
        <v/>
      </c>
      <c r="CZ85" t="str">
        <f ca="1"/>
        <v/>
      </c>
      <c r="DA85" t="str">
        <f ca="1"/>
        <v/>
      </c>
      <c r="DB85" t="str">
        <f ca="1"/>
        <v/>
      </c>
      <c r="DC85" t="str">
        <f ca="1"/>
        <v/>
      </c>
      <c r="DD85" t="str">
        <f ca="1"/>
        <v/>
      </c>
      <c r="DL85" s="18" t="b">
        <f ca="1"/>
        <v>0</v>
      </c>
      <c r="DM85" s="141" t="str">
        <f t="shared" ca="1" si="16"/>
        <v/>
      </c>
      <c r="DN85" t="str">
        <v/>
      </c>
      <c r="DO85" t="str">
        <f ca="1"/>
        <v/>
      </c>
      <c r="DP85" t="str">
        <f ca="1"/>
        <v/>
      </c>
      <c r="DS85" t="str">
        <f ca="1"/>
        <v/>
      </c>
      <c r="DT85" t="str">
        <f ca="1"/>
        <v/>
      </c>
      <c r="DU85" t="str">
        <f ca="1"/>
        <v/>
      </c>
      <c r="DV85" t="str">
        <f ca="1"/>
        <v/>
      </c>
      <c r="DY85" t="str">
        <f ca="1"/>
        <v/>
      </c>
      <c r="DZ85" t="str">
        <f ca="1"/>
        <v/>
      </c>
      <c r="EC85" t="b">
        <f ca="1"/>
        <v>0</v>
      </c>
      <c r="ED85" t="str">
        <f ca="1"/>
        <v/>
      </c>
      <c r="EE85" s="13" t="str">
        <f ca="1"/>
        <v/>
      </c>
      <c r="EG85" t="str">
        <f ca="1"/>
        <v/>
      </c>
      <c r="EH85" t="str">
        <f ca="1"/>
        <v/>
      </c>
      <c r="EI85" t="str">
        <f ca="1"/>
        <v/>
      </c>
      <c r="EJ85" t="str">
        <f ca="1"/>
        <v/>
      </c>
      <c r="EK85" t="str">
        <f ca="1"/>
        <v/>
      </c>
      <c r="EL85" t="str">
        <f ca="1">IF(_IsInternal,_xlfn.TEXTJOIN($EL$1,TRUE,EG85:EJ85),"")</f>
        <v/>
      </c>
      <c r="EM85" t="str">
        <f ca="1"/>
        <v/>
      </c>
      <c r="EP85" t="str">
        <v/>
      </c>
      <c r="EQ85" t="str">
        <f ca="1"/>
        <v/>
      </c>
      <c r="ES85" s="78">
        <f>ROWS(ES$4:ES85)</f>
        <v>82</v>
      </c>
      <c r="FP85" t="str">
        <f ca="1"/>
        <v/>
      </c>
      <c r="FQ85" t="str">
        <f ca="1"/>
        <v/>
      </c>
      <c r="FR85" t="str">
        <f ca="1"/>
        <v/>
      </c>
      <c r="FZ85" s="109"/>
      <c r="GH85" t="str">
        <f ca="1"/>
        <v/>
      </c>
      <c r="GI85" t="str">
        <f ca="1"/>
        <v/>
      </c>
      <c r="GJ85" t="str">
        <f ca="1"/>
        <v/>
      </c>
      <c r="GY85" t="b">
        <f ca="1"/>
        <v>0</v>
      </c>
      <c r="GZ85" t="str">
        <f ca="1"/>
        <v/>
      </c>
      <c r="HA85" t="str">
        <f ca="1"/>
        <v/>
      </c>
      <c r="HB85" t="str">
        <f ca="1"/>
        <v/>
      </c>
      <c r="HQ85" t="str">
        <f ca="1"/>
        <v/>
      </c>
      <c r="HR85" t="str">
        <f ca="1"/>
        <v/>
      </c>
      <c r="HS85" t="str">
        <f ca="1"/>
        <v/>
      </c>
    </row>
    <row r="86" spans="1:227">
      <c r="A86" s="14" t="str">
        <f>IF(AK86,MAX(A$4:A85)+1,"")</f>
        <v/>
      </c>
      <c r="B86" s="51"/>
      <c r="C86" s="12"/>
      <c r="D86" s="12"/>
      <c r="E86" s="12"/>
      <c r="G86" s="12"/>
      <c r="I86" s="186"/>
      <c r="K86" s="12"/>
      <c r="L86" s="241"/>
      <c r="M86" s="241"/>
      <c r="O86" s="239">
        <v>0</v>
      </c>
      <c r="P86" s="240" t="str">
        <f ca="1">IF(T86,SUM(OFFSET($O86:$O$303,,,U86)),"")</f>
        <v/>
      </c>
      <c r="Q86" s="175"/>
      <c r="R86" s="177" t="str">
        <v/>
      </c>
      <c r="T86">
        <v>0</v>
      </c>
      <c r="U86" t="str">
        <f>IF(T86,IFERROR(MATCH(1,$T87:$T$303,0),ROWS($T86:$T$303)),"")</f>
        <v/>
      </c>
      <c r="V86" t="str">
        <v/>
      </c>
      <c r="W86" t="b">
        <f t="shared" si="9"/>
        <v>0</v>
      </c>
      <c r="X86" t="str">
        <v/>
      </c>
      <c r="Y86" t="str">
        <v/>
      </c>
      <c r="Z86" t="str">
        <v/>
      </c>
      <c r="AA86" t="b">
        <v>0</v>
      </c>
      <c r="AB86" t="b">
        <v>0</v>
      </c>
      <c r="AC86" t="b">
        <v>0</v>
      </c>
      <c r="AD86" t="b">
        <v>0</v>
      </c>
      <c r="AE86" t="b">
        <v>0</v>
      </c>
      <c r="AF86" s="25" t="b">
        <v>0</v>
      </c>
      <c r="AG86" t="b">
        <v>0</v>
      </c>
      <c r="AH86">
        <v>0</v>
      </c>
      <c r="AI86">
        <v>0</v>
      </c>
      <c r="AK86" s="13">
        <v>0</v>
      </c>
      <c r="AL86" s="13">
        <v>0</v>
      </c>
      <c r="AM86" s="13">
        <v>0</v>
      </c>
      <c r="AN86" s="18">
        <v>0</v>
      </c>
      <c r="AO86">
        <v>0</v>
      </c>
      <c r="AP86" t="b">
        <v>0</v>
      </c>
      <c r="AQ86">
        <v>0</v>
      </c>
      <c r="AR86">
        <v>0</v>
      </c>
      <c r="AS86" s="35" t="str">
        <v/>
      </c>
      <c r="AT86" s="35"/>
      <c r="AU86" s="58"/>
      <c r="AV86" t="b">
        <f t="shared" si="10"/>
        <v>0</v>
      </c>
      <c r="AW86">
        <v>0</v>
      </c>
      <c r="AX86">
        <v>0</v>
      </c>
      <c r="AY86">
        <v>0</v>
      </c>
      <c r="AZ86">
        <f ca="1"/>
        <v>0</v>
      </c>
      <c r="BB86" t="str">
        <v/>
      </c>
      <c r="BC86" t="str">
        <v/>
      </c>
      <c r="BD86" t="str">
        <v/>
      </c>
      <c r="BE86" t="str">
        <v/>
      </c>
      <c r="BF86" t="str">
        <v/>
      </c>
      <c r="BG86">
        <f ca="1"/>
        <v>0</v>
      </c>
      <c r="BI86" s="54" t="str">
        <f t="shared" si="12"/>
        <v/>
      </c>
      <c r="BJ86" s="54" t="str">
        <f t="shared" si="13"/>
        <v/>
      </c>
      <c r="BK86" s="54" t="str">
        <f t="shared" si="14"/>
        <v/>
      </c>
      <c r="BL86" s="54" t="str">
        <v/>
      </c>
      <c r="BM86" t="str">
        <v/>
      </c>
      <c r="BN86" t="str">
        <v/>
      </c>
      <c r="BO86" t="str">
        <v/>
      </c>
      <c r="BP86" t="str">
        <v/>
      </c>
      <c r="BQ86" s="25" t="str">
        <f t="shared" si="11"/>
        <v/>
      </c>
      <c r="BR86" s="35" t="str">
        <v/>
      </c>
      <c r="BS86" s="35" t="str">
        <v/>
      </c>
      <c r="BT86" t="str">
        <v>086</v>
      </c>
      <c r="BU86" s="35" t="str">
        <f t="shared" si="17"/>
        <v/>
      </c>
      <c r="BX86" s="13"/>
      <c r="BY86" s="57" t="str">
        <f t="shared" si="15"/>
        <v/>
      </c>
      <c r="BZ86" s="57"/>
      <c r="CG86" s="71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X86" t="str">
        <f ca="1"/>
        <v/>
      </c>
      <c r="CY86" t="str">
        <f ca="1"/>
        <v/>
      </c>
      <c r="CZ86" t="str">
        <f ca="1"/>
        <v/>
      </c>
      <c r="DA86" t="str">
        <f ca="1"/>
        <v/>
      </c>
      <c r="DB86" t="str">
        <f ca="1"/>
        <v/>
      </c>
      <c r="DC86" t="str">
        <f ca="1"/>
        <v/>
      </c>
      <c r="DD86" t="str">
        <f ca="1"/>
        <v/>
      </c>
      <c r="DL86" s="18" t="b">
        <f ca="1"/>
        <v>0</v>
      </c>
      <c r="DM86" s="141" t="str">
        <f t="shared" ca="1" si="16"/>
        <v/>
      </c>
      <c r="DN86" t="str">
        <v/>
      </c>
      <c r="DO86" t="str">
        <f ca="1"/>
        <v/>
      </c>
      <c r="DP86" t="str">
        <f ca="1"/>
        <v/>
      </c>
      <c r="DS86" t="str">
        <f ca="1"/>
        <v/>
      </c>
      <c r="DT86" t="str">
        <f ca="1"/>
        <v/>
      </c>
      <c r="DU86" t="str">
        <f ca="1"/>
        <v/>
      </c>
      <c r="DV86" t="str">
        <f ca="1"/>
        <v/>
      </c>
      <c r="DY86" t="str">
        <f ca="1"/>
        <v/>
      </c>
      <c r="DZ86" t="str">
        <f ca="1"/>
        <v/>
      </c>
      <c r="EC86" t="b">
        <f ca="1"/>
        <v>0</v>
      </c>
      <c r="ED86" t="str">
        <f ca="1"/>
        <v/>
      </c>
      <c r="EE86" s="13" t="str">
        <f ca="1"/>
        <v/>
      </c>
      <c r="EG86" t="str">
        <f ca="1"/>
        <v/>
      </c>
      <c r="EH86" t="str">
        <f ca="1"/>
        <v/>
      </c>
      <c r="EI86" t="str">
        <f ca="1"/>
        <v/>
      </c>
      <c r="EJ86" t="str">
        <f ca="1"/>
        <v/>
      </c>
      <c r="EK86" t="str">
        <f ca="1"/>
        <v/>
      </c>
      <c r="EL86" t="str">
        <f ca="1">IF(_IsInternal,_xlfn.TEXTJOIN($EL$1,TRUE,EG86:EJ86),"")</f>
        <v/>
      </c>
      <c r="EM86" t="str">
        <f ca="1"/>
        <v/>
      </c>
      <c r="EP86" t="str">
        <v/>
      </c>
      <c r="EQ86" t="str">
        <f ca="1"/>
        <v/>
      </c>
      <c r="ES86" s="78">
        <f>ROWS(ES$4:ES86)</f>
        <v>83</v>
      </c>
      <c r="FP86" t="str">
        <f ca="1"/>
        <v/>
      </c>
      <c r="FQ86" t="str">
        <f ca="1"/>
        <v/>
      </c>
      <c r="FR86" t="str">
        <f ca="1"/>
        <v/>
      </c>
      <c r="FZ86" s="109"/>
      <c r="GH86" t="str">
        <f ca="1"/>
        <v/>
      </c>
      <c r="GI86" t="str">
        <f ca="1"/>
        <v/>
      </c>
      <c r="GJ86" t="str">
        <f ca="1"/>
        <v/>
      </c>
      <c r="GY86" t="b">
        <f ca="1"/>
        <v>0</v>
      </c>
      <c r="GZ86" t="str">
        <f ca="1"/>
        <v/>
      </c>
      <c r="HA86" t="str">
        <f ca="1"/>
        <v/>
      </c>
      <c r="HB86" t="str">
        <f ca="1"/>
        <v/>
      </c>
      <c r="HQ86" t="str">
        <f ca="1"/>
        <v/>
      </c>
      <c r="HR86" t="str">
        <f ca="1"/>
        <v/>
      </c>
      <c r="HS86" t="str">
        <f ca="1"/>
        <v/>
      </c>
    </row>
    <row r="87" spans="1:227">
      <c r="A87" s="14" t="str">
        <f>IF(AK87,MAX(A$4:A86)+1,"")</f>
        <v/>
      </c>
      <c r="B87" s="51"/>
      <c r="C87" s="12"/>
      <c r="D87" s="12"/>
      <c r="E87" s="12"/>
      <c r="G87" s="12"/>
      <c r="I87" s="186"/>
      <c r="K87" s="12"/>
      <c r="L87" s="241"/>
      <c r="M87" s="241"/>
      <c r="O87" s="239">
        <v>0</v>
      </c>
      <c r="P87" s="240" t="str">
        <f ca="1">IF(T87,SUM(OFFSET($O87:$O$303,,,U87)),"")</f>
        <v/>
      </c>
      <c r="Q87" s="175"/>
      <c r="R87" s="177" t="str">
        <v/>
      </c>
      <c r="T87">
        <v>0</v>
      </c>
      <c r="U87" t="str">
        <f>IF(T87,IFERROR(MATCH(1,$T88:$T$303,0),ROWS($T87:$T$303)),"")</f>
        <v/>
      </c>
      <c r="V87" t="str">
        <v/>
      </c>
      <c r="W87" t="b">
        <f t="shared" si="9"/>
        <v>0</v>
      </c>
      <c r="X87" t="str">
        <v/>
      </c>
      <c r="Y87" t="str">
        <v/>
      </c>
      <c r="Z87" t="str">
        <v/>
      </c>
      <c r="AA87" t="b">
        <v>0</v>
      </c>
      <c r="AB87" t="b">
        <v>0</v>
      </c>
      <c r="AC87" t="b">
        <v>0</v>
      </c>
      <c r="AD87" t="b">
        <v>0</v>
      </c>
      <c r="AE87" t="b">
        <v>0</v>
      </c>
      <c r="AF87" s="25" t="b">
        <v>0</v>
      </c>
      <c r="AG87" t="b">
        <v>0</v>
      </c>
      <c r="AH87">
        <v>0</v>
      </c>
      <c r="AI87">
        <v>0</v>
      </c>
      <c r="AK87" s="13">
        <v>0</v>
      </c>
      <c r="AL87" s="13">
        <v>0</v>
      </c>
      <c r="AM87" s="13">
        <v>0</v>
      </c>
      <c r="AN87" s="18">
        <v>0</v>
      </c>
      <c r="AO87">
        <v>0</v>
      </c>
      <c r="AP87" t="b">
        <v>0</v>
      </c>
      <c r="AQ87">
        <v>0</v>
      </c>
      <c r="AR87">
        <v>0</v>
      </c>
      <c r="AS87" s="35" t="str">
        <v/>
      </c>
      <c r="AT87" s="35"/>
      <c r="AU87" s="58"/>
      <c r="AV87" t="b">
        <f t="shared" si="10"/>
        <v>0</v>
      </c>
      <c r="AW87">
        <v>0</v>
      </c>
      <c r="AX87">
        <v>0</v>
      </c>
      <c r="AY87">
        <v>0</v>
      </c>
      <c r="AZ87">
        <f ca="1"/>
        <v>0</v>
      </c>
      <c r="BB87" t="str">
        <v/>
      </c>
      <c r="BC87" t="str">
        <v/>
      </c>
      <c r="BD87" t="str">
        <v/>
      </c>
      <c r="BE87" t="str">
        <v/>
      </c>
      <c r="BF87" t="str">
        <v/>
      </c>
      <c r="BG87">
        <f ca="1"/>
        <v>0</v>
      </c>
      <c r="BI87" s="54" t="str">
        <f t="shared" si="12"/>
        <v/>
      </c>
      <c r="BJ87" s="54" t="str">
        <f t="shared" si="13"/>
        <v/>
      </c>
      <c r="BK87" s="54" t="str">
        <f t="shared" si="14"/>
        <v/>
      </c>
      <c r="BL87" s="54" t="str">
        <v/>
      </c>
      <c r="BM87" t="str">
        <v/>
      </c>
      <c r="BN87" t="str">
        <v/>
      </c>
      <c r="BO87" t="str">
        <v/>
      </c>
      <c r="BP87" t="str">
        <v/>
      </c>
      <c r="BQ87" s="25" t="str">
        <f t="shared" si="11"/>
        <v/>
      </c>
      <c r="BR87" s="35" t="str">
        <v/>
      </c>
      <c r="BS87" s="35" t="str">
        <v/>
      </c>
      <c r="BT87" t="str">
        <v>087</v>
      </c>
      <c r="BU87" s="35" t="str">
        <f t="shared" si="17"/>
        <v/>
      </c>
      <c r="BX87" s="13"/>
      <c r="BY87" s="57" t="str">
        <f t="shared" si="15"/>
        <v/>
      </c>
      <c r="BZ87" s="57"/>
      <c r="CG87" s="71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X87" t="str">
        <f ca="1"/>
        <v/>
      </c>
      <c r="CY87" t="str">
        <f ca="1"/>
        <v/>
      </c>
      <c r="CZ87" t="str">
        <f ca="1"/>
        <v/>
      </c>
      <c r="DA87" t="str">
        <f ca="1"/>
        <v/>
      </c>
      <c r="DB87" t="str">
        <f ca="1"/>
        <v/>
      </c>
      <c r="DC87" t="str">
        <f ca="1"/>
        <v/>
      </c>
      <c r="DD87" t="str">
        <f ca="1"/>
        <v/>
      </c>
      <c r="DL87" s="18" t="b">
        <f ca="1"/>
        <v>0</v>
      </c>
      <c r="DM87" s="141" t="str">
        <f t="shared" ca="1" si="16"/>
        <v/>
      </c>
      <c r="DN87" t="str">
        <v/>
      </c>
      <c r="DO87" t="str">
        <f ca="1"/>
        <v/>
      </c>
      <c r="DP87" t="str">
        <f ca="1"/>
        <v/>
      </c>
      <c r="DS87" t="str">
        <f ca="1"/>
        <v/>
      </c>
      <c r="DT87" t="str">
        <f ca="1"/>
        <v/>
      </c>
      <c r="DU87" t="str">
        <f ca="1"/>
        <v/>
      </c>
      <c r="DV87" t="str">
        <f ca="1"/>
        <v/>
      </c>
      <c r="DY87" t="str">
        <f ca="1"/>
        <v/>
      </c>
      <c r="DZ87" t="str">
        <f ca="1"/>
        <v/>
      </c>
      <c r="EC87" t="b">
        <f ca="1"/>
        <v>0</v>
      </c>
      <c r="ED87" t="str">
        <f ca="1"/>
        <v/>
      </c>
      <c r="EE87" s="13" t="str">
        <f ca="1"/>
        <v/>
      </c>
      <c r="EG87" t="str">
        <f ca="1"/>
        <v/>
      </c>
      <c r="EH87" t="str">
        <f ca="1"/>
        <v/>
      </c>
      <c r="EI87" t="str">
        <f ca="1"/>
        <v/>
      </c>
      <c r="EJ87" t="str">
        <f ca="1"/>
        <v/>
      </c>
      <c r="EK87" t="str">
        <f ca="1"/>
        <v/>
      </c>
      <c r="EL87" t="str">
        <f ca="1">IF(_IsInternal,_xlfn.TEXTJOIN($EL$1,TRUE,EG87:EJ87),"")</f>
        <v/>
      </c>
      <c r="EM87" t="str">
        <f ca="1"/>
        <v/>
      </c>
      <c r="EP87" t="str">
        <v/>
      </c>
      <c r="EQ87" t="str">
        <f ca="1"/>
        <v/>
      </c>
      <c r="ES87" s="78">
        <f>ROWS(ES$4:ES87)</f>
        <v>84</v>
      </c>
      <c r="FP87" t="str">
        <f ca="1"/>
        <v/>
      </c>
      <c r="FQ87" t="str">
        <f ca="1"/>
        <v/>
      </c>
      <c r="FR87" t="str">
        <f ca="1"/>
        <v/>
      </c>
      <c r="FZ87" s="109"/>
      <c r="GH87" t="str">
        <f ca="1"/>
        <v/>
      </c>
      <c r="GI87" t="str">
        <f ca="1"/>
        <v/>
      </c>
      <c r="GJ87" t="str">
        <f ca="1"/>
        <v/>
      </c>
      <c r="GY87" t="b">
        <f ca="1"/>
        <v>0</v>
      </c>
      <c r="GZ87" t="str">
        <f ca="1"/>
        <v/>
      </c>
      <c r="HA87" t="str">
        <f ca="1"/>
        <v/>
      </c>
      <c r="HB87" t="str">
        <f ca="1"/>
        <v/>
      </c>
      <c r="HQ87" t="str">
        <f ca="1"/>
        <v/>
      </c>
      <c r="HR87" t="str">
        <f ca="1"/>
        <v/>
      </c>
      <c r="HS87" t="str">
        <f ca="1"/>
        <v/>
      </c>
    </row>
    <row r="88" spans="1:227">
      <c r="A88" s="14" t="str">
        <f>IF(AK88,MAX(A$4:A87)+1,"")</f>
        <v/>
      </c>
      <c r="B88" s="51"/>
      <c r="C88" s="12"/>
      <c r="D88" s="12"/>
      <c r="E88" s="12"/>
      <c r="G88" s="12"/>
      <c r="I88" s="186"/>
      <c r="K88" s="12"/>
      <c r="L88" s="241"/>
      <c r="M88" s="241"/>
      <c r="O88" s="239">
        <v>0</v>
      </c>
      <c r="P88" s="240" t="str">
        <f ca="1">IF(T88,SUM(OFFSET($O88:$O$303,,,U88)),"")</f>
        <v/>
      </c>
      <c r="Q88" s="175"/>
      <c r="R88" s="177" t="str">
        <v/>
      </c>
      <c r="T88">
        <v>0</v>
      </c>
      <c r="U88" t="str">
        <f>IF(T88,IFERROR(MATCH(1,$T89:$T$303,0),ROWS($T88:$T$303)),"")</f>
        <v/>
      </c>
      <c r="V88" t="str">
        <v/>
      </c>
      <c r="W88" t="b">
        <f t="shared" si="9"/>
        <v>0</v>
      </c>
      <c r="X88" t="str">
        <v/>
      </c>
      <c r="Y88" t="str">
        <v/>
      </c>
      <c r="Z88" t="str">
        <v/>
      </c>
      <c r="AA88" t="b">
        <v>0</v>
      </c>
      <c r="AB88" t="b">
        <v>0</v>
      </c>
      <c r="AC88" t="b">
        <v>0</v>
      </c>
      <c r="AD88" t="b">
        <v>0</v>
      </c>
      <c r="AE88" t="b">
        <v>0</v>
      </c>
      <c r="AF88" s="25" t="b">
        <v>0</v>
      </c>
      <c r="AG88" t="b">
        <v>0</v>
      </c>
      <c r="AH88">
        <v>0</v>
      </c>
      <c r="AI88">
        <v>0</v>
      </c>
      <c r="AK88" s="13">
        <v>0</v>
      </c>
      <c r="AL88" s="13">
        <v>0</v>
      </c>
      <c r="AM88" s="13">
        <v>0</v>
      </c>
      <c r="AN88" s="18">
        <v>0</v>
      </c>
      <c r="AO88">
        <v>0</v>
      </c>
      <c r="AP88" t="b">
        <v>0</v>
      </c>
      <c r="AQ88">
        <v>0</v>
      </c>
      <c r="AR88">
        <v>0</v>
      </c>
      <c r="AS88" s="35" t="str">
        <v/>
      </c>
      <c r="AT88" s="35"/>
      <c r="AU88" s="58"/>
      <c r="AV88" t="b">
        <f t="shared" si="10"/>
        <v>0</v>
      </c>
      <c r="AW88">
        <v>0</v>
      </c>
      <c r="AX88">
        <v>0</v>
      </c>
      <c r="AY88">
        <v>0</v>
      </c>
      <c r="AZ88">
        <f ca="1"/>
        <v>0</v>
      </c>
      <c r="BB88" t="str">
        <v/>
      </c>
      <c r="BC88" t="str">
        <v/>
      </c>
      <c r="BD88" t="str">
        <v/>
      </c>
      <c r="BE88" t="str">
        <v/>
      </c>
      <c r="BF88" t="str">
        <v/>
      </c>
      <c r="BG88">
        <f ca="1"/>
        <v>0</v>
      </c>
      <c r="BI88" s="54" t="str">
        <f t="shared" si="12"/>
        <v/>
      </c>
      <c r="BJ88" s="54" t="str">
        <f t="shared" si="13"/>
        <v/>
      </c>
      <c r="BK88" s="54" t="str">
        <f t="shared" si="14"/>
        <v/>
      </c>
      <c r="BL88" s="54" t="str">
        <v/>
      </c>
      <c r="BM88" t="str">
        <v/>
      </c>
      <c r="BN88" t="str">
        <v/>
      </c>
      <c r="BO88" t="str">
        <v/>
      </c>
      <c r="BP88" t="str">
        <v/>
      </c>
      <c r="BQ88" s="25" t="str">
        <f t="shared" si="11"/>
        <v/>
      </c>
      <c r="BR88" s="35" t="str">
        <v/>
      </c>
      <c r="BS88" s="35" t="str">
        <v/>
      </c>
      <c r="BT88" t="str">
        <v>088</v>
      </c>
      <c r="BU88" s="35" t="str">
        <f t="shared" si="17"/>
        <v/>
      </c>
      <c r="BX88" s="13"/>
      <c r="BY88" s="57" t="str">
        <f t="shared" si="15"/>
        <v/>
      </c>
      <c r="BZ88" s="57"/>
      <c r="CG88" s="71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X88" t="str">
        <f ca="1"/>
        <v/>
      </c>
      <c r="CY88" t="str">
        <f ca="1"/>
        <v/>
      </c>
      <c r="CZ88" t="str">
        <f ca="1"/>
        <v/>
      </c>
      <c r="DA88" t="str">
        <f ca="1"/>
        <v/>
      </c>
      <c r="DB88" t="str">
        <f ca="1"/>
        <v/>
      </c>
      <c r="DC88" t="str">
        <f ca="1"/>
        <v/>
      </c>
      <c r="DD88" t="str">
        <f ca="1"/>
        <v/>
      </c>
      <c r="DL88" s="18" t="b">
        <f ca="1"/>
        <v>0</v>
      </c>
      <c r="DM88" s="141" t="str">
        <f t="shared" ca="1" si="16"/>
        <v/>
      </c>
      <c r="DN88" t="str">
        <v/>
      </c>
      <c r="DO88" t="str">
        <f ca="1"/>
        <v/>
      </c>
      <c r="DP88" t="str">
        <f ca="1"/>
        <v/>
      </c>
      <c r="DS88" t="str">
        <f ca="1"/>
        <v/>
      </c>
      <c r="DT88" t="str">
        <f ca="1"/>
        <v/>
      </c>
      <c r="DU88" t="str">
        <f ca="1"/>
        <v/>
      </c>
      <c r="DV88" t="str">
        <f ca="1"/>
        <v/>
      </c>
      <c r="DY88" t="str">
        <f ca="1"/>
        <v/>
      </c>
      <c r="DZ88" t="str">
        <f ca="1"/>
        <v/>
      </c>
      <c r="EC88" t="b">
        <f ca="1"/>
        <v>0</v>
      </c>
      <c r="ED88" t="str">
        <f ca="1"/>
        <v/>
      </c>
      <c r="EE88" s="13" t="str">
        <f ca="1"/>
        <v/>
      </c>
      <c r="EG88" t="str">
        <f ca="1"/>
        <v/>
      </c>
      <c r="EH88" t="str">
        <f ca="1"/>
        <v/>
      </c>
      <c r="EI88" t="str">
        <f ca="1"/>
        <v/>
      </c>
      <c r="EJ88" t="str">
        <f ca="1"/>
        <v/>
      </c>
      <c r="EK88" t="str">
        <f ca="1"/>
        <v/>
      </c>
      <c r="EL88" t="str">
        <f ca="1">IF(_IsInternal,_xlfn.TEXTJOIN($EL$1,TRUE,EG88:EJ88),"")</f>
        <v/>
      </c>
      <c r="EM88" t="str">
        <f ca="1"/>
        <v/>
      </c>
      <c r="EP88" t="str">
        <v/>
      </c>
      <c r="EQ88" t="str">
        <f ca="1"/>
        <v/>
      </c>
      <c r="ES88" s="78">
        <f>ROWS(ES$4:ES88)</f>
        <v>85</v>
      </c>
      <c r="FP88" t="str">
        <f ca="1"/>
        <v/>
      </c>
      <c r="FQ88" t="str">
        <f ca="1"/>
        <v/>
      </c>
      <c r="FR88" t="str">
        <f ca="1"/>
        <v/>
      </c>
      <c r="FZ88" s="109"/>
      <c r="GH88" t="str">
        <f ca="1"/>
        <v/>
      </c>
      <c r="GI88" t="str">
        <f ca="1"/>
        <v/>
      </c>
      <c r="GJ88" t="str">
        <f ca="1"/>
        <v/>
      </c>
      <c r="GY88" t="b">
        <f ca="1"/>
        <v>0</v>
      </c>
      <c r="GZ88" t="str">
        <f ca="1"/>
        <v/>
      </c>
      <c r="HA88" t="str">
        <f ca="1"/>
        <v/>
      </c>
      <c r="HB88" t="str">
        <f ca="1"/>
        <v/>
      </c>
      <c r="HQ88" t="str">
        <f ca="1"/>
        <v/>
      </c>
      <c r="HR88" t="str">
        <f ca="1"/>
        <v/>
      </c>
      <c r="HS88" t="str">
        <f ca="1"/>
        <v/>
      </c>
    </row>
    <row r="89" spans="1:227">
      <c r="A89" s="14" t="str">
        <f>IF(AK89,MAX(A$4:A88)+1,"")</f>
        <v/>
      </c>
      <c r="B89" s="51"/>
      <c r="C89" s="12"/>
      <c r="D89" s="12"/>
      <c r="E89" s="12"/>
      <c r="G89" s="12"/>
      <c r="I89" s="186"/>
      <c r="K89" s="12"/>
      <c r="L89" s="241"/>
      <c r="M89" s="241"/>
      <c r="O89" s="239">
        <v>0</v>
      </c>
      <c r="P89" s="240" t="str">
        <f ca="1">IF(T89,SUM(OFFSET($O89:$O$303,,,U89)),"")</f>
        <v/>
      </c>
      <c r="Q89" s="175"/>
      <c r="R89" s="177" t="str">
        <v/>
      </c>
      <c r="T89">
        <v>0</v>
      </c>
      <c r="U89" t="str">
        <f>IF(T89,IFERROR(MATCH(1,$T90:$T$303,0),ROWS($T89:$T$303)),"")</f>
        <v/>
      </c>
      <c r="V89" t="str">
        <v/>
      </c>
      <c r="W89" t="b">
        <f t="shared" si="9"/>
        <v>0</v>
      </c>
      <c r="X89" t="str">
        <v/>
      </c>
      <c r="Y89" t="str">
        <v/>
      </c>
      <c r="Z89" t="str">
        <v/>
      </c>
      <c r="AA89" t="b">
        <v>0</v>
      </c>
      <c r="AB89" t="b">
        <v>0</v>
      </c>
      <c r="AC89" t="b">
        <v>0</v>
      </c>
      <c r="AD89" t="b">
        <v>0</v>
      </c>
      <c r="AE89" t="b">
        <v>0</v>
      </c>
      <c r="AF89" s="25" t="b">
        <v>0</v>
      </c>
      <c r="AG89" t="b">
        <v>0</v>
      </c>
      <c r="AH89">
        <v>0</v>
      </c>
      <c r="AI89">
        <v>0</v>
      </c>
      <c r="AK89" s="13">
        <v>0</v>
      </c>
      <c r="AL89" s="13">
        <v>0</v>
      </c>
      <c r="AM89" s="13">
        <v>0</v>
      </c>
      <c r="AN89" s="18">
        <v>0</v>
      </c>
      <c r="AO89">
        <v>0</v>
      </c>
      <c r="AP89" t="b">
        <v>0</v>
      </c>
      <c r="AQ89">
        <v>0</v>
      </c>
      <c r="AR89">
        <v>0</v>
      </c>
      <c r="AS89" s="35" t="str">
        <v/>
      </c>
      <c r="AT89" s="35"/>
      <c r="AU89" s="58"/>
      <c r="AV89" t="b">
        <f t="shared" si="10"/>
        <v>0</v>
      </c>
      <c r="AW89">
        <v>0</v>
      </c>
      <c r="AX89">
        <v>0</v>
      </c>
      <c r="AY89">
        <v>0</v>
      </c>
      <c r="AZ89">
        <f ca="1"/>
        <v>0</v>
      </c>
      <c r="BB89" t="str">
        <v/>
      </c>
      <c r="BC89" t="str">
        <v/>
      </c>
      <c r="BD89" t="str">
        <v/>
      </c>
      <c r="BE89" t="str">
        <v/>
      </c>
      <c r="BF89" t="str">
        <v/>
      </c>
      <c r="BG89">
        <f ca="1"/>
        <v>0</v>
      </c>
      <c r="BI89" s="54" t="str">
        <f t="shared" si="12"/>
        <v/>
      </c>
      <c r="BJ89" s="54" t="str">
        <f t="shared" si="13"/>
        <v/>
      </c>
      <c r="BK89" s="54" t="str">
        <f t="shared" si="14"/>
        <v/>
      </c>
      <c r="BL89" s="54" t="str">
        <v/>
      </c>
      <c r="BM89" t="str">
        <v/>
      </c>
      <c r="BN89" t="str">
        <v/>
      </c>
      <c r="BO89" t="str">
        <v/>
      </c>
      <c r="BP89" t="str">
        <v/>
      </c>
      <c r="BQ89" s="25" t="str">
        <f t="shared" si="11"/>
        <v/>
      </c>
      <c r="BR89" s="35" t="str">
        <v/>
      </c>
      <c r="BS89" s="35" t="str">
        <v/>
      </c>
      <c r="BT89" t="str">
        <v>089</v>
      </c>
      <c r="BU89" s="35" t="str">
        <f t="shared" si="17"/>
        <v/>
      </c>
      <c r="BX89" s="13"/>
      <c r="BY89" s="57" t="str">
        <f t="shared" si="15"/>
        <v/>
      </c>
      <c r="BZ89" s="57"/>
      <c r="CG89" s="71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X89" t="str">
        <f ca="1"/>
        <v/>
      </c>
      <c r="CY89" t="str">
        <f ca="1"/>
        <v/>
      </c>
      <c r="CZ89" t="str">
        <f ca="1"/>
        <v/>
      </c>
      <c r="DA89" t="str">
        <f ca="1"/>
        <v/>
      </c>
      <c r="DB89" t="str">
        <f ca="1"/>
        <v/>
      </c>
      <c r="DC89" t="str">
        <f ca="1"/>
        <v/>
      </c>
      <c r="DD89" t="str">
        <f ca="1"/>
        <v/>
      </c>
      <c r="DL89" s="18" t="b">
        <f ca="1"/>
        <v>0</v>
      </c>
      <c r="DM89" s="141" t="str">
        <f t="shared" ca="1" si="16"/>
        <v/>
      </c>
      <c r="DN89" t="str">
        <v/>
      </c>
      <c r="DO89" t="str">
        <f ca="1"/>
        <v/>
      </c>
      <c r="DP89" t="str">
        <f ca="1"/>
        <v/>
      </c>
      <c r="DS89" t="str">
        <f ca="1"/>
        <v/>
      </c>
      <c r="DT89" t="str">
        <f ca="1"/>
        <v/>
      </c>
      <c r="DU89" t="str">
        <f ca="1"/>
        <v/>
      </c>
      <c r="DV89" t="str">
        <f ca="1"/>
        <v/>
      </c>
      <c r="DY89" t="str">
        <f ca="1"/>
        <v/>
      </c>
      <c r="DZ89" t="str">
        <f ca="1"/>
        <v/>
      </c>
      <c r="EC89" t="b">
        <f ca="1"/>
        <v>0</v>
      </c>
      <c r="ED89" t="str">
        <f ca="1"/>
        <v/>
      </c>
      <c r="EE89" s="13" t="str">
        <f ca="1"/>
        <v/>
      </c>
      <c r="EG89" t="str">
        <f ca="1"/>
        <v/>
      </c>
      <c r="EH89" t="str">
        <f ca="1"/>
        <v/>
      </c>
      <c r="EI89" t="str">
        <f ca="1"/>
        <v/>
      </c>
      <c r="EJ89" t="str">
        <f ca="1"/>
        <v/>
      </c>
      <c r="EK89" t="str">
        <f ca="1"/>
        <v/>
      </c>
      <c r="EL89" t="str">
        <f ca="1">IF(_IsInternal,_xlfn.TEXTJOIN($EL$1,TRUE,EG89:EJ89),"")</f>
        <v/>
      </c>
      <c r="EM89" t="str">
        <f ca="1"/>
        <v/>
      </c>
      <c r="EP89" t="str">
        <v/>
      </c>
      <c r="EQ89" t="str">
        <f ca="1"/>
        <v/>
      </c>
      <c r="ES89" s="78">
        <f>ROWS(ES$4:ES89)</f>
        <v>86</v>
      </c>
      <c r="FP89" t="str">
        <f ca="1"/>
        <v/>
      </c>
      <c r="FQ89" t="str">
        <f ca="1"/>
        <v/>
      </c>
      <c r="FR89" t="str">
        <f ca="1"/>
        <v/>
      </c>
      <c r="FZ89" s="109"/>
      <c r="GH89" t="str">
        <f ca="1"/>
        <v/>
      </c>
      <c r="GI89" t="str">
        <f ca="1"/>
        <v/>
      </c>
      <c r="GJ89" t="str">
        <f ca="1"/>
        <v/>
      </c>
      <c r="GY89" t="b">
        <f ca="1"/>
        <v>0</v>
      </c>
      <c r="GZ89" t="str">
        <f ca="1"/>
        <v/>
      </c>
      <c r="HA89" t="str">
        <f ca="1"/>
        <v/>
      </c>
      <c r="HB89" t="str">
        <f ca="1"/>
        <v/>
      </c>
      <c r="HQ89" t="str">
        <f ca="1"/>
        <v/>
      </c>
      <c r="HR89" t="str">
        <f ca="1"/>
        <v/>
      </c>
      <c r="HS89" t="str">
        <f ca="1"/>
        <v/>
      </c>
    </row>
    <row r="90" spans="1:227">
      <c r="A90" s="14" t="str">
        <f>IF(AK90,MAX(A$4:A89)+1,"")</f>
        <v/>
      </c>
      <c r="B90" s="51"/>
      <c r="C90" s="12"/>
      <c r="D90" s="12"/>
      <c r="E90" s="12"/>
      <c r="G90" s="12"/>
      <c r="I90" s="186"/>
      <c r="K90" s="12"/>
      <c r="L90" s="241"/>
      <c r="M90" s="241"/>
      <c r="O90" s="239">
        <v>0</v>
      </c>
      <c r="P90" s="240" t="str">
        <f ca="1">IF(T90,SUM(OFFSET($O90:$O$303,,,U90)),"")</f>
        <v/>
      </c>
      <c r="Q90" s="175"/>
      <c r="R90" s="177" t="str">
        <v/>
      </c>
      <c r="T90">
        <v>0</v>
      </c>
      <c r="U90" t="str">
        <f>IF(T90,IFERROR(MATCH(1,$T91:$T$303,0),ROWS($T90:$T$303)),"")</f>
        <v/>
      </c>
      <c r="V90" t="str">
        <v/>
      </c>
      <c r="W90" t="b">
        <f t="shared" si="9"/>
        <v>0</v>
      </c>
      <c r="X90" t="str">
        <v/>
      </c>
      <c r="Y90" t="str">
        <v/>
      </c>
      <c r="Z90" t="str">
        <v/>
      </c>
      <c r="AA90" t="b">
        <v>0</v>
      </c>
      <c r="AB90" t="b">
        <v>0</v>
      </c>
      <c r="AC90" t="b">
        <v>0</v>
      </c>
      <c r="AD90" t="b">
        <v>0</v>
      </c>
      <c r="AE90" t="b">
        <v>0</v>
      </c>
      <c r="AF90" s="25" t="b">
        <v>0</v>
      </c>
      <c r="AG90" t="b">
        <v>0</v>
      </c>
      <c r="AH90">
        <v>0</v>
      </c>
      <c r="AI90">
        <v>0</v>
      </c>
      <c r="AK90" s="13">
        <v>0</v>
      </c>
      <c r="AL90" s="13">
        <v>0</v>
      </c>
      <c r="AM90" s="13">
        <v>0</v>
      </c>
      <c r="AN90" s="18">
        <v>0</v>
      </c>
      <c r="AO90">
        <v>0</v>
      </c>
      <c r="AP90" t="b">
        <v>0</v>
      </c>
      <c r="AQ90">
        <v>0</v>
      </c>
      <c r="AR90">
        <v>0</v>
      </c>
      <c r="AS90" s="35" t="str">
        <v/>
      </c>
      <c r="AT90" s="35"/>
      <c r="AU90" s="58"/>
      <c r="AV90" t="b">
        <f t="shared" si="10"/>
        <v>0</v>
      </c>
      <c r="AW90">
        <v>0</v>
      </c>
      <c r="AX90">
        <v>0</v>
      </c>
      <c r="AY90">
        <v>0</v>
      </c>
      <c r="AZ90">
        <f ca="1"/>
        <v>0</v>
      </c>
      <c r="BB90" t="str">
        <v/>
      </c>
      <c r="BC90" t="str">
        <v/>
      </c>
      <c r="BD90" t="str">
        <v/>
      </c>
      <c r="BE90" t="str">
        <v/>
      </c>
      <c r="BF90" t="str">
        <v/>
      </c>
      <c r="BG90">
        <f ca="1"/>
        <v>0</v>
      </c>
      <c r="BI90" s="54" t="str">
        <f t="shared" si="12"/>
        <v/>
      </c>
      <c r="BJ90" s="54" t="str">
        <f t="shared" si="13"/>
        <v/>
      </c>
      <c r="BK90" s="54" t="str">
        <f t="shared" si="14"/>
        <v/>
      </c>
      <c r="BL90" s="54" t="str">
        <v/>
      </c>
      <c r="BM90" t="str">
        <v/>
      </c>
      <c r="BN90" t="str">
        <v/>
      </c>
      <c r="BO90" t="str">
        <v/>
      </c>
      <c r="BP90" t="str">
        <v/>
      </c>
      <c r="BQ90" s="25" t="str">
        <f t="shared" si="11"/>
        <v/>
      </c>
      <c r="BR90" s="35" t="str">
        <v/>
      </c>
      <c r="BS90" s="35" t="str">
        <v/>
      </c>
      <c r="BT90" t="str">
        <v>090</v>
      </c>
      <c r="BU90" s="35" t="str">
        <f t="shared" si="17"/>
        <v/>
      </c>
      <c r="BX90" s="13"/>
      <c r="BY90" s="57" t="str">
        <f t="shared" si="15"/>
        <v/>
      </c>
      <c r="BZ90" s="57"/>
      <c r="CG90" s="71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X90" t="str">
        <f ca="1"/>
        <v/>
      </c>
      <c r="CY90" t="str">
        <f ca="1"/>
        <v/>
      </c>
      <c r="CZ90" t="str">
        <f ca="1"/>
        <v/>
      </c>
      <c r="DA90" t="str">
        <f ca="1"/>
        <v/>
      </c>
      <c r="DB90" t="str">
        <f ca="1"/>
        <v/>
      </c>
      <c r="DC90" t="str">
        <f ca="1"/>
        <v/>
      </c>
      <c r="DD90" t="str">
        <f ca="1"/>
        <v/>
      </c>
      <c r="DL90" s="18" t="b">
        <f ca="1"/>
        <v>0</v>
      </c>
      <c r="DM90" s="141" t="str">
        <f t="shared" ca="1" si="16"/>
        <v/>
      </c>
      <c r="DN90" t="str">
        <v/>
      </c>
      <c r="DO90" t="str">
        <f ca="1"/>
        <v/>
      </c>
      <c r="DP90" t="str">
        <f ca="1"/>
        <v/>
      </c>
      <c r="DS90" t="str">
        <f ca="1"/>
        <v/>
      </c>
      <c r="DT90" t="str">
        <f ca="1"/>
        <v/>
      </c>
      <c r="DU90" t="str">
        <f ca="1"/>
        <v/>
      </c>
      <c r="DV90" t="str">
        <f ca="1"/>
        <v/>
      </c>
      <c r="DY90" t="str">
        <f ca="1"/>
        <v/>
      </c>
      <c r="DZ90" t="str">
        <f ca="1"/>
        <v/>
      </c>
      <c r="EC90" t="b">
        <f ca="1"/>
        <v>0</v>
      </c>
      <c r="ED90" t="str">
        <f ca="1"/>
        <v/>
      </c>
      <c r="EE90" s="13" t="str">
        <f ca="1"/>
        <v/>
      </c>
      <c r="EG90" t="str">
        <f ca="1"/>
        <v/>
      </c>
      <c r="EH90" t="str">
        <f ca="1"/>
        <v/>
      </c>
      <c r="EI90" t="str">
        <f ca="1"/>
        <v/>
      </c>
      <c r="EJ90" t="str">
        <f ca="1"/>
        <v/>
      </c>
      <c r="EK90" t="str">
        <f ca="1"/>
        <v/>
      </c>
      <c r="EL90" t="str">
        <f ca="1">IF(_IsInternal,_xlfn.TEXTJOIN($EL$1,TRUE,EG90:EJ90),"")</f>
        <v/>
      </c>
      <c r="EM90" t="str">
        <f ca="1"/>
        <v/>
      </c>
      <c r="EP90" t="str">
        <v/>
      </c>
      <c r="EQ90" t="str">
        <f ca="1"/>
        <v/>
      </c>
      <c r="ES90" s="78">
        <f>ROWS(ES$4:ES90)</f>
        <v>87</v>
      </c>
      <c r="FP90" t="str">
        <f ca="1"/>
        <v/>
      </c>
      <c r="FQ90" t="str">
        <f ca="1"/>
        <v/>
      </c>
      <c r="FR90" t="str">
        <f ca="1"/>
        <v/>
      </c>
      <c r="FZ90" s="109"/>
      <c r="GH90" t="str">
        <f ca="1"/>
        <v/>
      </c>
      <c r="GI90" t="str">
        <f ca="1"/>
        <v/>
      </c>
      <c r="GJ90" t="str">
        <f ca="1"/>
        <v/>
      </c>
      <c r="GY90" t="b">
        <f ca="1"/>
        <v>0</v>
      </c>
      <c r="GZ90" t="str">
        <f ca="1"/>
        <v/>
      </c>
      <c r="HA90" t="str">
        <f ca="1"/>
        <v/>
      </c>
      <c r="HB90" t="str">
        <f ca="1"/>
        <v/>
      </c>
      <c r="HQ90" t="str">
        <f ca="1"/>
        <v/>
      </c>
      <c r="HR90" t="str">
        <f ca="1"/>
        <v/>
      </c>
      <c r="HS90" t="str">
        <f ca="1"/>
        <v/>
      </c>
    </row>
    <row r="91" spans="1:227">
      <c r="A91" s="14" t="str">
        <f>IF(AK91,MAX(A$4:A90)+1,"")</f>
        <v/>
      </c>
      <c r="B91" s="51"/>
      <c r="C91" s="12"/>
      <c r="D91" s="12"/>
      <c r="E91" s="12"/>
      <c r="G91" s="12"/>
      <c r="I91" s="186"/>
      <c r="K91" s="12"/>
      <c r="L91" s="241"/>
      <c r="M91" s="241"/>
      <c r="O91" s="239">
        <v>0</v>
      </c>
      <c r="P91" s="240" t="str">
        <f ca="1">IF(T91,SUM(OFFSET($O91:$O$303,,,U91)),"")</f>
        <v/>
      </c>
      <c r="Q91" s="175"/>
      <c r="R91" s="177" t="str">
        <v/>
      </c>
      <c r="T91">
        <v>0</v>
      </c>
      <c r="U91" t="str">
        <f>IF(T91,IFERROR(MATCH(1,$T92:$T$303,0),ROWS($T91:$T$303)),"")</f>
        <v/>
      </c>
      <c r="V91" t="str">
        <v/>
      </c>
      <c r="W91" t="b">
        <f t="shared" si="9"/>
        <v>0</v>
      </c>
      <c r="X91" t="str">
        <v/>
      </c>
      <c r="Y91" t="str">
        <v/>
      </c>
      <c r="Z91" t="str">
        <v/>
      </c>
      <c r="AA91" t="b">
        <v>0</v>
      </c>
      <c r="AB91" t="b">
        <v>0</v>
      </c>
      <c r="AC91" t="b">
        <v>0</v>
      </c>
      <c r="AD91" t="b">
        <v>0</v>
      </c>
      <c r="AE91" t="b">
        <v>0</v>
      </c>
      <c r="AF91" s="25" t="b">
        <v>0</v>
      </c>
      <c r="AG91" t="b">
        <v>0</v>
      </c>
      <c r="AH91">
        <v>0</v>
      </c>
      <c r="AI91">
        <v>0</v>
      </c>
      <c r="AK91" s="13">
        <v>0</v>
      </c>
      <c r="AL91" s="13">
        <v>0</v>
      </c>
      <c r="AM91" s="13">
        <v>0</v>
      </c>
      <c r="AN91" s="18">
        <v>0</v>
      </c>
      <c r="AO91">
        <v>0</v>
      </c>
      <c r="AP91" t="b">
        <v>0</v>
      </c>
      <c r="AQ91">
        <v>0</v>
      </c>
      <c r="AR91">
        <v>0</v>
      </c>
      <c r="AS91" s="35" t="str">
        <v/>
      </c>
      <c r="AT91" s="35"/>
      <c r="AU91" s="58"/>
      <c r="AV91" t="b">
        <f t="shared" si="10"/>
        <v>0</v>
      </c>
      <c r="AW91">
        <v>0</v>
      </c>
      <c r="AX91">
        <v>0</v>
      </c>
      <c r="AY91">
        <v>0</v>
      </c>
      <c r="AZ91">
        <f ca="1"/>
        <v>0</v>
      </c>
      <c r="BB91" t="str">
        <v/>
      </c>
      <c r="BC91" t="str">
        <v/>
      </c>
      <c r="BD91" t="str">
        <v/>
      </c>
      <c r="BE91" t="str">
        <v/>
      </c>
      <c r="BF91" t="str">
        <v/>
      </c>
      <c r="BG91">
        <f ca="1"/>
        <v>0</v>
      </c>
      <c r="BI91" s="54" t="str">
        <f t="shared" si="12"/>
        <v/>
      </c>
      <c r="BJ91" s="54" t="str">
        <f t="shared" si="13"/>
        <v/>
      </c>
      <c r="BK91" s="54" t="str">
        <f t="shared" si="14"/>
        <v/>
      </c>
      <c r="BL91" s="54" t="str">
        <v/>
      </c>
      <c r="BM91" t="str">
        <v/>
      </c>
      <c r="BN91" t="str">
        <v/>
      </c>
      <c r="BO91" t="str">
        <v/>
      </c>
      <c r="BP91" t="str">
        <v/>
      </c>
      <c r="BQ91" s="25" t="str">
        <f t="shared" si="11"/>
        <v/>
      </c>
      <c r="BR91" s="35" t="str">
        <v/>
      </c>
      <c r="BS91" s="35" t="str">
        <v/>
      </c>
      <c r="BT91" t="str">
        <v>091</v>
      </c>
      <c r="BU91" s="35" t="str">
        <f t="shared" si="17"/>
        <v/>
      </c>
      <c r="BX91" s="13"/>
      <c r="BY91" s="57" t="str">
        <f t="shared" si="15"/>
        <v/>
      </c>
      <c r="BZ91" s="57"/>
      <c r="CG91" s="71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X91" t="str">
        <f ca="1"/>
        <v/>
      </c>
      <c r="CY91" t="str">
        <f ca="1"/>
        <v/>
      </c>
      <c r="CZ91" t="str">
        <f ca="1"/>
        <v/>
      </c>
      <c r="DA91" t="str">
        <f ca="1"/>
        <v/>
      </c>
      <c r="DB91" t="str">
        <f ca="1"/>
        <v/>
      </c>
      <c r="DC91" t="str">
        <f ca="1"/>
        <v/>
      </c>
      <c r="DD91" t="str">
        <f ca="1"/>
        <v/>
      </c>
      <c r="DL91" s="18" t="b">
        <f ca="1"/>
        <v>0</v>
      </c>
      <c r="DM91" s="141" t="str">
        <f t="shared" ca="1" si="16"/>
        <v/>
      </c>
      <c r="DN91" t="str">
        <v/>
      </c>
      <c r="DO91" t="str">
        <f ca="1"/>
        <v/>
      </c>
      <c r="DP91" t="str">
        <f ca="1"/>
        <v/>
      </c>
      <c r="DS91" t="str">
        <f ca="1"/>
        <v/>
      </c>
      <c r="DT91" t="str">
        <f ca="1"/>
        <v/>
      </c>
      <c r="DU91" t="str">
        <f ca="1"/>
        <v/>
      </c>
      <c r="DV91" t="str">
        <f ca="1"/>
        <v/>
      </c>
      <c r="DY91" t="str">
        <f ca="1"/>
        <v/>
      </c>
      <c r="DZ91" t="str">
        <f ca="1"/>
        <v/>
      </c>
      <c r="EC91" t="b">
        <f ca="1"/>
        <v>0</v>
      </c>
      <c r="ED91" t="str">
        <f ca="1"/>
        <v/>
      </c>
      <c r="EE91" s="13" t="str">
        <f ca="1"/>
        <v/>
      </c>
      <c r="EG91" t="str">
        <f ca="1"/>
        <v/>
      </c>
      <c r="EH91" t="str">
        <f ca="1"/>
        <v/>
      </c>
      <c r="EI91" t="str">
        <f ca="1"/>
        <v/>
      </c>
      <c r="EJ91" t="str">
        <f ca="1"/>
        <v/>
      </c>
      <c r="EK91" t="str">
        <f ca="1"/>
        <v/>
      </c>
      <c r="EL91" t="str">
        <f ca="1">IF(_IsInternal,_xlfn.TEXTJOIN($EL$1,TRUE,EG91:EJ91),"")</f>
        <v/>
      </c>
      <c r="EM91" t="str">
        <f ca="1"/>
        <v/>
      </c>
      <c r="EP91" t="str">
        <v/>
      </c>
      <c r="EQ91" t="str">
        <f ca="1"/>
        <v/>
      </c>
      <c r="ES91" s="78">
        <f>ROWS(ES$4:ES91)</f>
        <v>88</v>
      </c>
      <c r="FP91" t="str">
        <f ca="1"/>
        <v/>
      </c>
      <c r="FQ91" t="str">
        <f ca="1"/>
        <v/>
      </c>
      <c r="FR91" t="str">
        <f ca="1"/>
        <v/>
      </c>
      <c r="FZ91" s="109"/>
      <c r="GH91" t="str">
        <f ca="1"/>
        <v/>
      </c>
      <c r="GI91" t="str">
        <f ca="1"/>
        <v/>
      </c>
      <c r="GJ91" t="str">
        <f ca="1"/>
        <v/>
      </c>
      <c r="GY91" t="b">
        <f ca="1"/>
        <v>0</v>
      </c>
      <c r="GZ91" t="str">
        <f ca="1"/>
        <v/>
      </c>
      <c r="HA91" t="str">
        <f ca="1"/>
        <v/>
      </c>
      <c r="HB91" t="str">
        <f ca="1"/>
        <v/>
      </c>
      <c r="HQ91" t="str">
        <f ca="1"/>
        <v/>
      </c>
      <c r="HR91" t="str">
        <f ca="1"/>
        <v/>
      </c>
      <c r="HS91" t="str">
        <f ca="1"/>
        <v/>
      </c>
    </row>
    <row r="92" spans="1:227">
      <c r="A92" s="14" t="str">
        <f>IF(AK92,MAX(A$4:A91)+1,"")</f>
        <v/>
      </c>
      <c r="B92" s="51"/>
      <c r="C92" s="12"/>
      <c r="D92" s="12"/>
      <c r="E92" s="12"/>
      <c r="G92" s="12"/>
      <c r="I92" s="186"/>
      <c r="K92" s="12"/>
      <c r="L92" s="241"/>
      <c r="M92" s="241"/>
      <c r="O92" s="239">
        <v>0</v>
      </c>
      <c r="P92" s="240" t="str">
        <f ca="1">IF(T92,SUM(OFFSET($O92:$O$303,,,U92)),"")</f>
        <v/>
      </c>
      <c r="Q92" s="175"/>
      <c r="R92" s="177" t="str">
        <v/>
      </c>
      <c r="T92">
        <v>0</v>
      </c>
      <c r="U92" t="str">
        <f>IF(T92,IFERROR(MATCH(1,$T93:$T$303,0),ROWS($T92:$T$303)),"")</f>
        <v/>
      </c>
      <c r="V92" t="str">
        <v/>
      </c>
      <c r="W92" t="b">
        <f t="shared" si="9"/>
        <v>0</v>
      </c>
      <c r="X92" t="str">
        <v/>
      </c>
      <c r="Y92" t="str">
        <v/>
      </c>
      <c r="Z92" t="str">
        <v/>
      </c>
      <c r="AA92" t="b">
        <v>0</v>
      </c>
      <c r="AB92" t="b">
        <v>0</v>
      </c>
      <c r="AC92" t="b">
        <v>0</v>
      </c>
      <c r="AD92" t="b">
        <v>0</v>
      </c>
      <c r="AE92" t="b">
        <v>0</v>
      </c>
      <c r="AF92" s="25" t="b">
        <v>0</v>
      </c>
      <c r="AG92" t="b">
        <v>0</v>
      </c>
      <c r="AH92">
        <v>0</v>
      </c>
      <c r="AI92">
        <v>0</v>
      </c>
      <c r="AK92" s="13">
        <v>0</v>
      </c>
      <c r="AL92" s="13">
        <v>0</v>
      </c>
      <c r="AM92" s="13">
        <v>0</v>
      </c>
      <c r="AN92" s="18">
        <v>0</v>
      </c>
      <c r="AO92">
        <v>0</v>
      </c>
      <c r="AP92" t="b">
        <v>0</v>
      </c>
      <c r="AQ92">
        <v>0</v>
      </c>
      <c r="AR92">
        <v>0</v>
      </c>
      <c r="AS92" s="35" t="str">
        <v/>
      </c>
      <c r="AT92" s="35"/>
      <c r="AU92" s="58"/>
      <c r="AV92" t="b">
        <f t="shared" si="10"/>
        <v>0</v>
      </c>
      <c r="AW92">
        <v>0</v>
      </c>
      <c r="AX92">
        <v>0</v>
      </c>
      <c r="AY92">
        <v>0</v>
      </c>
      <c r="AZ92">
        <f ca="1"/>
        <v>0</v>
      </c>
      <c r="BB92" t="str">
        <v/>
      </c>
      <c r="BC92" t="str">
        <v/>
      </c>
      <c r="BD92" t="str">
        <v/>
      </c>
      <c r="BE92" t="str">
        <v/>
      </c>
      <c r="BF92" t="str">
        <v/>
      </c>
      <c r="BG92">
        <f ca="1"/>
        <v>0</v>
      </c>
      <c r="BI92" s="54" t="str">
        <f t="shared" si="12"/>
        <v/>
      </c>
      <c r="BJ92" s="54" t="str">
        <f t="shared" si="13"/>
        <v/>
      </c>
      <c r="BK92" s="54" t="str">
        <f t="shared" si="14"/>
        <v/>
      </c>
      <c r="BL92" s="54" t="str">
        <v/>
      </c>
      <c r="BM92" t="str">
        <v/>
      </c>
      <c r="BN92" t="str">
        <v/>
      </c>
      <c r="BO92" t="str">
        <v/>
      </c>
      <c r="BP92" t="str">
        <v/>
      </c>
      <c r="BQ92" s="25" t="str">
        <f t="shared" si="11"/>
        <v/>
      </c>
      <c r="BR92" s="35" t="str">
        <v/>
      </c>
      <c r="BS92" s="35" t="str">
        <v/>
      </c>
      <c r="BT92" t="str">
        <v>092</v>
      </c>
      <c r="BU92" s="35" t="str">
        <f t="shared" si="17"/>
        <v/>
      </c>
      <c r="BX92" s="13"/>
      <c r="BY92" s="57" t="str">
        <f t="shared" si="15"/>
        <v/>
      </c>
      <c r="BZ92" s="57"/>
      <c r="CG92" s="71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X92" t="str">
        <f ca="1"/>
        <v/>
      </c>
      <c r="CY92" t="str">
        <f ca="1"/>
        <v/>
      </c>
      <c r="CZ92" t="str">
        <f ca="1"/>
        <v/>
      </c>
      <c r="DA92" t="str">
        <f ca="1"/>
        <v/>
      </c>
      <c r="DB92" t="str">
        <f ca="1"/>
        <v/>
      </c>
      <c r="DC92" t="str">
        <f ca="1"/>
        <v/>
      </c>
      <c r="DD92" t="str">
        <f ca="1"/>
        <v/>
      </c>
      <c r="DL92" s="18" t="b">
        <f ca="1"/>
        <v>0</v>
      </c>
      <c r="DM92" s="141" t="str">
        <f t="shared" ca="1" si="16"/>
        <v/>
      </c>
      <c r="DN92" t="str">
        <v/>
      </c>
      <c r="DO92" t="str">
        <f ca="1"/>
        <v/>
      </c>
      <c r="DP92" t="str">
        <f ca="1"/>
        <v/>
      </c>
      <c r="DS92" t="str">
        <f ca="1"/>
        <v/>
      </c>
      <c r="DT92" t="str">
        <f ca="1"/>
        <v/>
      </c>
      <c r="DU92" t="str">
        <f ca="1"/>
        <v/>
      </c>
      <c r="DV92" t="str">
        <f ca="1"/>
        <v/>
      </c>
      <c r="DY92" t="str">
        <f ca="1"/>
        <v/>
      </c>
      <c r="DZ92" t="str">
        <f ca="1"/>
        <v/>
      </c>
      <c r="EC92" t="b">
        <f ca="1"/>
        <v>0</v>
      </c>
      <c r="ED92" t="str">
        <f ca="1"/>
        <v/>
      </c>
      <c r="EE92" s="13" t="str">
        <f ca="1"/>
        <v/>
      </c>
      <c r="EG92" t="str">
        <f ca="1"/>
        <v/>
      </c>
      <c r="EH92" t="str">
        <f ca="1"/>
        <v/>
      </c>
      <c r="EI92" t="str">
        <f ca="1"/>
        <v/>
      </c>
      <c r="EJ92" t="str">
        <f ca="1"/>
        <v/>
      </c>
      <c r="EK92" t="str">
        <f ca="1"/>
        <v/>
      </c>
      <c r="EL92" t="str">
        <f ca="1">IF(_IsInternal,_xlfn.TEXTJOIN($EL$1,TRUE,EG92:EJ92),"")</f>
        <v/>
      </c>
      <c r="EM92" t="str">
        <f ca="1"/>
        <v/>
      </c>
      <c r="EP92" t="str">
        <v/>
      </c>
      <c r="EQ92" t="str">
        <f ca="1"/>
        <v/>
      </c>
      <c r="ES92" s="78">
        <f>ROWS(ES$4:ES92)</f>
        <v>89</v>
      </c>
      <c r="FP92" t="str">
        <f ca="1"/>
        <v/>
      </c>
      <c r="FQ92" t="str">
        <f ca="1"/>
        <v/>
      </c>
      <c r="FR92" t="str">
        <f ca="1"/>
        <v/>
      </c>
      <c r="FZ92" s="109"/>
      <c r="GH92" t="str">
        <f ca="1"/>
        <v/>
      </c>
      <c r="GI92" t="str">
        <f ca="1"/>
        <v/>
      </c>
      <c r="GJ92" t="str">
        <f ca="1"/>
        <v/>
      </c>
      <c r="GY92" t="b">
        <f ca="1"/>
        <v>0</v>
      </c>
      <c r="GZ92" t="str">
        <f ca="1"/>
        <v/>
      </c>
      <c r="HA92" t="str">
        <f ca="1"/>
        <v/>
      </c>
      <c r="HB92" t="str">
        <f ca="1"/>
        <v/>
      </c>
      <c r="HQ92" t="str">
        <f ca="1"/>
        <v/>
      </c>
      <c r="HR92" t="str">
        <f ca="1"/>
        <v/>
      </c>
      <c r="HS92" t="str">
        <f ca="1"/>
        <v/>
      </c>
    </row>
    <row r="93" spans="1:227">
      <c r="A93" s="14" t="str">
        <f>IF(AK93,MAX(A$4:A92)+1,"")</f>
        <v/>
      </c>
      <c r="B93" s="51"/>
      <c r="C93" s="12"/>
      <c r="D93" s="12"/>
      <c r="E93" s="12"/>
      <c r="G93" s="12"/>
      <c r="I93" s="186"/>
      <c r="K93" s="12"/>
      <c r="L93" s="241"/>
      <c r="M93" s="241"/>
      <c r="O93" s="239">
        <v>0</v>
      </c>
      <c r="P93" s="240" t="str">
        <f ca="1">IF(T93,SUM(OFFSET($O93:$O$303,,,U93)),"")</f>
        <v/>
      </c>
      <c r="Q93" s="175"/>
      <c r="R93" s="177" t="str">
        <v/>
      </c>
      <c r="T93">
        <v>0</v>
      </c>
      <c r="U93" t="str">
        <f>IF(T93,IFERROR(MATCH(1,$T94:$T$303,0),ROWS($T93:$T$303)),"")</f>
        <v/>
      </c>
      <c r="V93" t="str">
        <v/>
      </c>
      <c r="W93" t="b">
        <f t="shared" si="9"/>
        <v>0</v>
      </c>
      <c r="X93" t="str">
        <v/>
      </c>
      <c r="Y93" t="str">
        <v/>
      </c>
      <c r="Z93" t="str">
        <v/>
      </c>
      <c r="AA93" t="b">
        <v>0</v>
      </c>
      <c r="AB93" t="b">
        <v>0</v>
      </c>
      <c r="AC93" t="b">
        <v>0</v>
      </c>
      <c r="AD93" t="b">
        <v>0</v>
      </c>
      <c r="AE93" t="b">
        <v>0</v>
      </c>
      <c r="AF93" s="25" t="b">
        <v>0</v>
      </c>
      <c r="AG93" t="b">
        <v>0</v>
      </c>
      <c r="AH93">
        <v>0</v>
      </c>
      <c r="AI93">
        <v>0</v>
      </c>
      <c r="AK93" s="13">
        <v>0</v>
      </c>
      <c r="AL93" s="13">
        <v>0</v>
      </c>
      <c r="AM93" s="13">
        <v>0</v>
      </c>
      <c r="AN93" s="18">
        <v>0</v>
      </c>
      <c r="AO93">
        <v>0</v>
      </c>
      <c r="AP93" t="b">
        <v>0</v>
      </c>
      <c r="AQ93">
        <v>0</v>
      </c>
      <c r="AR93">
        <v>0</v>
      </c>
      <c r="AS93" s="35" t="str">
        <v/>
      </c>
      <c r="AT93" s="35"/>
      <c r="AU93" s="58"/>
      <c r="AV93" t="b">
        <f t="shared" si="10"/>
        <v>0</v>
      </c>
      <c r="AW93">
        <v>0</v>
      </c>
      <c r="AX93">
        <v>0</v>
      </c>
      <c r="AY93">
        <v>0</v>
      </c>
      <c r="AZ93">
        <f ca="1"/>
        <v>0</v>
      </c>
      <c r="BB93" t="str">
        <v/>
      </c>
      <c r="BC93" t="str">
        <v/>
      </c>
      <c r="BD93" t="str">
        <v/>
      </c>
      <c r="BE93" t="str">
        <v/>
      </c>
      <c r="BF93" t="str">
        <v/>
      </c>
      <c r="BG93">
        <f ca="1"/>
        <v>0</v>
      </c>
      <c r="BI93" s="54" t="str">
        <f t="shared" si="12"/>
        <v/>
      </c>
      <c r="BJ93" s="54" t="str">
        <f t="shared" si="13"/>
        <v/>
      </c>
      <c r="BK93" s="54" t="str">
        <f t="shared" si="14"/>
        <v/>
      </c>
      <c r="BL93" s="54" t="str">
        <v/>
      </c>
      <c r="BM93" t="str">
        <v/>
      </c>
      <c r="BN93" t="str">
        <v/>
      </c>
      <c r="BO93" t="str">
        <v/>
      </c>
      <c r="BP93" t="str">
        <v/>
      </c>
      <c r="BQ93" s="25" t="str">
        <f t="shared" si="11"/>
        <v/>
      </c>
      <c r="BR93" s="35" t="str">
        <v/>
      </c>
      <c r="BS93" s="35" t="str">
        <v/>
      </c>
      <c r="BT93" t="str">
        <v>093</v>
      </c>
      <c r="BU93" s="35" t="str">
        <f t="shared" si="17"/>
        <v/>
      </c>
      <c r="BX93" s="13"/>
      <c r="BY93" s="57" t="str">
        <f t="shared" si="15"/>
        <v/>
      </c>
      <c r="BZ93" s="57"/>
      <c r="CG93" s="71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X93" t="str">
        <f ca="1"/>
        <v/>
      </c>
      <c r="CY93" t="str">
        <f ca="1"/>
        <v/>
      </c>
      <c r="CZ93" t="str">
        <f ca="1"/>
        <v/>
      </c>
      <c r="DA93" t="str">
        <f ca="1"/>
        <v/>
      </c>
      <c r="DB93" t="str">
        <f ca="1"/>
        <v/>
      </c>
      <c r="DC93" t="str">
        <f ca="1"/>
        <v/>
      </c>
      <c r="DD93" t="str">
        <f ca="1"/>
        <v/>
      </c>
      <c r="DL93" s="18" t="b">
        <f ca="1"/>
        <v>0</v>
      </c>
      <c r="DM93" s="141" t="str">
        <f t="shared" ca="1" si="16"/>
        <v/>
      </c>
      <c r="DN93" t="str">
        <v/>
      </c>
      <c r="DO93" t="str">
        <f ca="1"/>
        <v/>
      </c>
      <c r="DP93" t="str">
        <f ca="1"/>
        <v/>
      </c>
      <c r="DS93" t="str">
        <f ca="1"/>
        <v/>
      </c>
      <c r="DT93" t="str">
        <f ca="1"/>
        <v/>
      </c>
      <c r="DU93" t="str">
        <f ca="1"/>
        <v/>
      </c>
      <c r="DV93" t="str">
        <f ca="1"/>
        <v/>
      </c>
      <c r="DY93" t="str">
        <f ca="1"/>
        <v/>
      </c>
      <c r="DZ93" t="str">
        <f ca="1"/>
        <v/>
      </c>
      <c r="EC93" t="b">
        <f ca="1"/>
        <v>0</v>
      </c>
      <c r="ED93" t="str">
        <f ca="1"/>
        <v/>
      </c>
      <c r="EE93" s="13" t="str">
        <f ca="1"/>
        <v/>
      </c>
      <c r="EG93" t="str">
        <f ca="1"/>
        <v/>
      </c>
      <c r="EH93" t="str">
        <f ca="1"/>
        <v/>
      </c>
      <c r="EI93" t="str">
        <f ca="1"/>
        <v/>
      </c>
      <c r="EJ93" t="str">
        <f ca="1"/>
        <v/>
      </c>
      <c r="EK93" t="str">
        <f ca="1"/>
        <v/>
      </c>
      <c r="EL93" t="str">
        <f ca="1">IF(_IsInternal,_xlfn.TEXTJOIN($EL$1,TRUE,EG93:EJ93),"")</f>
        <v/>
      </c>
      <c r="EM93" t="str">
        <f ca="1"/>
        <v/>
      </c>
      <c r="EP93" t="str">
        <v/>
      </c>
      <c r="EQ93" t="str">
        <f ca="1"/>
        <v/>
      </c>
      <c r="ES93" s="78">
        <f>ROWS(ES$4:ES93)</f>
        <v>90</v>
      </c>
      <c r="FP93" t="str">
        <f ca="1"/>
        <v/>
      </c>
      <c r="FQ93" t="str">
        <f ca="1"/>
        <v/>
      </c>
      <c r="FR93" t="str">
        <f ca="1"/>
        <v/>
      </c>
      <c r="FZ93" s="109"/>
      <c r="GH93" t="str">
        <f ca="1"/>
        <v/>
      </c>
      <c r="GI93" t="str">
        <f ca="1"/>
        <v/>
      </c>
      <c r="GJ93" t="str">
        <f ca="1"/>
        <v/>
      </c>
      <c r="GY93" t="b">
        <f ca="1"/>
        <v>0</v>
      </c>
      <c r="GZ93" t="str">
        <f ca="1"/>
        <v/>
      </c>
      <c r="HA93" t="str">
        <f ca="1"/>
        <v/>
      </c>
      <c r="HB93" t="str">
        <f ca="1"/>
        <v/>
      </c>
      <c r="HQ93" t="str">
        <f ca="1"/>
        <v/>
      </c>
      <c r="HR93" t="str">
        <f ca="1"/>
        <v/>
      </c>
      <c r="HS93" t="str">
        <f ca="1"/>
        <v/>
      </c>
    </row>
    <row r="94" spans="1:227">
      <c r="A94" s="14" t="str">
        <f>IF(AK94,MAX(A$4:A93)+1,"")</f>
        <v/>
      </c>
      <c r="B94" s="51"/>
      <c r="C94" s="12"/>
      <c r="D94" s="12"/>
      <c r="E94" s="12"/>
      <c r="G94" s="12"/>
      <c r="I94" s="186"/>
      <c r="K94" s="12"/>
      <c r="L94" s="241"/>
      <c r="M94" s="241"/>
      <c r="O94" s="239">
        <v>0</v>
      </c>
      <c r="P94" s="240" t="str">
        <f ca="1">IF(T94,SUM(OFFSET($O94:$O$303,,,U94)),"")</f>
        <v/>
      </c>
      <c r="Q94" s="175"/>
      <c r="R94" s="177" t="str">
        <v/>
      </c>
      <c r="T94">
        <v>0</v>
      </c>
      <c r="U94" t="str">
        <f>IF(T94,IFERROR(MATCH(1,$T95:$T$303,0),ROWS($T94:$T$303)),"")</f>
        <v/>
      </c>
      <c r="V94" t="str">
        <v/>
      </c>
      <c r="W94" t="b">
        <f t="shared" si="9"/>
        <v>0</v>
      </c>
      <c r="X94" t="str">
        <v/>
      </c>
      <c r="Y94" t="str">
        <v/>
      </c>
      <c r="Z94" t="str">
        <v/>
      </c>
      <c r="AA94" t="b">
        <v>0</v>
      </c>
      <c r="AB94" t="b">
        <v>0</v>
      </c>
      <c r="AC94" t="b">
        <v>0</v>
      </c>
      <c r="AD94" t="b">
        <v>0</v>
      </c>
      <c r="AE94" t="b">
        <v>0</v>
      </c>
      <c r="AF94" s="25" t="b">
        <v>0</v>
      </c>
      <c r="AG94" t="b">
        <v>0</v>
      </c>
      <c r="AH94">
        <v>0</v>
      </c>
      <c r="AI94">
        <v>0</v>
      </c>
      <c r="AK94" s="13">
        <v>0</v>
      </c>
      <c r="AL94" s="13">
        <v>0</v>
      </c>
      <c r="AM94" s="13">
        <v>0</v>
      </c>
      <c r="AN94" s="18">
        <v>0</v>
      </c>
      <c r="AO94">
        <v>0</v>
      </c>
      <c r="AP94" t="b">
        <v>0</v>
      </c>
      <c r="AQ94">
        <v>0</v>
      </c>
      <c r="AR94">
        <v>0</v>
      </c>
      <c r="AS94" s="35" t="str">
        <v/>
      </c>
      <c r="AT94" s="35"/>
      <c r="AU94" s="58"/>
      <c r="AV94" t="b">
        <f t="shared" si="10"/>
        <v>0</v>
      </c>
      <c r="AW94">
        <v>0</v>
      </c>
      <c r="AX94">
        <v>0</v>
      </c>
      <c r="AY94">
        <v>0</v>
      </c>
      <c r="AZ94">
        <f ca="1"/>
        <v>0</v>
      </c>
      <c r="BB94" t="str">
        <v/>
      </c>
      <c r="BC94" t="str">
        <v/>
      </c>
      <c r="BD94" t="str">
        <v/>
      </c>
      <c r="BE94" t="str">
        <v/>
      </c>
      <c r="BF94" t="str">
        <v/>
      </c>
      <c r="BG94">
        <f ca="1"/>
        <v>0</v>
      </c>
      <c r="BI94" s="54" t="str">
        <f t="shared" si="12"/>
        <v/>
      </c>
      <c r="BJ94" s="54" t="str">
        <f t="shared" si="13"/>
        <v/>
      </c>
      <c r="BK94" s="54" t="str">
        <f t="shared" si="14"/>
        <v/>
      </c>
      <c r="BL94" s="54" t="str">
        <v/>
      </c>
      <c r="BM94" t="str">
        <v/>
      </c>
      <c r="BN94" t="str">
        <v/>
      </c>
      <c r="BO94" t="str">
        <v/>
      </c>
      <c r="BP94" t="str">
        <v/>
      </c>
      <c r="BQ94" s="25" t="str">
        <f t="shared" si="11"/>
        <v/>
      </c>
      <c r="BR94" s="35" t="str">
        <v/>
      </c>
      <c r="BS94" s="35" t="str">
        <v/>
      </c>
      <c r="BT94" t="str">
        <v>094</v>
      </c>
      <c r="BU94" s="35" t="str">
        <f t="shared" si="17"/>
        <v/>
      </c>
      <c r="BX94" s="13"/>
      <c r="BY94" s="57" t="str">
        <f t="shared" si="15"/>
        <v/>
      </c>
      <c r="BZ94" s="57"/>
      <c r="CG94" s="71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X94" t="str">
        <f ca="1"/>
        <v/>
      </c>
      <c r="CY94" t="str">
        <f ca="1"/>
        <v/>
      </c>
      <c r="CZ94" t="str">
        <f ca="1"/>
        <v/>
      </c>
      <c r="DA94" t="str">
        <f ca="1"/>
        <v/>
      </c>
      <c r="DB94" t="str">
        <f ca="1"/>
        <v/>
      </c>
      <c r="DC94" t="str">
        <f ca="1"/>
        <v/>
      </c>
      <c r="DD94" t="str">
        <f ca="1"/>
        <v/>
      </c>
      <c r="DL94" s="18" t="b">
        <f ca="1"/>
        <v>0</v>
      </c>
      <c r="DM94" s="141" t="str">
        <f t="shared" ca="1" si="16"/>
        <v/>
      </c>
      <c r="DN94" t="str">
        <v/>
      </c>
      <c r="DO94" t="str">
        <f ca="1"/>
        <v/>
      </c>
      <c r="DP94" t="str">
        <f ca="1"/>
        <v/>
      </c>
      <c r="DS94" t="str">
        <f ca="1"/>
        <v/>
      </c>
      <c r="DT94" t="str">
        <f ca="1"/>
        <v/>
      </c>
      <c r="DU94" t="str">
        <f ca="1"/>
        <v/>
      </c>
      <c r="DV94" t="str">
        <f ca="1"/>
        <v/>
      </c>
      <c r="DY94" t="str">
        <f ca="1"/>
        <v/>
      </c>
      <c r="DZ94" t="str">
        <f ca="1"/>
        <v/>
      </c>
      <c r="EC94" t="b">
        <f ca="1"/>
        <v>0</v>
      </c>
      <c r="ED94" t="str">
        <f ca="1"/>
        <v/>
      </c>
      <c r="EE94" s="13" t="str">
        <f ca="1"/>
        <v/>
      </c>
      <c r="EG94" t="str">
        <f ca="1"/>
        <v/>
      </c>
      <c r="EH94" t="str">
        <f ca="1"/>
        <v/>
      </c>
      <c r="EI94" t="str">
        <f ca="1"/>
        <v/>
      </c>
      <c r="EJ94" t="str">
        <f ca="1"/>
        <v/>
      </c>
      <c r="EK94" t="str">
        <f ca="1"/>
        <v/>
      </c>
      <c r="EL94" t="str">
        <f ca="1">IF(_IsInternal,_xlfn.TEXTJOIN($EL$1,TRUE,EG94:EJ94),"")</f>
        <v/>
      </c>
      <c r="EM94" t="str">
        <f ca="1"/>
        <v/>
      </c>
      <c r="EP94" t="str">
        <v/>
      </c>
      <c r="EQ94" t="str">
        <f ca="1"/>
        <v/>
      </c>
      <c r="ES94" s="78">
        <f>ROWS(ES$4:ES94)</f>
        <v>91</v>
      </c>
      <c r="FP94" t="str">
        <f ca="1"/>
        <v/>
      </c>
      <c r="FQ94" t="str">
        <f ca="1"/>
        <v/>
      </c>
      <c r="FR94" t="str">
        <f ca="1"/>
        <v/>
      </c>
      <c r="FZ94" s="109"/>
      <c r="GH94" t="str">
        <f ca="1"/>
        <v/>
      </c>
      <c r="GI94" t="str">
        <f ca="1"/>
        <v/>
      </c>
      <c r="GJ94" t="str">
        <f ca="1"/>
        <v/>
      </c>
      <c r="GY94" t="b">
        <f ca="1"/>
        <v>0</v>
      </c>
      <c r="GZ94" t="str">
        <f ca="1"/>
        <v/>
      </c>
      <c r="HA94" t="str">
        <f ca="1"/>
        <v/>
      </c>
      <c r="HB94" t="str">
        <f ca="1"/>
        <v/>
      </c>
      <c r="HQ94" t="str">
        <f ca="1"/>
        <v/>
      </c>
      <c r="HR94" t="str">
        <f ca="1"/>
        <v/>
      </c>
      <c r="HS94" t="str">
        <f ca="1"/>
        <v/>
      </c>
    </row>
    <row r="95" spans="1:227">
      <c r="A95" s="14" t="str">
        <f>IF(AK95,MAX(A$4:A94)+1,"")</f>
        <v/>
      </c>
      <c r="B95" s="51"/>
      <c r="C95" s="12"/>
      <c r="D95" s="12"/>
      <c r="E95" s="12"/>
      <c r="G95" s="12"/>
      <c r="I95" s="186"/>
      <c r="K95" s="12"/>
      <c r="L95" s="241"/>
      <c r="M95" s="241"/>
      <c r="O95" s="239">
        <v>0</v>
      </c>
      <c r="P95" s="240" t="str">
        <f ca="1">IF(T95,SUM(OFFSET($O95:$O$303,,,U95)),"")</f>
        <v/>
      </c>
      <c r="Q95" s="175"/>
      <c r="R95" s="177" t="str">
        <v/>
      </c>
      <c r="T95">
        <v>0</v>
      </c>
      <c r="U95" t="str">
        <f>IF(T95,IFERROR(MATCH(1,$T96:$T$303,0),ROWS($T95:$T$303)),"")</f>
        <v/>
      </c>
      <c r="V95" t="str">
        <v/>
      </c>
      <c r="W95" t="b">
        <f t="shared" si="9"/>
        <v>0</v>
      </c>
      <c r="X95" t="str">
        <v/>
      </c>
      <c r="Y95" t="str">
        <v/>
      </c>
      <c r="Z95" t="str">
        <v/>
      </c>
      <c r="AA95" t="b">
        <v>0</v>
      </c>
      <c r="AB95" t="b">
        <v>0</v>
      </c>
      <c r="AC95" t="b">
        <v>0</v>
      </c>
      <c r="AD95" t="b">
        <v>0</v>
      </c>
      <c r="AE95" t="b">
        <v>0</v>
      </c>
      <c r="AF95" s="25" t="b">
        <v>0</v>
      </c>
      <c r="AG95" t="b">
        <v>0</v>
      </c>
      <c r="AH95">
        <v>0</v>
      </c>
      <c r="AI95">
        <v>0</v>
      </c>
      <c r="AK95" s="13">
        <v>0</v>
      </c>
      <c r="AL95" s="13">
        <v>0</v>
      </c>
      <c r="AM95" s="13">
        <v>0</v>
      </c>
      <c r="AN95" s="18">
        <v>0</v>
      </c>
      <c r="AO95">
        <v>0</v>
      </c>
      <c r="AP95" t="b">
        <v>0</v>
      </c>
      <c r="AQ95">
        <v>0</v>
      </c>
      <c r="AR95">
        <v>0</v>
      </c>
      <c r="AS95" s="35" t="str">
        <v/>
      </c>
      <c r="AT95" s="35"/>
      <c r="AU95" s="58"/>
      <c r="AV95" t="b">
        <f t="shared" si="10"/>
        <v>0</v>
      </c>
      <c r="AW95">
        <v>0</v>
      </c>
      <c r="AX95">
        <v>0</v>
      </c>
      <c r="AY95">
        <v>0</v>
      </c>
      <c r="AZ95">
        <f ca="1"/>
        <v>0</v>
      </c>
      <c r="BB95" t="str">
        <v/>
      </c>
      <c r="BC95" t="str">
        <v/>
      </c>
      <c r="BD95" t="str">
        <v/>
      </c>
      <c r="BE95" t="str">
        <v/>
      </c>
      <c r="BF95" t="str">
        <v/>
      </c>
      <c r="BG95">
        <f ca="1"/>
        <v>0</v>
      </c>
      <c r="BI95" s="54" t="str">
        <f t="shared" si="12"/>
        <v/>
      </c>
      <c r="BJ95" s="54" t="str">
        <f t="shared" si="13"/>
        <v/>
      </c>
      <c r="BK95" s="54" t="str">
        <f t="shared" si="14"/>
        <v/>
      </c>
      <c r="BL95" s="54" t="str">
        <v/>
      </c>
      <c r="BM95" t="str">
        <v/>
      </c>
      <c r="BN95" t="str">
        <v/>
      </c>
      <c r="BO95" t="str">
        <v/>
      </c>
      <c r="BP95" t="str">
        <v/>
      </c>
      <c r="BQ95" s="25" t="str">
        <f t="shared" si="11"/>
        <v/>
      </c>
      <c r="BR95" s="35" t="str">
        <v/>
      </c>
      <c r="BS95" s="35" t="str">
        <v/>
      </c>
      <c r="BT95" t="str">
        <v>095</v>
      </c>
      <c r="BU95" s="35" t="str">
        <f t="shared" si="17"/>
        <v/>
      </c>
      <c r="BX95" s="13"/>
      <c r="BY95" s="57" t="str">
        <f t="shared" si="15"/>
        <v/>
      </c>
      <c r="BZ95" s="57"/>
      <c r="CG95" s="71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X95" t="str">
        <f ca="1"/>
        <v/>
      </c>
      <c r="CY95" t="str">
        <f ca="1"/>
        <v/>
      </c>
      <c r="CZ95" t="str">
        <f ca="1"/>
        <v/>
      </c>
      <c r="DA95" t="str">
        <f ca="1"/>
        <v/>
      </c>
      <c r="DB95" t="str">
        <f ca="1"/>
        <v/>
      </c>
      <c r="DC95" t="str">
        <f ca="1"/>
        <v/>
      </c>
      <c r="DD95" t="str">
        <f ca="1"/>
        <v/>
      </c>
      <c r="DL95" s="18" t="b">
        <f ca="1"/>
        <v>0</v>
      </c>
      <c r="DM95" s="141" t="str">
        <f t="shared" ca="1" si="16"/>
        <v/>
      </c>
      <c r="DN95" t="str">
        <v/>
      </c>
      <c r="DO95" t="str">
        <f ca="1"/>
        <v/>
      </c>
      <c r="DP95" t="str">
        <f ca="1"/>
        <v/>
      </c>
      <c r="DS95" t="str">
        <f ca="1"/>
        <v/>
      </c>
      <c r="DT95" t="str">
        <f ca="1"/>
        <v/>
      </c>
      <c r="DU95" t="str">
        <f ca="1"/>
        <v/>
      </c>
      <c r="DV95" t="str">
        <f ca="1"/>
        <v/>
      </c>
      <c r="DY95" t="str">
        <f ca="1"/>
        <v/>
      </c>
      <c r="DZ95" t="str">
        <f ca="1"/>
        <v/>
      </c>
      <c r="EC95" t="b">
        <f ca="1"/>
        <v>0</v>
      </c>
      <c r="ED95" t="str">
        <f ca="1"/>
        <v/>
      </c>
      <c r="EE95" s="13" t="str">
        <f ca="1"/>
        <v/>
      </c>
      <c r="EG95" t="str">
        <f ca="1"/>
        <v/>
      </c>
      <c r="EH95" t="str">
        <f ca="1"/>
        <v/>
      </c>
      <c r="EI95" t="str">
        <f ca="1"/>
        <v/>
      </c>
      <c r="EJ95" t="str">
        <f ca="1"/>
        <v/>
      </c>
      <c r="EK95" t="str">
        <f ca="1"/>
        <v/>
      </c>
      <c r="EL95" t="str">
        <f ca="1">IF(_IsInternal,_xlfn.TEXTJOIN($EL$1,TRUE,EG95:EJ95),"")</f>
        <v/>
      </c>
      <c r="EM95" t="str">
        <f ca="1"/>
        <v/>
      </c>
      <c r="EP95" t="str">
        <v/>
      </c>
      <c r="EQ95" t="str">
        <f ca="1"/>
        <v/>
      </c>
      <c r="ES95" s="78">
        <f>ROWS(ES$4:ES95)</f>
        <v>92</v>
      </c>
      <c r="FP95" t="str">
        <f ca="1"/>
        <v/>
      </c>
      <c r="FQ95" t="str">
        <f ca="1"/>
        <v/>
      </c>
      <c r="FR95" t="str">
        <f ca="1"/>
        <v/>
      </c>
      <c r="FZ95" s="109"/>
      <c r="GH95" t="str">
        <f ca="1"/>
        <v/>
      </c>
      <c r="GI95" t="str">
        <f ca="1"/>
        <v/>
      </c>
      <c r="GJ95" t="str">
        <f ca="1"/>
        <v/>
      </c>
      <c r="GY95" t="b">
        <f ca="1"/>
        <v>0</v>
      </c>
      <c r="GZ95" t="str">
        <f ca="1"/>
        <v/>
      </c>
      <c r="HA95" t="str">
        <f ca="1"/>
        <v/>
      </c>
      <c r="HB95" t="str">
        <f ca="1"/>
        <v/>
      </c>
      <c r="HQ95" t="str">
        <f ca="1"/>
        <v/>
      </c>
      <c r="HR95" t="str">
        <f ca="1"/>
        <v/>
      </c>
      <c r="HS95" t="str">
        <f ca="1"/>
        <v/>
      </c>
    </row>
    <row r="96" spans="1:227">
      <c r="A96" s="14" t="str">
        <f>IF(AK96,MAX(A$4:A95)+1,"")</f>
        <v/>
      </c>
      <c r="B96" s="51"/>
      <c r="C96" s="12"/>
      <c r="D96" s="12"/>
      <c r="E96" s="12"/>
      <c r="G96" s="12"/>
      <c r="I96" s="186"/>
      <c r="K96" s="12"/>
      <c r="L96" s="241"/>
      <c r="M96" s="241"/>
      <c r="O96" s="239">
        <v>0</v>
      </c>
      <c r="P96" s="240" t="str">
        <f ca="1">IF(T96,SUM(OFFSET($O96:$O$303,,,U96)),"")</f>
        <v/>
      </c>
      <c r="Q96" s="175"/>
      <c r="R96" s="177" t="str">
        <v/>
      </c>
      <c r="T96">
        <v>0</v>
      </c>
      <c r="U96" t="str">
        <f>IF(T96,IFERROR(MATCH(1,$T97:$T$303,0),ROWS($T96:$T$303)),"")</f>
        <v/>
      </c>
      <c r="V96" t="str">
        <v/>
      </c>
      <c r="W96" t="b">
        <f t="shared" si="9"/>
        <v>0</v>
      </c>
      <c r="X96" t="str">
        <v/>
      </c>
      <c r="Y96" t="str">
        <v/>
      </c>
      <c r="Z96" t="str">
        <v/>
      </c>
      <c r="AA96" t="b">
        <v>0</v>
      </c>
      <c r="AB96" t="b">
        <v>0</v>
      </c>
      <c r="AC96" t="b">
        <v>0</v>
      </c>
      <c r="AD96" t="b">
        <v>0</v>
      </c>
      <c r="AE96" t="b">
        <v>0</v>
      </c>
      <c r="AF96" s="25" t="b">
        <v>0</v>
      </c>
      <c r="AG96" t="b">
        <v>0</v>
      </c>
      <c r="AH96">
        <v>0</v>
      </c>
      <c r="AI96">
        <v>0</v>
      </c>
      <c r="AK96" s="13">
        <v>0</v>
      </c>
      <c r="AL96" s="13">
        <v>0</v>
      </c>
      <c r="AM96" s="13">
        <v>0</v>
      </c>
      <c r="AN96" s="18">
        <v>0</v>
      </c>
      <c r="AO96">
        <v>0</v>
      </c>
      <c r="AP96" t="b">
        <v>0</v>
      </c>
      <c r="AQ96">
        <v>0</v>
      </c>
      <c r="AR96">
        <v>0</v>
      </c>
      <c r="AS96" s="35" t="str">
        <v/>
      </c>
      <c r="AT96" s="35"/>
      <c r="AU96" s="58"/>
      <c r="AV96" t="b">
        <f t="shared" si="10"/>
        <v>0</v>
      </c>
      <c r="AW96">
        <v>0</v>
      </c>
      <c r="AX96">
        <v>0</v>
      </c>
      <c r="AY96">
        <v>0</v>
      </c>
      <c r="AZ96">
        <f ca="1"/>
        <v>0</v>
      </c>
      <c r="BB96" t="str">
        <v/>
      </c>
      <c r="BC96" t="str">
        <v/>
      </c>
      <c r="BD96" t="str">
        <v/>
      </c>
      <c r="BE96" t="str">
        <v/>
      </c>
      <c r="BF96" t="str">
        <v/>
      </c>
      <c r="BG96">
        <f ca="1"/>
        <v>0</v>
      </c>
      <c r="BI96" s="54" t="str">
        <f t="shared" si="12"/>
        <v/>
      </c>
      <c r="BJ96" s="54" t="str">
        <f t="shared" si="13"/>
        <v/>
      </c>
      <c r="BK96" s="54" t="str">
        <f t="shared" si="14"/>
        <v/>
      </c>
      <c r="BL96" s="54" t="str">
        <v/>
      </c>
      <c r="BM96" t="str">
        <v/>
      </c>
      <c r="BN96" t="str">
        <v/>
      </c>
      <c r="BO96" t="str">
        <v/>
      </c>
      <c r="BP96" t="str">
        <v/>
      </c>
      <c r="BQ96" s="25" t="str">
        <f t="shared" si="11"/>
        <v/>
      </c>
      <c r="BR96" s="35" t="str">
        <v/>
      </c>
      <c r="BS96" s="35" t="str">
        <v/>
      </c>
      <c r="BT96" t="str">
        <v>096</v>
      </c>
      <c r="BU96" s="35" t="str">
        <f t="shared" si="17"/>
        <v/>
      </c>
      <c r="BX96" s="13"/>
      <c r="BY96" s="57" t="str">
        <f t="shared" si="15"/>
        <v/>
      </c>
      <c r="BZ96" s="57"/>
      <c r="CG96" s="71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X96" t="str">
        <f ca="1"/>
        <v/>
      </c>
      <c r="CY96" t="str">
        <f ca="1"/>
        <v/>
      </c>
      <c r="CZ96" t="str">
        <f ca="1"/>
        <v/>
      </c>
      <c r="DA96" t="str">
        <f ca="1"/>
        <v/>
      </c>
      <c r="DB96" t="str">
        <f ca="1"/>
        <v/>
      </c>
      <c r="DC96" t="str">
        <f ca="1"/>
        <v/>
      </c>
      <c r="DD96" t="str">
        <f ca="1"/>
        <v/>
      </c>
      <c r="DL96" s="18" t="b">
        <f ca="1"/>
        <v>0</v>
      </c>
      <c r="DM96" s="141" t="str">
        <f t="shared" ca="1" si="16"/>
        <v/>
      </c>
      <c r="DN96" t="str">
        <v/>
      </c>
      <c r="DO96" t="str">
        <f ca="1"/>
        <v/>
      </c>
      <c r="DP96" t="str">
        <f ca="1"/>
        <v/>
      </c>
      <c r="DS96" t="str">
        <f ca="1"/>
        <v/>
      </c>
      <c r="DT96" t="str">
        <f ca="1"/>
        <v/>
      </c>
      <c r="DU96" t="str">
        <f ca="1"/>
        <v/>
      </c>
      <c r="DV96" t="str">
        <f ca="1"/>
        <v/>
      </c>
      <c r="DY96" t="str">
        <f ca="1"/>
        <v/>
      </c>
      <c r="DZ96" t="str">
        <f ca="1"/>
        <v/>
      </c>
      <c r="EC96" t="b">
        <f ca="1"/>
        <v>0</v>
      </c>
      <c r="ED96" t="str">
        <f ca="1"/>
        <v/>
      </c>
      <c r="EE96" s="13" t="str">
        <f ca="1"/>
        <v/>
      </c>
      <c r="EG96" t="str">
        <f ca="1"/>
        <v/>
      </c>
      <c r="EH96" t="str">
        <f ca="1"/>
        <v/>
      </c>
      <c r="EI96" t="str">
        <f ca="1"/>
        <v/>
      </c>
      <c r="EJ96" t="str">
        <f ca="1"/>
        <v/>
      </c>
      <c r="EK96" t="str">
        <f ca="1"/>
        <v/>
      </c>
      <c r="EL96" t="str">
        <f ca="1">IF(_IsInternal,_xlfn.TEXTJOIN($EL$1,TRUE,EG96:EJ96),"")</f>
        <v/>
      </c>
      <c r="EM96" t="str">
        <f ca="1"/>
        <v/>
      </c>
      <c r="EP96" t="str">
        <v/>
      </c>
      <c r="EQ96" t="str">
        <f ca="1"/>
        <v/>
      </c>
      <c r="ES96" s="78">
        <f>ROWS(ES$4:ES96)</f>
        <v>93</v>
      </c>
      <c r="FP96" t="str">
        <f ca="1"/>
        <v/>
      </c>
      <c r="FQ96" t="str">
        <f ca="1"/>
        <v/>
      </c>
      <c r="FR96" t="str">
        <f ca="1"/>
        <v/>
      </c>
      <c r="FZ96" s="109"/>
      <c r="GH96" t="str">
        <f ca="1"/>
        <v/>
      </c>
      <c r="GI96" t="str">
        <f ca="1"/>
        <v/>
      </c>
      <c r="GJ96" t="str">
        <f ca="1"/>
        <v/>
      </c>
      <c r="GY96" t="b">
        <f ca="1"/>
        <v>0</v>
      </c>
      <c r="GZ96" t="str">
        <f ca="1"/>
        <v/>
      </c>
      <c r="HA96" t="str">
        <f ca="1"/>
        <v/>
      </c>
      <c r="HB96" t="str">
        <f ca="1"/>
        <v/>
      </c>
      <c r="HQ96" t="str">
        <f ca="1"/>
        <v/>
      </c>
      <c r="HR96" t="str">
        <f ca="1"/>
        <v/>
      </c>
      <c r="HS96" t="str">
        <f ca="1"/>
        <v/>
      </c>
    </row>
    <row r="97" spans="1:227">
      <c r="A97" s="14" t="str">
        <f>IF(AK97,MAX(A$4:A96)+1,"")</f>
        <v/>
      </c>
      <c r="B97" s="51"/>
      <c r="C97" s="12"/>
      <c r="D97" s="12"/>
      <c r="E97" s="12"/>
      <c r="G97" s="12"/>
      <c r="I97" s="186"/>
      <c r="K97" s="12"/>
      <c r="L97" s="241"/>
      <c r="M97" s="241"/>
      <c r="O97" s="239">
        <v>0</v>
      </c>
      <c r="P97" s="240" t="str">
        <f ca="1">IF(T97,SUM(OFFSET($O97:$O$303,,,U97)),"")</f>
        <v/>
      </c>
      <c r="Q97" s="175"/>
      <c r="R97" s="177" t="str">
        <v/>
      </c>
      <c r="T97">
        <v>0</v>
      </c>
      <c r="U97" t="str">
        <f>IF(T97,IFERROR(MATCH(1,$T98:$T$303,0),ROWS($T97:$T$303)),"")</f>
        <v/>
      </c>
      <c r="V97" t="str">
        <v/>
      </c>
      <c r="W97" t="b">
        <f t="shared" si="9"/>
        <v>0</v>
      </c>
      <c r="X97" t="str">
        <v/>
      </c>
      <c r="Y97" t="str">
        <v/>
      </c>
      <c r="Z97" t="str">
        <v/>
      </c>
      <c r="AA97" t="b">
        <v>0</v>
      </c>
      <c r="AB97" t="b">
        <v>0</v>
      </c>
      <c r="AC97" t="b">
        <v>0</v>
      </c>
      <c r="AD97" t="b">
        <v>0</v>
      </c>
      <c r="AE97" t="b">
        <v>0</v>
      </c>
      <c r="AF97" s="25" t="b">
        <v>0</v>
      </c>
      <c r="AG97" t="b">
        <v>0</v>
      </c>
      <c r="AH97">
        <v>0</v>
      </c>
      <c r="AI97">
        <v>0</v>
      </c>
      <c r="AK97" s="13">
        <v>0</v>
      </c>
      <c r="AL97" s="13">
        <v>0</v>
      </c>
      <c r="AM97" s="13">
        <v>0</v>
      </c>
      <c r="AN97" s="18">
        <v>0</v>
      </c>
      <c r="AO97">
        <v>0</v>
      </c>
      <c r="AP97" t="b">
        <v>0</v>
      </c>
      <c r="AQ97">
        <v>0</v>
      </c>
      <c r="AR97">
        <v>0</v>
      </c>
      <c r="AS97" s="35" t="str">
        <v/>
      </c>
      <c r="AT97" s="35"/>
      <c r="AU97" s="58"/>
      <c r="AV97" t="b">
        <f t="shared" si="10"/>
        <v>0</v>
      </c>
      <c r="AW97">
        <v>0</v>
      </c>
      <c r="AX97">
        <v>0</v>
      </c>
      <c r="AY97">
        <v>0</v>
      </c>
      <c r="AZ97">
        <f ca="1"/>
        <v>0</v>
      </c>
      <c r="BB97" t="str">
        <v/>
      </c>
      <c r="BC97" t="str">
        <v/>
      </c>
      <c r="BD97" t="str">
        <v/>
      </c>
      <c r="BE97" t="str">
        <v/>
      </c>
      <c r="BF97" t="str">
        <v/>
      </c>
      <c r="BG97">
        <f ca="1"/>
        <v>0</v>
      </c>
      <c r="BI97" s="54" t="str">
        <f t="shared" si="12"/>
        <v/>
      </c>
      <c r="BJ97" s="54" t="str">
        <f t="shared" si="13"/>
        <v/>
      </c>
      <c r="BK97" s="54" t="str">
        <f t="shared" si="14"/>
        <v/>
      </c>
      <c r="BL97" s="54" t="str">
        <v/>
      </c>
      <c r="BM97" t="str">
        <v/>
      </c>
      <c r="BN97" t="str">
        <v/>
      </c>
      <c r="BO97" t="str">
        <v/>
      </c>
      <c r="BP97" t="str">
        <v/>
      </c>
      <c r="BQ97" s="25" t="str">
        <f t="shared" si="11"/>
        <v/>
      </c>
      <c r="BR97" s="35" t="str">
        <v/>
      </c>
      <c r="BS97" s="35" t="str">
        <v/>
      </c>
      <c r="BT97" t="str">
        <v>097</v>
      </c>
      <c r="BU97" s="35" t="str">
        <f t="shared" si="17"/>
        <v/>
      </c>
      <c r="BX97" s="13"/>
      <c r="BY97" s="57" t="str">
        <f t="shared" si="15"/>
        <v/>
      </c>
      <c r="BZ97" s="57"/>
      <c r="CG97" s="71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X97" t="str">
        <f ca="1"/>
        <v/>
      </c>
      <c r="CY97" t="str">
        <f ca="1"/>
        <v/>
      </c>
      <c r="CZ97" t="str">
        <f ca="1"/>
        <v/>
      </c>
      <c r="DA97" t="str">
        <f ca="1"/>
        <v/>
      </c>
      <c r="DB97" t="str">
        <f ca="1"/>
        <v/>
      </c>
      <c r="DC97" t="str">
        <f ca="1"/>
        <v/>
      </c>
      <c r="DD97" t="str">
        <f ca="1"/>
        <v/>
      </c>
      <c r="DL97" s="18" t="b">
        <f ca="1"/>
        <v>0</v>
      </c>
      <c r="DM97" s="141" t="str">
        <f t="shared" ca="1" si="16"/>
        <v/>
      </c>
      <c r="DN97" t="str">
        <v/>
      </c>
      <c r="DO97" t="str">
        <f ca="1"/>
        <v/>
      </c>
      <c r="DP97" t="str">
        <f ca="1"/>
        <v/>
      </c>
      <c r="DS97" t="str">
        <f ca="1"/>
        <v/>
      </c>
      <c r="DT97" t="str">
        <f ca="1"/>
        <v/>
      </c>
      <c r="DU97" t="str">
        <f ca="1"/>
        <v/>
      </c>
      <c r="DV97" t="str">
        <f ca="1"/>
        <v/>
      </c>
      <c r="DY97" t="str">
        <f ca="1"/>
        <v/>
      </c>
      <c r="DZ97" t="str">
        <f ca="1"/>
        <v/>
      </c>
      <c r="EC97" t="b">
        <f ca="1"/>
        <v>0</v>
      </c>
      <c r="ED97" t="str">
        <f ca="1"/>
        <v/>
      </c>
      <c r="EE97" s="13" t="str">
        <f ca="1"/>
        <v/>
      </c>
      <c r="EG97" t="str">
        <f ca="1"/>
        <v/>
      </c>
      <c r="EH97" t="str">
        <f ca="1"/>
        <v/>
      </c>
      <c r="EI97" t="str">
        <f ca="1"/>
        <v/>
      </c>
      <c r="EJ97" t="str">
        <f ca="1"/>
        <v/>
      </c>
      <c r="EK97" t="str">
        <f ca="1"/>
        <v/>
      </c>
      <c r="EL97" t="str">
        <f ca="1">IF(_IsInternal,_xlfn.TEXTJOIN($EL$1,TRUE,EG97:EJ97),"")</f>
        <v/>
      </c>
      <c r="EM97" t="str">
        <f ca="1"/>
        <v/>
      </c>
      <c r="EP97" t="str">
        <v/>
      </c>
      <c r="EQ97" t="str">
        <f ca="1"/>
        <v/>
      </c>
      <c r="ES97" s="78">
        <f>ROWS(ES$4:ES97)</f>
        <v>94</v>
      </c>
      <c r="FP97" t="str">
        <f ca="1"/>
        <v/>
      </c>
      <c r="FQ97" t="str">
        <f ca="1"/>
        <v/>
      </c>
      <c r="FR97" t="str">
        <f ca="1"/>
        <v/>
      </c>
      <c r="FZ97" s="109"/>
      <c r="GH97" t="str">
        <f ca="1"/>
        <v/>
      </c>
      <c r="GI97" t="str">
        <f ca="1"/>
        <v/>
      </c>
      <c r="GJ97" t="str">
        <f ca="1"/>
        <v/>
      </c>
      <c r="GY97" t="b">
        <f ca="1"/>
        <v>0</v>
      </c>
      <c r="GZ97" t="str">
        <f ca="1"/>
        <v/>
      </c>
      <c r="HA97" t="str">
        <f ca="1"/>
        <v/>
      </c>
      <c r="HB97" t="str">
        <f ca="1"/>
        <v/>
      </c>
      <c r="HQ97" t="str">
        <f ca="1"/>
        <v/>
      </c>
      <c r="HR97" t="str">
        <f ca="1"/>
        <v/>
      </c>
      <c r="HS97" t="str">
        <f ca="1"/>
        <v/>
      </c>
    </row>
    <row r="98" spans="1:227">
      <c r="A98" s="14" t="str">
        <f>IF(AK98,MAX(A$4:A97)+1,"")</f>
        <v/>
      </c>
      <c r="B98" s="51"/>
      <c r="C98" s="12"/>
      <c r="D98" s="12"/>
      <c r="E98" s="12"/>
      <c r="G98" s="12"/>
      <c r="I98" s="186"/>
      <c r="K98" s="12"/>
      <c r="L98" s="241"/>
      <c r="M98" s="241"/>
      <c r="O98" s="239">
        <v>0</v>
      </c>
      <c r="P98" s="240" t="str">
        <f ca="1">IF(T98,SUM(OFFSET($O98:$O$303,,,U98)),"")</f>
        <v/>
      </c>
      <c r="Q98" s="175"/>
      <c r="R98" s="177" t="str">
        <v/>
      </c>
      <c r="T98">
        <v>0</v>
      </c>
      <c r="U98" t="str">
        <f>IF(T98,IFERROR(MATCH(1,$T99:$T$303,0),ROWS($T98:$T$303)),"")</f>
        <v/>
      </c>
      <c r="V98" t="str">
        <v/>
      </c>
      <c r="W98" t="b">
        <f t="shared" si="9"/>
        <v>0</v>
      </c>
      <c r="X98" t="str">
        <v/>
      </c>
      <c r="Y98" t="str">
        <v/>
      </c>
      <c r="Z98" t="str">
        <v/>
      </c>
      <c r="AA98" t="b">
        <v>0</v>
      </c>
      <c r="AB98" t="b">
        <v>0</v>
      </c>
      <c r="AC98" t="b">
        <v>0</v>
      </c>
      <c r="AD98" t="b">
        <v>0</v>
      </c>
      <c r="AE98" t="b">
        <v>0</v>
      </c>
      <c r="AF98" s="25" t="b">
        <v>0</v>
      </c>
      <c r="AG98" t="b">
        <v>0</v>
      </c>
      <c r="AH98">
        <v>0</v>
      </c>
      <c r="AI98">
        <v>0</v>
      </c>
      <c r="AK98" s="13">
        <v>0</v>
      </c>
      <c r="AL98" s="13">
        <v>0</v>
      </c>
      <c r="AM98" s="13">
        <v>0</v>
      </c>
      <c r="AN98" s="18">
        <v>0</v>
      </c>
      <c r="AO98">
        <v>0</v>
      </c>
      <c r="AP98" t="b">
        <v>0</v>
      </c>
      <c r="AQ98">
        <v>0</v>
      </c>
      <c r="AR98">
        <v>0</v>
      </c>
      <c r="AS98" s="35" t="str">
        <v/>
      </c>
      <c r="AT98" s="35"/>
      <c r="AU98" s="58"/>
      <c r="AV98" t="b">
        <f t="shared" si="10"/>
        <v>0</v>
      </c>
      <c r="AW98">
        <v>0</v>
      </c>
      <c r="AX98">
        <v>0</v>
      </c>
      <c r="AY98">
        <v>0</v>
      </c>
      <c r="AZ98">
        <f ca="1"/>
        <v>0</v>
      </c>
      <c r="BB98" t="str">
        <v/>
      </c>
      <c r="BC98" t="str">
        <v/>
      </c>
      <c r="BD98" t="str">
        <v/>
      </c>
      <c r="BE98" t="str">
        <v/>
      </c>
      <c r="BF98" t="str">
        <v/>
      </c>
      <c r="BG98">
        <f ca="1"/>
        <v>0</v>
      </c>
      <c r="BI98" s="54" t="str">
        <f t="shared" si="12"/>
        <v/>
      </c>
      <c r="BJ98" s="54" t="str">
        <f t="shared" si="13"/>
        <v/>
      </c>
      <c r="BK98" s="54" t="str">
        <f t="shared" si="14"/>
        <v/>
      </c>
      <c r="BL98" s="54" t="str">
        <v/>
      </c>
      <c r="BM98" t="str">
        <v/>
      </c>
      <c r="BN98" t="str">
        <v/>
      </c>
      <c r="BO98" t="str">
        <v/>
      </c>
      <c r="BP98" t="str">
        <v/>
      </c>
      <c r="BQ98" s="25" t="str">
        <f t="shared" si="11"/>
        <v/>
      </c>
      <c r="BR98" s="35" t="str">
        <v/>
      </c>
      <c r="BS98" s="35" t="str">
        <v/>
      </c>
      <c r="BT98" t="str">
        <v>098</v>
      </c>
      <c r="BU98" s="35" t="str">
        <f t="shared" si="17"/>
        <v/>
      </c>
      <c r="BX98" s="13"/>
      <c r="BY98" s="57" t="str">
        <f t="shared" si="15"/>
        <v/>
      </c>
      <c r="BZ98" s="57"/>
      <c r="CG98" s="71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X98" t="str">
        <f ca="1"/>
        <v/>
      </c>
      <c r="CY98" t="str">
        <f ca="1"/>
        <v/>
      </c>
      <c r="CZ98" t="str">
        <f ca="1"/>
        <v/>
      </c>
      <c r="DA98" t="str">
        <f ca="1"/>
        <v/>
      </c>
      <c r="DB98" t="str">
        <f ca="1"/>
        <v/>
      </c>
      <c r="DC98" t="str">
        <f ca="1"/>
        <v/>
      </c>
      <c r="DD98" t="str">
        <f ca="1"/>
        <v/>
      </c>
      <c r="DL98" s="18" t="b">
        <f ca="1"/>
        <v>0</v>
      </c>
      <c r="DM98" s="141" t="str">
        <f t="shared" ca="1" si="16"/>
        <v/>
      </c>
      <c r="DN98" t="str">
        <v/>
      </c>
      <c r="DO98" t="str">
        <f ca="1"/>
        <v/>
      </c>
      <c r="DP98" t="str">
        <f ca="1"/>
        <v/>
      </c>
      <c r="DS98" t="str">
        <f ca="1"/>
        <v/>
      </c>
      <c r="DT98" t="str">
        <f ca="1"/>
        <v/>
      </c>
      <c r="DU98" t="str">
        <f ca="1"/>
        <v/>
      </c>
      <c r="DV98" t="str">
        <f ca="1"/>
        <v/>
      </c>
      <c r="DY98" t="str">
        <f ca="1"/>
        <v/>
      </c>
      <c r="DZ98" t="str">
        <f ca="1"/>
        <v/>
      </c>
      <c r="EC98" t="b">
        <f ca="1"/>
        <v>0</v>
      </c>
      <c r="ED98" t="str">
        <f ca="1"/>
        <v/>
      </c>
      <c r="EE98" s="13" t="str">
        <f ca="1"/>
        <v/>
      </c>
      <c r="EG98" t="str">
        <f ca="1"/>
        <v/>
      </c>
      <c r="EH98" t="str">
        <f ca="1"/>
        <v/>
      </c>
      <c r="EI98" t="str">
        <f ca="1"/>
        <v/>
      </c>
      <c r="EJ98" t="str">
        <f ca="1"/>
        <v/>
      </c>
      <c r="EK98" t="str">
        <f ca="1"/>
        <v/>
      </c>
      <c r="EL98" t="str">
        <f ca="1">IF(_IsInternal,_xlfn.TEXTJOIN($EL$1,TRUE,EG98:EJ98),"")</f>
        <v/>
      </c>
      <c r="EM98" t="str">
        <f ca="1"/>
        <v/>
      </c>
      <c r="EP98" t="str">
        <v/>
      </c>
      <c r="EQ98" t="str">
        <f ca="1"/>
        <v/>
      </c>
      <c r="ES98" s="78">
        <f>ROWS(ES$4:ES98)</f>
        <v>95</v>
      </c>
      <c r="FP98" t="str">
        <f ca="1"/>
        <v/>
      </c>
      <c r="FQ98" t="str">
        <f ca="1"/>
        <v/>
      </c>
      <c r="FR98" t="str">
        <f ca="1"/>
        <v/>
      </c>
      <c r="FZ98" s="109"/>
      <c r="GH98" t="str">
        <f ca="1"/>
        <v/>
      </c>
      <c r="GI98" t="str">
        <f ca="1"/>
        <v/>
      </c>
      <c r="GJ98" t="str">
        <f ca="1"/>
        <v/>
      </c>
      <c r="GY98" t="b">
        <f ca="1"/>
        <v>0</v>
      </c>
      <c r="GZ98" t="str">
        <f ca="1"/>
        <v/>
      </c>
      <c r="HA98" t="str">
        <f ca="1"/>
        <v/>
      </c>
      <c r="HB98" t="str">
        <f ca="1"/>
        <v/>
      </c>
      <c r="HQ98" t="str">
        <f ca="1"/>
        <v/>
      </c>
      <c r="HR98" t="str">
        <f ca="1"/>
        <v/>
      </c>
      <c r="HS98" t="str">
        <f ca="1"/>
        <v/>
      </c>
    </row>
    <row r="99" spans="1:227">
      <c r="A99" s="14" t="str">
        <f>IF(AK99,MAX(A$4:A98)+1,"")</f>
        <v/>
      </c>
      <c r="B99" s="51"/>
      <c r="C99" s="12"/>
      <c r="D99" s="12"/>
      <c r="E99" s="12"/>
      <c r="G99" s="12"/>
      <c r="I99" s="186"/>
      <c r="K99" s="12"/>
      <c r="L99" s="241"/>
      <c r="M99" s="241"/>
      <c r="O99" s="239">
        <v>0</v>
      </c>
      <c r="P99" s="240" t="str">
        <f ca="1">IF(T99,SUM(OFFSET($O99:$O$303,,,U99)),"")</f>
        <v/>
      </c>
      <c r="Q99" s="175"/>
      <c r="R99" s="177" t="str">
        <v/>
      </c>
      <c r="T99">
        <v>0</v>
      </c>
      <c r="U99" t="str">
        <f>IF(T99,IFERROR(MATCH(1,$T100:$T$303,0),ROWS($T99:$T$303)),"")</f>
        <v/>
      </c>
      <c r="V99" t="str">
        <v/>
      </c>
      <c r="W99" t="b">
        <f t="shared" si="9"/>
        <v>0</v>
      </c>
      <c r="X99" t="str">
        <v/>
      </c>
      <c r="Y99" t="str">
        <v/>
      </c>
      <c r="Z99" t="str">
        <v/>
      </c>
      <c r="AA99" t="b">
        <v>0</v>
      </c>
      <c r="AB99" t="b">
        <v>0</v>
      </c>
      <c r="AC99" t="b">
        <v>0</v>
      </c>
      <c r="AD99" t="b">
        <v>0</v>
      </c>
      <c r="AE99" t="b">
        <v>0</v>
      </c>
      <c r="AF99" s="25" t="b">
        <v>0</v>
      </c>
      <c r="AG99" t="b">
        <v>0</v>
      </c>
      <c r="AH99">
        <v>0</v>
      </c>
      <c r="AI99">
        <v>0</v>
      </c>
      <c r="AK99" s="13">
        <v>0</v>
      </c>
      <c r="AL99" s="13">
        <v>0</v>
      </c>
      <c r="AM99" s="13">
        <v>0</v>
      </c>
      <c r="AN99" s="18">
        <v>0</v>
      </c>
      <c r="AO99">
        <v>0</v>
      </c>
      <c r="AP99" t="b">
        <v>0</v>
      </c>
      <c r="AQ99">
        <v>0</v>
      </c>
      <c r="AR99">
        <v>0</v>
      </c>
      <c r="AS99" s="35" t="str">
        <v/>
      </c>
      <c r="AT99" s="35"/>
      <c r="AU99" s="58"/>
      <c r="AV99" t="b">
        <f t="shared" si="10"/>
        <v>0</v>
      </c>
      <c r="AW99">
        <v>0</v>
      </c>
      <c r="AX99">
        <v>0</v>
      </c>
      <c r="AY99">
        <v>0</v>
      </c>
      <c r="AZ99">
        <f ca="1"/>
        <v>0</v>
      </c>
      <c r="BB99" t="str">
        <v/>
      </c>
      <c r="BC99" t="str">
        <v/>
      </c>
      <c r="BD99" t="str">
        <v/>
      </c>
      <c r="BE99" t="str">
        <v/>
      </c>
      <c r="BF99" t="str">
        <v/>
      </c>
      <c r="BG99">
        <f ca="1"/>
        <v>0</v>
      </c>
      <c r="BI99" s="54" t="str">
        <f t="shared" si="12"/>
        <v/>
      </c>
      <c r="BJ99" s="54" t="str">
        <f t="shared" si="13"/>
        <v/>
      </c>
      <c r="BK99" s="54" t="str">
        <f t="shared" si="14"/>
        <v/>
      </c>
      <c r="BL99" s="54" t="str">
        <v/>
      </c>
      <c r="BM99" t="str">
        <v/>
      </c>
      <c r="BN99" t="str">
        <v/>
      </c>
      <c r="BO99" t="str">
        <v/>
      </c>
      <c r="BP99" t="str">
        <v/>
      </c>
      <c r="BQ99" s="25" t="str">
        <f t="shared" si="11"/>
        <v/>
      </c>
      <c r="BR99" s="35" t="str">
        <v/>
      </c>
      <c r="BS99" s="35" t="str">
        <v/>
      </c>
      <c r="BT99" t="str">
        <v>099</v>
      </c>
      <c r="BU99" s="35" t="str">
        <f t="shared" si="17"/>
        <v/>
      </c>
      <c r="BX99" s="13"/>
      <c r="BY99" s="57" t="str">
        <f t="shared" si="15"/>
        <v/>
      </c>
      <c r="BZ99" s="57"/>
      <c r="CG99" s="71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X99" t="str">
        <f ca="1"/>
        <v/>
      </c>
      <c r="CY99" t="str">
        <f ca="1"/>
        <v/>
      </c>
      <c r="CZ99" t="str">
        <f ca="1"/>
        <v/>
      </c>
      <c r="DA99" t="str">
        <f ca="1"/>
        <v/>
      </c>
      <c r="DB99" t="str">
        <f ca="1"/>
        <v/>
      </c>
      <c r="DC99" t="str">
        <f ca="1"/>
        <v/>
      </c>
      <c r="DD99" t="str">
        <f ca="1"/>
        <v/>
      </c>
      <c r="DL99" s="18" t="b">
        <f ca="1"/>
        <v>0</v>
      </c>
      <c r="DM99" s="141" t="str">
        <f t="shared" ca="1" si="16"/>
        <v/>
      </c>
      <c r="DN99" t="str">
        <v/>
      </c>
      <c r="DO99" t="str">
        <f ca="1"/>
        <v/>
      </c>
      <c r="DP99" t="str">
        <f ca="1"/>
        <v/>
      </c>
      <c r="DS99" t="str">
        <f ca="1"/>
        <v/>
      </c>
      <c r="DT99" t="str">
        <f ca="1"/>
        <v/>
      </c>
      <c r="DU99" t="str">
        <f ca="1"/>
        <v/>
      </c>
      <c r="DV99" t="str">
        <f ca="1"/>
        <v/>
      </c>
      <c r="DY99" t="str">
        <f ca="1"/>
        <v/>
      </c>
      <c r="DZ99" t="str">
        <f ca="1"/>
        <v/>
      </c>
      <c r="EC99" t="b">
        <f ca="1"/>
        <v>0</v>
      </c>
      <c r="ED99" t="str">
        <f ca="1"/>
        <v/>
      </c>
      <c r="EE99" s="13" t="str">
        <f ca="1"/>
        <v/>
      </c>
      <c r="EG99" t="str">
        <f ca="1"/>
        <v/>
      </c>
      <c r="EH99" t="str">
        <f ca="1"/>
        <v/>
      </c>
      <c r="EI99" t="str">
        <f ca="1"/>
        <v/>
      </c>
      <c r="EJ99" t="str">
        <f ca="1"/>
        <v/>
      </c>
      <c r="EK99" t="str">
        <f ca="1"/>
        <v/>
      </c>
      <c r="EL99" t="str">
        <f ca="1">IF(_IsInternal,_xlfn.TEXTJOIN($EL$1,TRUE,EG99:EJ99),"")</f>
        <v/>
      </c>
      <c r="EM99" t="str">
        <f ca="1"/>
        <v/>
      </c>
      <c r="EP99" t="str">
        <v/>
      </c>
      <c r="EQ99" t="str">
        <f ca="1"/>
        <v/>
      </c>
      <c r="ES99" s="78">
        <f>ROWS(ES$4:ES99)</f>
        <v>96</v>
      </c>
      <c r="FP99" t="str">
        <f ca="1"/>
        <v/>
      </c>
      <c r="FQ99" t="str">
        <f ca="1"/>
        <v/>
      </c>
      <c r="FR99" t="str">
        <f ca="1"/>
        <v/>
      </c>
      <c r="FZ99" s="109"/>
      <c r="GH99" t="str">
        <f ca="1"/>
        <v/>
      </c>
      <c r="GI99" t="str">
        <f ca="1"/>
        <v/>
      </c>
      <c r="GJ99" t="str">
        <f ca="1"/>
        <v/>
      </c>
      <c r="GY99" t="b">
        <f ca="1"/>
        <v>0</v>
      </c>
      <c r="GZ99" t="str">
        <f ca="1"/>
        <v/>
      </c>
      <c r="HA99" t="str">
        <f ca="1"/>
        <v/>
      </c>
      <c r="HB99" t="str">
        <f ca="1"/>
        <v/>
      </c>
      <c r="HQ99" t="str">
        <f ca="1"/>
        <v/>
      </c>
      <c r="HR99" t="str">
        <f ca="1"/>
        <v/>
      </c>
      <c r="HS99" t="str">
        <f ca="1"/>
        <v/>
      </c>
    </row>
    <row r="100" spans="1:227">
      <c r="A100" s="14" t="str">
        <f>IF(AK100,MAX(A$4:A99)+1,"")</f>
        <v/>
      </c>
      <c r="B100" s="51"/>
      <c r="C100" s="12"/>
      <c r="D100" s="12"/>
      <c r="E100" s="12"/>
      <c r="G100" s="12"/>
      <c r="I100" s="186"/>
      <c r="K100" s="12"/>
      <c r="L100" s="241"/>
      <c r="M100" s="241"/>
      <c r="O100" s="239">
        <v>0</v>
      </c>
      <c r="P100" s="240" t="str">
        <f ca="1">IF(T100,SUM(OFFSET($O100:$O$303,,,U100)),"")</f>
        <v/>
      </c>
      <c r="Q100" s="175"/>
      <c r="R100" s="177" t="str">
        <v/>
      </c>
      <c r="T100">
        <v>0</v>
      </c>
      <c r="U100" t="str">
        <f>IF(T100,IFERROR(MATCH(1,$T101:$T$303,0),ROWS($T100:$T$303)),"")</f>
        <v/>
      </c>
      <c r="V100" t="str">
        <v/>
      </c>
      <c r="W100" t="b">
        <f t="shared" ref="W100:W163" si="18">AND(AD100,OR(W99,T100))</f>
        <v>0</v>
      </c>
      <c r="X100" t="str">
        <v/>
      </c>
      <c r="Y100" t="str">
        <v/>
      </c>
      <c r="Z100" t="str">
        <v/>
      </c>
      <c r="AA100" t="b">
        <v>0</v>
      </c>
      <c r="AB100" t="b">
        <v>0</v>
      </c>
      <c r="AC100" t="b">
        <v>0</v>
      </c>
      <c r="AD100" t="b">
        <v>0</v>
      </c>
      <c r="AE100" t="b">
        <v>0</v>
      </c>
      <c r="AF100" s="25" t="b">
        <v>0</v>
      </c>
      <c r="AG100" t="b">
        <v>0</v>
      </c>
      <c r="AH100">
        <v>0</v>
      </c>
      <c r="AI100">
        <v>0</v>
      </c>
      <c r="AK100" s="13">
        <v>0</v>
      </c>
      <c r="AL100" s="13">
        <v>0</v>
      </c>
      <c r="AM100" s="13">
        <v>0</v>
      </c>
      <c r="AN100" s="18">
        <v>0</v>
      </c>
      <c r="AO100">
        <v>0</v>
      </c>
      <c r="AP100" t="b">
        <v>0</v>
      </c>
      <c r="AQ100">
        <v>0</v>
      </c>
      <c r="AR100">
        <v>0</v>
      </c>
      <c r="AS100" s="35" t="str">
        <v/>
      </c>
      <c r="AT100" s="35"/>
      <c r="AU100" s="58"/>
      <c r="AV100" t="b">
        <f t="shared" ref="AV100:AV163" si="19">AND(AE100=FALSE,OR(AND(AF100,AD100,AL100),AND(AL100=FALSE,AD100)))</f>
        <v>0</v>
      </c>
      <c r="AW100">
        <v>0</v>
      </c>
      <c r="AX100">
        <v>0</v>
      </c>
      <c r="AY100">
        <v>0</v>
      </c>
      <c r="AZ100">
        <f ca="1"/>
        <v>0</v>
      </c>
      <c r="BB100" t="str">
        <v/>
      </c>
      <c r="BC100" t="str">
        <v/>
      </c>
      <c r="BD100" t="str">
        <v/>
      </c>
      <c r="BE100" t="str">
        <v/>
      </c>
      <c r="BF100" t="str">
        <v/>
      </c>
      <c r="BG100">
        <f ca="1"/>
        <v>0</v>
      </c>
      <c r="BI100" s="54" t="str">
        <f t="shared" si="12"/>
        <v/>
      </c>
      <c r="BJ100" s="54" t="str">
        <f t="shared" si="13"/>
        <v/>
      </c>
      <c r="BK100" s="54" t="str">
        <f t="shared" si="14"/>
        <v/>
      </c>
      <c r="BL100" s="54" t="str">
        <v/>
      </c>
      <c r="BM100" t="str">
        <v/>
      </c>
      <c r="BN100" t="str">
        <v/>
      </c>
      <c r="BO100" t="str">
        <v/>
      </c>
      <c r="BP100" t="str">
        <v/>
      </c>
      <c r="BQ100" s="25" t="str">
        <f t="shared" ref="BQ100:BQ163" si="20">IF(_IsInp, _xlfn.TEXTJOIN(".",TRUE,BN100:BP100),"")</f>
        <v/>
      </c>
      <c r="BR100" s="35" t="str">
        <v/>
      </c>
      <c r="BS100" s="35" t="str">
        <v/>
      </c>
      <c r="BT100" t="str">
        <v>100</v>
      </c>
      <c r="BU100" s="35" t="str">
        <f t="shared" si="17"/>
        <v/>
      </c>
      <c r="BX100" s="13"/>
      <c r="BY100" s="57" t="str">
        <f t="shared" si="15"/>
        <v/>
      </c>
      <c r="BZ100" s="57"/>
      <c r="CG100" s="71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X100" t="str">
        <f ca="1"/>
        <v/>
      </c>
      <c r="CY100" t="str">
        <f ca="1"/>
        <v/>
      </c>
      <c r="CZ100" t="str">
        <f ca="1"/>
        <v/>
      </c>
      <c r="DA100" t="str">
        <f ca="1"/>
        <v/>
      </c>
      <c r="DB100" t="str">
        <f ca="1"/>
        <v/>
      </c>
      <c r="DC100" t="str">
        <f ca="1"/>
        <v/>
      </c>
      <c r="DD100" t="str">
        <f ca="1"/>
        <v/>
      </c>
      <c r="DL100" s="18" t="b">
        <f ca="1"/>
        <v>0</v>
      </c>
      <c r="DM100" s="141" t="str">
        <f t="shared" ca="1" si="16"/>
        <v/>
      </c>
      <c r="DN100" t="str">
        <v/>
      </c>
      <c r="DO100" t="str">
        <f ca="1"/>
        <v/>
      </c>
      <c r="DP100" t="str">
        <f ca="1"/>
        <v/>
      </c>
      <c r="DS100" t="str">
        <f ca="1"/>
        <v/>
      </c>
      <c r="DT100" t="str">
        <f ca="1"/>
        <v/>
      </c>
      <c r="DU100" t="str">
        <f ca="1"/>
        <v/>
      </c>
      <c r="DV100" t="str">
        <f ca="1"/>
        <v/>
      </c>
      <c r="DY100" t="str">
        <f ca="1"/>
        <v/>
      </c>
      <c r="DZ100" t="str">
        <f ca="1"/>
        <v/>
      </c>
      <c r="EC100" t="b">
        <f ca="1"/>
        <v>0</v>
      </c>
      <c r="ED100" t="str">
        <f ca="1"/>
        <v/>
      </c>
      <c r="EE100" s="13" t="str">
        <f ca="1"/>
        <v/>
      </c>
      <c r="EG100" t="str">
        <f ca="1"/>
        <v/>
      </c>
      <c r="EH100" t="str">
        <f ca="1"/>
        <v/>
      </c>
      <c r="EI100" t="str">
        <f ca="1"/>
        <v/>
      </c>
      <c r="EJ100" t="str">
        <f ca="1"/>
        <v/>
      </c>
      <c r="EK100" t="str">
        <f ca="1"/>
        <v/>
      </c>
      <c r="EL100" t="str">
        <f ca="1">IF(_IsInternal,_xlfn.TEXTJOIN($EL$1,TRUE,EG100:EJ100),"")</f>
        <v/>
      </c>
      <c r="EM100" t="str">
        <f ca="1"/>
        <v/>
      </c>
      <c r="EP100" t="str">
        <v/>
      </c>
      <c r="EQ100" t="str">
        <f ca="1"/>
        <v/>
      </c>
      <c r="ES100" s="78">
        <f>ROWS(ES$4:ES100)</f>
        <v>97</v>
      </c>
      <c r="FP100" t="str">
        <f ca="1"/>
        <v/>
      </c>
      <c r="FQ100" t="str">
        <f ca="1"/>
        <v/>
      </c>
      <c r="FR100" t="str">
        <f ca="1"/>
        <v/>
      </c>
      <c r="FZ100" s="109"/>
      <c r="GH100" t="str">
        <f ca="1"/>
        <v/>
      </c>
      <c r="GI100" t="str">
        <f ca="1"/>
        <v/>
      </c>
      <c r="GJ100" t="str">
        <f ca="1"/>
        <v/>
      </c>
      <c r="GY100" t="b">
        <f ca="1"/>
        <v>0</v>
      </c>
      <c r="GZ100" t="str">
        <f ca="1"/>
        <v/>
      </c>
      <c r="HA100" t="str">
        <f ca="1"/>
        <v/>
      </c>
      <c r="HB100" t="str">
        <f ca="1"/>
        <v/>
      </c>
      <c r="HQ100" t="str">
        <f ca="1"/>
        <v/>
      </c>
      <c r="HR100" t="str">
        <f ca="1"/>
        <v/>
      </c>
      <c r="HS100" t="str">
        <f ca="1"/>
        <v/>
      </c>
    </row>
    <row r="101" spans="1:227">
      <c r="A101" s="14" t="str">
        <f>IF(AK101,MAX(A$4:A100)+1,"")</f>
        <v/>
      </c>
      <c r="B101" s="51"/>
      <c r="C101" s="12"/>
      <c r="D101" s="12"/>
      <c r="E101" s="12"/>
      <c r="G101" s="12"/>
      <c r="I101" s="186"/>
      <c r="K101" s="12"/>
      <c r="L101" s="241"/>
      <c r="M101" s="241"/>
      <c r="O101" s="239">
        <v>0</v>
      </c>
      <c r="P101" s="240" t="str">
        <f ca="1">IF(T101,SUM(OFFSET($O101:$O$303,,,U101)),"")</f>
        <v/>
      </c>
      <c r="Q101" s="175"/>
      <c r="R101" s="177" t="str">
        <v/>
      </c>
      <c r="T101">
        <v>0</v>
      </c>
      <c r="U101" t="str">
        <f>IF(T101,IFERROR(MATCH(1,$T102:$T$303,0),ROWS($T101:$T$303)),"")</f>
        <v/>
      </c>
      <c r="V101" t="str">
        <v/>
      </c>
      <c r="W101" t="b">
        <f t="shared" si="18"/>
        <v>0</v>
      </c>
      <c r="X101" t="str">
        <v/>
      </c>
      <c r="Y101" t="str">
        <v/>
      </c>
      <c r="Z101" t="str">
        <v/>
      </c>
      <c r="AA101" t="b">
        <v>0</v>
      </c>
      <c r="AB101" t="b">
        <v>0</v>
      </c>
      <c r="AC101" t="b">
        <v>0</v>
      </c>
      <c r="AD101" t="b">
        <v>0</v>
      </c>
      <c r="AE101" t="b">
        <v>0</v>
      </c>
      <c r="AF101" s="25" t="b">
        <v>0</v>
      </c>
      <c r="AG101" t="b">
        <v>0</v>
      </c>
      <c r="AH101">
        <v>0</v>
      </c>
      <c r="AI101">
        <v>0</v>
      </c>
      <c r="AK101" s="13">
        <v>0</v>
      </c>
      <c r="AL101" s="13">
        <v>0</v>
      </c>
      <c r="AM101" s="13">
        <v>0</v>
      </c>
      <c r="AN101" s="18">
        <v>0</v>
      </c>
      <c r="AO101">
        <v>0</v>
      </c>
      <c r="AP101" t="b">
        <v>0</v>
      </c>
      <c r="AQ101">
        <v>0</v>
      </c>
      <c r="AR101">
        <v>0</v>
      </c>
      <c r="AS101" s="35" t="str">
        <v/>
      </c>
      <c r="AT101" s="35"/>
      <c r="AU101" s="58"/>
      <c r="AV101" t="b">
        <f t="shared" si="19"/>
        <v>0</v>
      </c>
      <c r="AW101">
        <v>0</v>
      </c>
      <c r="AX101">
        <v>0</v>
      </c>
      <c r="AY101">
        <v>0</v>
      </c>
      <c r="AZ101">
        <f ca="1"/>
        <v>0</v>
      </c>
      <c r="BB101" t="str">
        <v/>
      </c>
      <c r="BC101" t="str">
        <v/>
      </c>
      <c r="BD101" t="str">
        <v/>
      </c>
      <c r="BE101" t="str">
        <v/>
      </c>
      <c r="BF101" t="str">
        <v/>
      </c>
      <c r="BG101">
        <f ca="1"/>
        <v>0</v>
      </c>
      <c r="BI101" s="54" t="str">
        <f t="shared" si="12"/>
        <v/>
      </c>
      <c r="BJ101" s="54" t="str">
        <f t="shared" si="13"/>
        <v/>
      </c>
      <c r="BK101" s="54" t="str">
        <f t="shared" si="14"/>
        <v/>
      </c>
      <c r="BL101" s="54" t="str">
        <v/>
      </c>
      <c r="BM101" t="str">
        <v/>
      </c>
      <c r="BN101" t="str">
        <v/>
      </c>
      <c r="BO101" t="str">
        <v/>
      </c>
      <c r="BP101" t="str">
        <v/>
      </c>
      <c r="BQ101" s="25" t="str">
        <f t="shared" si="20"/>
        <v/>
      </c>
      <c r="BR101" s="35" t="str">
        <v/>
      </c>
      <c r="BS101" s="35" t="str">
        <v/>
      </c>
      <c r="BT101" t="str">
        <v>101</v>
      </c>
      <c r="BU101" s="35" t="str">
        <f t="shared" si="17"/>
        <v/>
      </c>
      <c r="BX101" s="13"/>
      <c r="BY101" s="57" t="str">
        <f t="shared" si="15"/>
        <v/>
      </c>
      <c r="BZ101" s="57"/>
      <c r="CG101" s="71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X101" t="str">
        <f ca="1"/>
        <v/>
      </c>
      <c r="CY101" t="str">
        <f ca="1"/>
        <v/>
      </c>
      <c r="CZ101" t="str">
        <f ca="1"/>
        <v/>
      </c>
      <c r="DA101" t="str">
        <f ca="1"/>
        <v/>
      </c>
      <c r="DB101" t="str">
        <f ca="1"/>
        <v/>
      </c>
      <c r="DC101" t="str">
        <f ca="1"/>
        <v/>
      </c>
      <c r="DD101" t="str">
        <f ca="1"/>
        <v/>
      </c>
      <c r="DL101" s="18" t="b">
        <f ca="1"/>
        <v>0</v>
      </c>
      <c r="DM101" s="141" t="str">
        <f t="shared" ca="1" si="16"/>
        <v/>
      </c>
      <c r="DN101" t="str">
        <v/>
      </c>
      <c r="DO101" t="str">
        <f ca="1"/>
        <v/>
      </c>
      <c r="DP101" t="str">
        <f ca="1"/>
        <v/>
      </c>
      <c r="DS101" t="str">
        <f ca="1"/>
        <v/>
      </c>
      <c r="DT101" t="str">
        <f ca="1"/>
        <v/>
      </c>
      <c r="DU101" t="str">
        <f ca="1"/>
        <v/>
      </c>
      <c r="DV101" t="str">
        <f ca="1"/>
        <v/>
      </c>
      <c r="DY101" t="str">
        <f ca="1"/>
        <v/>
      </c>
      <c r="DZ101" t="str">
        <f ca="1"/>
        <v/>
      </c>
      <c r="EC101" t="b">
        <f ca="1"/>
        <v>0</v>
      </c>
      <c r="ED101" t="str">
        <f ca="1"/>
        <v/>
      </c>
      <c r="EE101" s="13" t="str">
        <f ca="1"/>
        <v/>
      </c>
      <c r="EG101" t="str">
        <f ca="1"/>
        <v/>
      </c>
      <c r="EH101" t="str">
        <f ca="1"/>
        <v/>
      </c>
      <c r="EI101" t="str">
        <f ca="1"/>
        <v/>
      </c>
      <c r="EJ101" t="str">
        <f ca="1"/>
        <v/>
      </c>
      <c r="EK101" t="str">
        <f ca="1"/>
        <v/>
      </c>
      <c r="EL101" t="str">
        <f ca="1">IF(_IsInternal,_xlfn.TEXTJOIN($EL$1,TRUE,EG101:EJ101),"")</f>
        <v/>
      </c>
      <c r="EM101" t="str">
        <f ca="1"/>
        <v/>
      </c>
      <c r="EP101" t="str">
        <v/>
      </c>
      <c r="EQ101" t="str">
        <f ca="1"/>
        <v/>
      </c>
      <c r="ES101" s="78">
        <f>ROWS(ES$4:ES101)</f>
        <v>98</v>
      </c>
      <c r="FP101" t="str">
        <f ca="1"/>
        <v/>
      </c>
      <c r="FQ101" t="str">
        <f ca="1"/>
        <v/>
      </c>
      <c r="FR101" t="str">
        <f ca="1"/>
        <v/>
      </c>
      <c r="FZ101" s="109"/>
      <c r="GH101" t="str">
        <f ca="1"/>
        <v/>
      </c>
      <c r="GI101" t="str">
        <f ca="1"/>
        <v/>
      </c>
      <c r="GJ101" t="str">
        <f ca="1"/>
        <v/>
      </c>
      <c r="GY101" t="b">
        <f ca="1"/>
        <v>0</v>
      </c>
      <c r="GZ101" t="str">
        <f ca="1"/>
        <v/>
      </c>
      <c r="HA101" t="str">
        <f ca="1"/>
        <v/>
      </c>
      <c r="HB101" t="str">
        <f ca="1"/>
        <v/>
      </c>
      <c r="HQ101" t="str">
        <f ca="1"/>
        <v/>
      </c>
      <c r="HR101" t="str">
        <f ca="1"/>
        <v/>
      </c>
      <c r="HS101" t="str">
        <f ca="1"/>
        <v/>
      </c>
    </row>
    <row r="102" spans="1:227">
      <c r="A102" s="14" t="str">
        <f>IF(AK102,MAX(A$4:A101)+1,"")</f>
        <v/>
      </c>
      <c r="B102" s="51"/>
      <c r="C102" s="12"/>
      <c r="D102" s="12"/>
      <c r="E102" s="12"/>
      <c r="G102" s="12"/>
      <c r="I102" s="186"/>
      <c r="K102" s="12"/>
      <c r="L102" s="241"/>
      <c r="M102" s="241"/>
      <c r="O102" s="239">
        <v>0</v>
      </c>
      <c r="P102" s="240" t="str">
        <f ca="1">IF(T102,SUM(OFFSET($O102:$O$303,,,U102)),"")</f>
        <v/>
      </c>
      <c r="Q102" s="175"/>
      <c r="R102" s="177" t="str">
        <v/>
      </c>
      <c r="T102">
        <v>0</v>
      </c>
      <c r="U102" t="str">
        <f>IF(T102,IFERROR(MATCH(1,$T103:$T$303,0),ROWS($T102:$T$303)),"")</f>
        <v/>
      </c>
      <c r="V102" t="str">
        <v/>
      </c>
      <c r="W102" t="b">
        <f t="shared" si="18"/>
        <v>0</v>
      </c>
      <c r="X102" t="str">
        <v/>
      </c>
      <c r="Y102" t="str">
        <v/>
      </c>
      <c r="Z102" t="str">
        <v/>
      </c>
      <c r="AA102" t="b">
        <v>0</v>
      </c>
      <c r="AB102" t="b">
        <v>0</v>
      </c>
      <c r="AC102" t="b">
        <v>0</v>
      </c>
      <c r="AD102" t="b">
        <v>0</v>
      </c>
      <c r="AE102" t="b">
        <v>0</v>
      </c>
      <c r="AF102" s="25" t="b">
        <v>0</v>
      </c>
      <c r="AG102" t="b">
        <v>0</v>
      </c>
      <c r="AH102">
        <v>0</v>
      </c>
      <c r="AI102">
        <v>0</v>
      </c>
      <c r="AK102" s="13">
        <v>0</v>
      </c>
      <c r="AL102" s="13">
        <v>0</v>
      </c>
      <c r="AM102" s="13">
        <v>0</v>
      </c>
      <c r="AN102" s="18">
        <v>0</v>
      </c>
      <c r="AO102">
        <v>0</v>
      </c>
      <c r="AP102" t="b">
        <v>0</v>
      </c>
      <c r="AQ102">
        <v>0</v>
      </c>
      <c r="AR102">
        <v>0</v>
      </c>
      <c r="AS102" s="35" t="str">
        <v/>
      </c>
      <c r="AT102" s="35"/>
      <c r="AU102" s="58"/>
      <c r="AV102" t="b">
        <f t="shared" si="19"/>
        <v>0</v>
      </c>
      <c r="AW102">
        <v>0</v>
      </c>
      <c r="AX102">
        <v>0</v>
      </c>
      <c r="AY102">
        <v>0</v>
      </c>
      <c r="AZ102">
        <f ca="1"/>
        <v>0</v>
      </c>
      <c r="BB102" t="str">
        <v/>
      </c>
      <c r="BC102" t="str">
        <v/>
      </c>
      <c r="BD102" t="str">
        <v/>
      </c>
      <c r="BE102" t="str">
        <v/>
      </c>
      <c r="BF102" t="str">
        <v/>
      </c>
      <c r="BG102">
        <f ca="1"/>
        <v>0</v>
      </c>
      <c r="BI102" s="54" t="str">
        <f t="shared" si="12"/>
        <v/>
      </c>
      <c r="BJ102" s="54" t="str">
        <f t="shared" si="13"/>
        <v/>
      </c>
      <c r="BK102" s="54" t="str">
        <f t="shared" si="14"/>
        <v/>
      </c>
      <c r="BL102" s="54" t="str">
        <v/>
      </c>
      <c r="BM102" t="str">
        <v/>
      </c>
      <c r="BN102" t="str">
        <v/>
      </c>
      <c r="BO102" t="str">
        <v/>
      </c>
      <c r="BP102" t="str">
        <v/>
      </c>
      <c r="BQ102" s="25" t="str">
        <f t="shared" si="20"/>
        <v/>
      </c>
      <c r="BR102" s="35" t="str">
        <v/>
      </c>
      <c r="BS102" s="35" t="str">
        <v/>
      </c>
      <c r="BT102" t="str">
        <v>102</v>
      </c>
      <c r="BU102" s="35" t="str">
        <f t="shared" si="17"/>
        <v/>
      </c>
      <c r="BX102" s="13"/>
      <c r="BY102" s="57" t="str">
        <f t="shared" si="15"/>
        <v/>
      </c>
      <c r="BZ102" s="57"/>
      <c r="CG102" s="71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X102" t="str">
        <f ca="1"/>
        <v/>
      </c>
      <c r="CY102" t="str">
        <f ca="1"/>
        <v/>
      </c>
      <c r="CZ102" t="str">
        <f ca="1"/>
        <v/>
      </c>
      <c r="DA102" t="str">
        <f ca="1"/>
        <v/>
      </c>
      <c r="DB102" t="str">
        <f ca="1"/>
        <v/>
      </c>
      <c r="DC102" t="str">
        <f ca="1"/>
        <v/>
      </c>
      <c r="DD102" t="str">
        <f ca="1"/>
        <v/>
      </c>
      <c r="DL102" s="18" t="b">
        <f ca="1"/>
        <v>0</v>
      </c>
      <c r="DM102" s="141" t="str">
        <f t="shared" ca="1" si="16"/>
        <v/>
      </c>
      <c r="DN102" t="str">
        <v/>
      </c>
      <c r="DO102" t="str">
        <f ca="1"/>
        <v/>
      </c>
      <c r="DP102" t="str">
        <f ca="1"/>
        <v/>
      </c>
      <c r="DS102" t="str">
        <f ca="1"/>
        <v/>
      </c>
      <c r="DT102" t="str">
        <f ca="1"/>
        <v/>
      </c>
      <c r="DU102" t="str">
        <f ca="1"/>
        <v/>
      </c>
      <c r="DV102" t="str">
        <f ca="1"/>
        <v/>
      </c>
      <c r="DY102" t="str">
        <f ca="1"/>
        <v/>
      </c>
      <c r="DZ102" t="str">
        <f ca="1"/>
        <v/>
      </c>
      <c r="EC102" t="b">
        <f ca="1"/>
        <v>0</v>
      </c>
      <c r="ED102" t="str">
        <f ca="1"/>
        <v/>
      </c>
      <c r="EE102" s="13" t="str">
        <f ca="1"/>
        <v/>
      </c>
      <c r="EG102" t="str">
        <f ca="1"/>
        <v/>
      </c>
      <c r="EH102" t="str">
        <f ca="1"/>
        <v/>
      </c>
      <c r="EI102" t="str">
        <f ca="1"/>
        <v/>
      </c>
      <c r="EJ102" t="str">
        <f ca="1"/>
        <v/>
      </c>
      <c r="EK102" t="str">
        <f ca="1"/>
        <v/>
      </c>
      <c r="EL102" t="str">
        <f ca="1">IF(_IsInternal,_xlfn.TEXTJOIN($EL$1,TRUE,EG102:EJ102),"")</f>
        <v/>
      </c>
      <c r="EM102" t="str">
        <f ca="1"/>
        <v/>
      </c>
      <c r="EP102" t="str">
        <v/>
      </c>
      <c r="EQ102" t="str">
        <f ca="1"/>
        <v/>
      </c>
      <c r="ES102" s="78">
        <f>ROWS(ES$4:ES102)</f>
        <v>99</v>
      </c>
      <c r="FP102" t="str">
        <f ca="1"/>
        <v/>
      </c>
      <c r="FQ102" t="str">
        <f ca="1"/>
        <v/>
      </c>
      <c r="FR102" t="str">
        <f ca="1"/>
        <v/>
      </c>
      <c r="FZ102" s="109"/>
      <c r="GH102" t="str">
        <f ca="1"/>
        <v/>
      </c>
      <c r="GI102" t="str">
        <f ca="1"/>
        <v/>
      </c>
      <c r="GJ102" t="str">
        <f ca="1"/>
        <v/>
      </c>
      <c r="GY102" t="b">
        <f ca="1"/>
        <v>0</v>
      </c>
      <c r="GZ102" t="str">
        <f ca="1"/>
        <v/>
      </c>
      <c r="HA102" t="str">
        <f ca="1"/>
        <v/>
      </c>
      <c r="HB102" t="str">
        <f ca="1"/>
        <v/>
      </c>
      <c r="HQ102" t="str">
        <f ca="1"/>
        <v/>
      </c>
      <c r="HR102" t="str">
        <f ca="1"/>
        <v/>
      </c>
      <c r="HS102" t="str">
        <f ca="1"/>
        <v/>
      </c>
    </row>
    <row r="103" spans="1:227">
      <c r="A103" s="14" t="str">
        <f>IF(AK103,MAX(A$4:A102)+1,"")</f>
        <v/>
      </c>
      <c r="B103" s="51"/>
      <c r="C103" s="12"/>
      <c r="D103" s="12"/>
      <c r="E103" s="12"/>
      <c r="G103" s="12"/>
      <c r="I103" s="186"/>
      <c r="K103" s="12"/>
      <c r="L103" s="241"/>
      <c r="M103" s="241"/>
      <c r="O103" s="239">
        <v>0</v>
      </c>
      <c r="P103" s="240" t="str">
        <f ca="1">IF(T103,SUM(OFFSET($O103:$O$303,,,U103)),"")</f>
        <v/>
      </c>
      <c r="Q103" s="175"/>
      <c r="R103" s="177" t="str">
        <v/>
      </c>
      <c r="T103">
        <v>0</v>
      </c>
      <c r="U103" t="str">
        <f>IF(T103,IFERROR(MATCH(1,$T104:$T$303,0),ROWS($T103:$T$303)),"")</f>
        <v/>
      </c>
      <c r="V103" t="str">
        <v/>
      </c>
      <c r="W103" t="b">
        <f t="shared" si="18"/>
        <v>0</v>
      </c>
      <c r="X103" t="str">
        <v/>
      </c>
      <c r="Y103" t="str">
        <v/>
      </c>
      <c r="Z103" t="str">
        <v/>
      </c>
      <c r="AA103" t="b">
        <v>0</v>
      </c>
      <c r="AB103" t="b">
        <v>0</v>
      </c>
      <c r="AC103" t="b">
        <v>0</v>
      </c>
      <c r="AD103" t="b">
        <v>0</v>
      </c>
      <c r="AE103" t="b">
        <v>0</v>
      </c>
      <c r="AF103" s="25" t="b">
        <v>0</v>
      </c>
      <c r="AG103" t="b">
        <v>0</v>
      </c>
      <c r="AH103">
        <v>0</v>
      </c>
      <c r="AI103">
        <v>0</v>
      </c>
      <c r="AK103" s="13">
        <v>0</v>
      </c>
      <c r="AL103" s="13">
        <v>0</v>
      </c>
      <c r="AM103" s="13">
        <v>0</v>
      </c>
      <c r="AN103" s="18">
        <v>0</v>
      </c>
      <c r="AO103">
        <v>0</v>
      </c>
      <c r="AP103" t="b">
        <v>0</v>
      </c>
      <c r="AQ103">
        <v>0</v>
      </c>
      <c r="AR103">
        <v>0</v>
      </c>
      <c r="AS103" s="35" t="str">
        <v/>
      </c>
      <c r="AT103" s="35"/>
      <c r="AU103" s="58"/>
      <c r="AV103" t="b">
        <f t="shared" si="19"/>
        <v>0</v>
      </c>
      <c r="AW103">
        <v>0</v>
      </c>
      <c r="AX103">
        <v>0</v>
      </c>
      <c r="AY103">
        <v>0</v>
      </c>
      <c r="AZ103">
        <f ca="1"/>
        <v>0</v>
      </c>
      <c r="BB103" t="str">
        <v/>
      </c>
      <c r="BC103" t="str">
        <v/>
      </c>
      <c r="BD103" t="str">
        <v/>
      </c>
      <c r="BE103" t="str">
        <v/>
      </c>
      <c r="BF103" t="str">
        <v/>
      </c>
      <c r="BG103">
        <f ca="1"/>
        <v>0</v>
      </c>
      <c r="BI103" s="54" t="str">
        <f t="shared" si="12"/>
        <v/>
      </c>
      <c r="BJ103" s="54" t="str">
        <f t="shared" si="13"/>
        <v/>
      </c>
      <c r="BK103" s="54" t="str">
        <f t="shared" si="14"/>
        <v/>
      </c>
      <c r="BL103" s="54" t="str">
        <v/>
      </c>
      <c r="BM103" t="str">
        <v/>
      </c>
      <c r="BN103" t="str">
        <v/>
      </c>
      <c r="BO103" t="str">
        <v/>
      </c>
      <c r="BP103" t="str">
        <v/>
      </c>
      <c r="BQ103" s="25" t="str">
        <f t="shared" si="20"/>
        <v/>
      </c>
      <c r="BR103" s="35" t="str">
        <v/>
      </c>
      <c r="BS103" s="35" t="str">
        <v/>
      </c>
      <c r="BT103" t="str">
        <v>103</v>
      </c>
      <c r="BU103" s="35" t="str">
        <f t="shared" si="17"/>
        <v/>
      </c>
      <c r="BX103" s="13"/>
      <c r="BY103" s="57" t="str">
        <f t="shared" si="15"/>
        <v/>
      </c>
      <c r="BZ103" s="57"/>
      <c r="CG103" s="71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X103" t="str">
        <f ca="1"/>
        <v/>
      </c>
      <c r="CY103" t="str">
        <f ca="1"/>
        <v/>
      </c>
      <c r="CZ103" t="str">
        <f ca="1"/>
        <v/>
      </c>
      <c r="DA103" t="str">
        <f ca="1"/>
        <v/>
      </c>
      <c r="DB103" t="str">
        <f ca="1"/>
        <v/>
      </c>
      <c r="DC103" t="str">
        <f ca="1"/>
        <v/>
      </c>
      <c r="DD103" t="str">
        <f ca="1"/>
        <v/>
      </c>
      <c r="DL103" s="18" t="b">
        <f ca="1"/>
        <v>0</v>
      </c>
      <c r="DM103" s="141" t="str">
        <f t="shared" ca="1" si="16"/>
        <v/>
      </c>
      <c r="DN103" t="str">
        <v/>
      </c>
      <c r="DO103" t="str">
        <f ca="1"/>
        <v/>
      </c>
      <c r="DP103" t="str">
        <f ca="1"/>
        <v/>
      </c>
      <c r="DS103" t="str">
        <f ca="1"/>
        <v/>
      </c>
      <c r="DT103" t="str">
        <f ca="1"/>
        <v/>
      </c>
      <c r="DU103" t="str">
        <f ca="1"/>
        <v/>
      </c>
      <c r="DV103" t="str">
        <f ca="1"/>
        <v/>
      </c>
      <c r="DY103" t="str">
        <f ca="1"/>
        <v/>
      </c>
      <c r="DZ103" t="str">
        <f ca="1"/>
        <v/>
      </c>
      <c r="EC103" t="b">
        <f ca="1"/>
        <v>0</v>
      </c>
      <c r="ED103" t="str">
        <f ca="1"/>
        <v/>
      </c>
      <c r="EE103" s="13" t="str">
        <f ca="1"/>
        <v/>
      </c>
      <c r="EG103" t="str">
        <f ca="1"/>
        <v/>
      </c>
      <c r="EH103" t="str">
        <f ca="1"/>
        <v/>
      </c>
      <c r="EI103" t="str">
        <f ca="1"/>
        <v/>
      </c>
      <c r="EJ103" t="str">
        <f ca="1"/>
        <v/>
      </c>
      <c r="EK103" t="str">
        <f ca="1"/>
        <v/>
      </c>
      <c r="EL103" t="str">
        <f ca="1">IF(_IsInternal,_xlfn.TEXTJOIN($EL$1,TRUE,EG103:EJ103),"")</f>
        <v/>
      </c>
      <c r="EM103" t="str">
        <f ca="1"/>
        <v/>
      </c>
      <c r="EP103" t="str">
        <v/>
      </c>
      <c r="EQ103" t="str">
        <f ca="1"/>
        <v/>
      </c>
      <c r="ES103" s="78">
        <f>ROWS(ES$4:ES103)</f>
        <v>100</v>
      </c>
      <c r="FP103" t="str">
        <f ca="1"/>
        <v/>
      </c>
      <c r="FQ103" t="str">
        <f ca="1"/>
        <v/>
      </c>
      <c r="FR103" t="str">
        <f ca="1"/>
        <v/>
      </c>
      <c r="FZ103" s="109"/>
      <c r="GH103" t="str">
        <f ca="1"/>
        <v/>
      </c>
      <c r="GI103" t="str">
        <f ca="1"/>
        <v/>
      </c>
      <c r="GJ103" t="str">
        <f ca="1"/>
        <v/>
      </c>
      <c r="GY103" t="b">
        <f ca="1"/>
        <v>0</v>
      </c>
      <c r="GZ103" t="str">
        <f ca="1"/>
        <v/>
      </c>
      <c r="HA103" t="str">
        <f ca="1"/>
        <v/>
      </c>
      <c r="HB103" t="str">
        <f ca="1"/>
        <v/>
      </c>
      <c r="HQ103" t="str">
        <f ca="1"/>
        <v/>
      </c>
      <c r="HR103" t="str">
        <f ca="1"/>
        <v/>
      </c>
      <c r="HS103" t="str">
        <f ca="1"/>
        <v/>
      </c>
    </row>
    <row r="104" spans="1:227">
      <c r="A104" s="14" t="str">
        <f>IF(AK104,MAX(A$4:A103)+1,"")</f>
        <v/>
      </c>
      <c r="B104" s="51"/>
      <c r="C104" s="12"/>
      <c r="D104" s="12"/>
      <c r="E104" s="12"/>
      <c r="G104" s="12"/>
      <c r="I104" s="186"/>
      <c r="K104" s="12"/>
      <c r="L104" s="241"/>
      <c r="M104" s="241"/>
      <c r="O104" s="239">
        <v>0</v>
      </c>
      <c r="P104" s="240" t="str">
        <f ca="1">IF(T104,SUM(OFFSET($O104:$O$303,,,U104)),"")</f>
        <v/>
      </c>
      <c r="Q104" s="175"/>
      <c r="R104" s="177" t="str">
        <v/>
      </c>
      <c r="T104">
        <v>0</v>
      </c>
      <c r="U104" t="str">
        <f>IF(T104,IFERROR(MATCH(1,$T105:$T$303,0),ROWS($T104:$T$303)),"")</f>
        <v/>
      </c>
      <c r="V104" t="str">
        <v/>
      </c>
      <c r="W104" t="b">
        <f t="shared" si="18"/>
        <v>0</v>
      </c>
      <c r="X104" t="str">
        <v/>
      </c>
      <c r="Y104" t="str">
        <v/>
      </c>
      <c r="Z104" t="str">
        <v/>
      </c>
      <c r="AA104" t="b">
        <v>0</v>
      </c>
      <c r="AB104" t="b">
        <v>0</v>
      </c>
      <c r="AC104" t="b">
        <v>0</v>
      </c>
      <c r="AD104" t="b">
        <v>0</v>
      </c>
      <c r="AE104" t="b">
        <v>0</v>
      </c>
      <c r="AF104" s="25" t="b">
        <v>0</v>
      </c>
      <c r="AG104" t="b">
        <v>0</v>
      </c>
      <c r="AH104">
        <v>0</v>
      </c>
      <c r="AI104">
        <v>0</v>
      </c>
      <c r="AK104" s="13">
        <v>0</v>
      </c>
      <c r="AL104" s="13">
        <v>0</v>
      </c>
      <c r="AM104" s="13">
        <v>0</v>
      </c>
      <c r="AN104" s="18">
        <v>0</v>
      </c>
      <c r="AO104">
        <v>0</v>
      </c>
      <c r="AP104" t="b">
        <v>0</v>
      </c>
      <c r="AQ104">
        <v>0</v>
      </c>
      <c r="AR104">
        <v>0</v>
      </c>
      <c r="AS104" s="35" t="str">
        <v/>
      </c>
      <c r="AT104" s="35"/>
      <c r="AU104" s="58"/>
      <c r="AV104" t="b">
        <f t="shared" si="19"/>
        <v>0</v>
      </c>
      <c r="AW104">
        <v>0</v>
      </c>
      <c r="AX104">
        <v>0</v>
      </c>
      <c r="AY104">
        <v>0</v>
      </c>
      <c r="AZ104">
        <f ca="1"/>
        <v>0</v>
      </c>
      <c r="BB104" t="str">
        <v/>
      </c>
      <c r="BC104" t="str">
        <v/>
      </c>
      <c r="BD104" t="str">
        <v/>
      </c>
      <c r="BE104" t="str">
        <v/>
      </c>
      <c r="BF104" t="str">
        <v/>
      </c>
      <c r="BG104">
        <f ca="1"/>
        <v>0</v>
      </c>
      <c r="BI104" s="54" t="str">
        <f t="shared" si="12"/>
        <v/>
      </c>
      <c r="BJ104" s="54" t="str">
        <f t="shared" si="13"/>
        <v/>
      </c>
      <c r="BK104" s="54" t="str">
        <f t="shared" si="14"/>
        <v/>
      </c>
      <c r="BL104" s="54" t="str">
        <v/>
      </c>
      <c r="BM104" t="str">
        <v/>
      </c>
      <c r="BN104" t="str">
        <v/>
      </c>
      <c r="BO104" t="str">
        <v/>
      </c>
      <c r="BP104" t="str">
        <v/>
      </c>
      <c r="BQ104" s="25" t="str">
        <f t="shared" si="20"/>
        <v/>
      </c>
      <c r="BR104" s="35" t="str">
        <v/>
      </c>
      <c r="BS104" s="35" t="str">
        <v/>
      </c>
      <c r="BT104" t="str">
        <v>104</v>
      </c>
      <c r="BU104" s="35" t="str">
        <f t="shared" si="17"/>
        <v/>
      </c>
      <c r="BX104" s="13"/>
      <c r="BY104" s="57" t="str">
        <f t="shared" si="15"/>
        <v/>
      </c>
      <c r="BZ104" s="57"/>
      <c r="CG104" s="71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X104" t="str">
        <f ca="1"/>
        <v/>
      </c>
      <c r="CY104" t="str">
        <f ca="1"/>
        <v/>
      </c>
      <c r="CZ104" t="str">
        <f ca="1"/>
        <v/>
      </c>
      <c r="DA104" t="str">
        <f ca="1"/>
        <v/>
      </c>
      <c r="DB104" t="str">
        <f ca="1"/>
        <v/>
      </c>
      <c r="DC104" t="str">
        <f ca="1"/>
        <v/>
      </c>
      <c r="DD104" t="str">
        <f ca="1"/>
        <v/>
      </c>
      <c r="DL104" s="18" t="b">
        <f ca="1"/>
        <v>0</v>
      </c>
      <c r="DM104" s="141" t="str">
        <f t="shared" ca="1" si="16"/>
        <v/>
      </c>
      <c r="DN104" t="str">
        <v/>
      </c>
      <c r="DO104" t="str">
        <f ca="1"/>
        <v/>
      </c>
      <c r="DP104" t="str">
        <f ca="1"/>
        <v/>
      </c>
      <c r="DS104" t="str">
        <f ca="1"/>
        <v/>
      </c>
      <c r="DT104" t="str">
        <f ca="1"/>
        <v/>
      </c>
      <c r="DU104" t="str">
        <f ca="1"/>
        <v/>
      </c>
      <c r="DV104" t="str">
        <f ca="1"/>
        <v/>
      </c>
      <c r="DY104" t="str">
        <f ca="1"/>
        <v/>
      </c>
      <c r="DZ104" t="str">
        <f ca="1"/>
        <v/>
      </c>
      <c r="EC104" t="b">
        <f ca="1"/>
        <v>0</v>
      </c>
      <c r="ED104" t="str">
        <f ca="1"/>
        <v/>
      </c>
      <c r="EE104" s="13" t="str">
        <f ca="1"/>
        <v/>
      </c>
      <c r="EG104" t="str">
        <f ca="1"/>
        <v/>
      </c>
      <c r="EH104" t="str">
        <f ca="1"/>
        <v/>
      </c>
      <c r="EI104" t="str">
        <f ca="1"/>
        <v/>
      </c>
      <c r="EJ104" t="str">
        <f ca="1"/>
        <v/>
      </c>
      <c r="EK104" t="str">
        <f ca="1"/>
        <v/>
      </c>
      <c r="EL104" t="str">
        <f ca="1">IF(_IsInternal,_xlfn.TEXTJOIN($EL$1,TRUE,EG104:EJ104),"")</f>
        <v/>
      </c>
      <c r="EM104" t="str">
        <f ca="1"/>
        <v/>
      </c>
      <c r="EP104" t="str">
        <v/>
      </c>
      <c r="EQ104" t="str">
        <f ca="1"/>
        <v/>
      </c>
      <c r="ES104" s="78">
        <f>ROWS(ES$4:ES104)</f>
        <v>101</v>
      </c>
      <c r="FP104" t="str">
        <f ca="1"/>
        <v/>
      </c>
      <c r="FQ104" t="str">
        <f ca="1"/>
        <v/>
      </c>
      <c r="FR104" t="str">
        <f ca="1"/>
        <v/>
      </c>
      <c r="FZ104" s="109"/>
      <c r="GH104" t="str">
        <f ca="1"/>
        <v/>
      </c>
      <c r="GI104" t="str">
        <f ca="1"/>
        <v/>
      </c>
      <c r="GJ104" t="str">
        <f ca="1"/>
        <v/>
      </c>
      <c r="GY104" t="b">
        <f ca="1"/>
        <v>0</v>
      </c>
      <c r="GZ104" t="str">
        <f ca="1"/>
        <v/>
      </c>
      <c r="HA104" t="str">
        <f ca="1"/>
        <v/>
      </c>
      <c r="HB104" t="str">
        <f ca="1"/>
        <v/>
      </c>
      <c r="HQ104" t="str">
        <f ca="1"/>
        <v/>
      </c>
      <c r="HR104" t="str">
        <f ca="1"/>
        <v/>
      </c>
      <c r="HS104" t="str">
        <f ca="1"/>
        <v/>
      </c>
    </row>
    <row r="105" spans="1:227">
      <c r="A105" s="14" t="str">
        <f>IF(AK105,MAX(A$4:A104)+1,"")</f>
        <v/>
      </c>
      <c r="B105" s="51"/>
      <c r="C105" s="12"/>
      <c r="D105" s="12"/>
      <c r="E105" s="12"/>
      <c r="G105" s="12"/>
      <c r="I105" s="186"/>
      <c r="K105" s="12"/>
      <c r="L105" s="241"/>
      <c r="M105" s="241"/>
      <c r="O105" s="239">
        <v>0</v>
      </c>
      <c r="P105" s="240" t="str">
        <f ca="1">IF(T105,SUM(OFFSET($O105:$O$303,,,U105)),"")</f>
        <v/>
      </c>
      <c r="Q105" s="175"/>
      <c r="R105" s="177" t="str">
        <v/>
      </c>
      <c r="T105">
        <v>0</v>
      </c>
      <c r="U105" t="str">
        <f>IF(T105,IFERROR(MATCH(1,$T106:$T$303,0),ROWS($T105:$T$303)),"")</f>
        <v/>
      </c>
      <c r="V105" t="str">
        <v/>
      </c>
      <c r="W105" t="b">
        <f t="shared" si="18"/>
        <v>0</v>
      </c>
      <c r="X105" t="str">
        <v/>
      </c>
      <c r="Y105" t="str">
        <v/>
      </c>
      <c r="Z105" t="str">
        <v/>
      </c>
      <c r="AA105" t="b">
        <v>0</v>
      </c>
      <c r="AB105" t="b">
        <v>0</v>
      </c>
      <c r="AC105" t="b">
        <v>0</v>
      </c>
      <c r="AD105" t="b">
        <v>0</v>
      </c>
      <c r="AE105" t="b">
        <v>0</v>
      </c>
      <c r="AF105" s="25" t="b">
        <v>0</v>
      </c>
      <c r="AG105" t="b">
        <v>0</v>
      </c>
      <c r="AH105">
        <v>0</v>
      </c>
      <c r="AI105">
        <v>0</v>
      </c>
      <c r="AK105" s="13">
        <v>0</v>
      </c>
      <c r="AL105" s="13">
        <v>0</v>
      </c>
      <c r="AM105" s="13">
        <v>0</v>
      </c>
      <c r="AN105" s="18">
        <v>0</v>
      </c>
      <c r="AO105">
        <v>0</v>
      </c>
      <c r="AP105" t="b">
        <v>0</v>
      </c>
      <c r="AQ105">
        <v>0</v>
      </c>
      <c r="AR105">
        <v>0</v>
      </c>
      <c r="AS105" s="35" t="str">
        <v/>
      </c>
      <c r="AT105" s="35"/>
      <c r="AU105" s="58"/>
      <c r="AV105" t="b">
        <f t="shared" si="19"/>
        <v>0</v>
      </c>
      <c r="AW105">
        <v>0</v>
      </c>
      <c r="AX105">
        <v>0</v>
      </c>
      <c r="AY105">
        <v>0</v>
      </c>
      <c r="AZ105">
        <f ca="1"/>
        <v>0</v>
      </c>
      <c r="BB105" t="str">
        <v/>
      </c>
      <c r="BC105" t="str">
        <v/>
      </c>
      <c r="BD105" t="str">
        <v/>
      </c>
      <c r="BE105" t="str">
        <v/>
      </c>
      <c r="BF105" t="str">
        <v/>
      </c>
      <c r="BG105">
        <f ca="1"/>
        <v>0</v>
      </c>
      <c r="BI105" s="54" t="str">
        <f t="shared" si="12"/>
        <v/>
      </c>
      <c r="BJ105" s="54" t="str">
        <f t="shared" si="13"/>
        <v/>
      </c>
      <c r="BK105" s="54" t="str">
        <f t="shared" si="14"/>
        <v/>
      </c>
      <c r="BL105" s="54" t="str">
        <v/>
      </c>
      <c r="BM105" t="str">
        <v/>
      </c>
      <c r="BN105" t="str">
        <v/>
      </c>
      <c r="BO105" t="str">
        <v/>
      </c>
      <c r="BP105" t="str">
        <v/>
      </c>
      <c r="BQ105" s="25" t="str">
        <f t="shared" si="20"/>
        <v/>
      </c>
      <c r="BR105" s="35" t="str">
        <v/>
      </c>
      <c r="BS105" s="35" t="str">
        <v/>
      </c>
      <c r="BT105" t="str">
        <v>105</v>
      </c>
      <c r="BU105" s="35" t="str">
        <f t="shared" si="17"/>
        <v/>
      </c>
      <c r="BX105" s="13"/>
      <c r="BY105" s="57" t="str">
        <f t="shared" si="15"/>
        <v/>
      </c>
      <c r="BZ105" s="57"/>
      <c r="CG105" s="71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X105" t="str">
        <f ca="1"/>
        <v/>
      </c>
      <c r="CY105" t="str">
        <f ca="1"/>
        <v/>
      </c>
      <c r="CZ105" t="str">
        <f ca="1"/>
        <v/>
      </c>
      <c r="DA105" t="str">
        <f ca="1"/>
        <v/>
      </c>
      <c r="DB105" t="str">
        <f ca="1"/>
        <v/>
      </c>
      <c r="DC105" t="str">
        <f ca="1"/>
        <v/>
      </c>
      <c r="DD105" t="str">
        <f ca="1"/>
        <v/>
      </c>
      <c r="DL105" s="18" t="b">
        <f ca="1"/>
        <v>0</v>
      </c>
      <c r="DM105" s="141" t="str">
        <f t="shared" ca="1" si="16"/>
        <v/>
      </c>
      <c r="DN105" t="str">
        <v/>
      </c>
      <c r="DO105" t="str">
        <f ca="1"/>
        <v/>
      </c>
      <c r="DP105" t="str">
        <f ca="1"/>
        <v/>
      </c>
      <c r="DS105" t="str">
        <f ca="1"/>
        <v/>
      </c>
      <c r="DT105" t="str">
        <f ca="1"/>
        <v/>
      </c>
      <c r="DU105" t="str">
        <f ca="1"/>
        <v/>
      </c>
      <c r="DV105" t="str">
        <f ca="1"/>
        <v/>
      </c>
      <c r="DY105" t="str">
        <f ca="1"/>
        <v/>
      </c>
      <c r="DZ105" t="str">
        <f ca="1"/>
        <v/>
      </c>
      <c r="EC105" t="b">
        <f ca="1"/>
        <v>0</v>
      </c>
      <c r="ED105" t="str">
        <f ca="1"/>
        <v/>
      </c>
      <c r="EE105" s="13" t="str">
        <f ca="1"/>
        <v/>
      </c>
      <c r="EG105" t="str">
        <f ca="1"/>
        <v/>
      </c>
      <c r="EH105" t="str">
        <f ca="1"/>
        <v/>
      </c>
      <c r="EI105" t="str">
        <f ca="1"/>
        <v/>
      </c>
      <c r="EJ105" t="str">
        <f ca="1"/>
        <v/>
      </c>
      <c r="EK105" t="str">
        <f ca="1"/>
        <v/>
      </c>
      <c r="EL105" t="str">
        <f ca="1">IF(_IsInternal,_xlfn.TEXTJOIN($EL$1,TRUE,EG105:EJ105),"")</f>
        <v/>
      </c>
      <c r="EM105" t="str">
        <f ca="1"/>
        <v/>
      </c>
      <c r="EP105" t="str">
        <v/>
      </c>
      <c r="EQ105" t="str">
        <f ca="1"/>
        <v/>
      </c>
      <c r="ES105" s="78">
        <f>ROWS(ES$4:ES105)</f>
        <v>102</v>
      </c>
      <c r="FP105" t="str">
        <f ca="1"/>
        <v/>
      </c>
      <c r="FQ105" t="str">
        <f ca="1"/>
        <v/>
      </c>
      <c r="FR105" t="str">
        <f ca="1"/>
        <v/>
      </c>
      <c r="FZ105" s="109"/>
      <c r="GH105" t="str">
        <f ca="1"/>
        <v/>
      </c>
      <c r="GI105" t="str">
        <f ca="1"/>
        <v/>
      </c>
      <c r="GJ105" t="str">
        <f ca="1"/>
        <v/>
      </c>
      <c r="GY105" t="b">
        <f ca="1"/>
        <v>0</v>
      </c>
      <c r="GZ105" t="str">
        <f ca="1"/>
        <v/>
      </c>
      <c r="HA105" t="str">
        <f ca="1"/>
        <v/>
      </c>
      <c r="HB105" t="str">
        <f ca="1"/>
        <v/>
      </c>
      <c r="HQ105" t="str">
        <f ca="1"/>
        <v/>
      </c>
      <c r="HR105" t="str">
        <f ca="1"/>
        <v/>
      </c>
      <c r="HS105" t="str">
        <f ca="1"/>
        <v/>
      </c>
    </row>
    <row r="106" spans="1:227">
      <c r="A106" s="14" t="str">
        <f>IF(AK106,MAX(A$4:A105)+1,"")</f>
        <v/>
      </c>
      <c r="B106" s="51"/>
      <c r="C106" s="12"/>
      <c r="D106" s="12"/>
      <c r="E106" s="12"/>
      <c r="G106" s="12"/>
      <c r="I106" s="186"/>
      <c r="K106" s="12"/>
      <c r="L106" s="241"/>
      <c r="M106" s="241"/>
      <c r="O106" s="239">
        <v>0</v>
      </c>
      <c r="P106" s="240" t="str">
        <f ca="1">IF(T106,SUM(OFFSET($O106:$O$303,,,U106)),"")</f>
        <v/>
      </c>
      <c r="Q106" s="175"/>
      <c r="R106" s="177" t="str">
        <v/>
      </c>
      <c r="T106">
        <v>0</v>
      </c>
      <c r="U106" t="str">
        <f>IF(T106,IFERROR(MATCH(1,$T107:$T$303,0),ROWS($T106:$T$303)),"")</f>
        <v/>
      </c>
      <c r="V106" t="str">
        <v/>
      </c>
      <c r="W106" t="b">
        <f t="shared" si="18"/>
        <v>0</v>
      </c>
      <c r="X106" t="str">
        <v/>
      </c>
      <c r="Y106" t="str">
        <v/>
      </c>
      <c r="Z106" t="str">
        <v/>
      </c>
      <c r="AA106" t="b">
        <v>0</v>
      </c>
      <c r="AB106" t="b">
        <v>0</v>
      </c>
      <c r="AC106" t="b">
        <v>0</v>
      </c>
      <c r="AD106" t="b">
        <v>0</v>
      </c>
      <c r="AE106" t="b">
        <v>0</v>
      </c>
      <c r="AF106" s="25" t="b">
        <v>0</v>
      </c>
      <c r="AG106" t="b">
        <v>0</v>
      </c>
      <c r="AH106">
        <v>0</v>
      </c>
      <c r="AI106">
        <v>0</v>
      </c>
      <c r="AK106" s="13">
        <v>0</v>
      </c>
      <c r="AL106" s="13">
        <v>0</v>
      </c>
      <c r="AM106" s="13">
        <v>0</v>
      </c>
      <c r="AN106" s="18">
        <v>0</v>
      </c>
      <c r="AO106">
        <v>0</v>
      </c>
      <c r="AP106" t="b">
        <v>0</v>
      </c>
      <c r="AQ106">
        <v>0</v>
      </c>
      <c r="AR106">
        <v>0</v>
      </c>
      <c r="AS106" s="35" t="str">
        <v/>
      </c>
      <c r="AT106" s="35"/>
      <c r="AU106" s="58"/>
      <c r="AV106" t="b">
        <f t="shared" si="19"/>
        <v>0</v>
      </c>
      <c r="AW106">
        <v>0</v>
      </c>
      <c r="AX106">
        <v>0</v>
      </c>
      <c r="AY106">
        <v>0</v>
      </c>
      <c r="AZ106">
        <f ca="1"/>
        <v>0</v>
      </c>
      <c r="BB106" t="str">
        <v/>
      </c>
      <c r="BC106" t="str">
        <v/>
      </c>
      <c r="BD106" t="str">
        <v/>
      </c>
      <c r="BE106" t="str">
        <v/>
      </c>
      <c r="BF106" t="str">
        <v/>
      </c>
      <c r="BG106">
        <f ca="1"/>
        <v>0</v>
      </c>
      <c r="BI106" s="54" t="str">
        <f t="shared" si="12"/>
        <v/>
      </c>
      <c r="BJ106" s="54" t="str">
        <f t="shared" si="13"/>
        <v/>
      </c>
      <c r="BK106" s="54" t="str">
        <f t="shared" si="14"/>
        <v/>
      </c>
      <c r="BL106" s="54" t="str">
        <v/>
      </c>
      <c r="BM106" t="str">
        <v/>
      </c>
      <c r="BN106" t="str">
        <v/>
      </c>
      <c r="BO106" t="str">
        <v/>
      </c>
      <c r="BP106" t="str">
        <v/>
      </c>
      <c r="BQ106" s="25" t="str">
        <f t="shared" si="20"/>
        <v/>
      </c>
      <c r="BR106" s="35" t="str">
        <v/>
      </c>
      <c r="BS106" s="35" t="str">
        <v/>
      </c>
      <c r="BT106" t="str">
        <v>106</v>
      </c>
      <c r="BU106" s="35" t="str">
        <f t="shared" si="17"/>
        <v/>
      </c>
      <c r="BX106" s="13"/>
      <c r="BY106" s="57" t="str">
        <f t="shared" si="15"/>
        <v/>
      </c>
      <c r="BZ106" s="57"/>
      <c r="CG106" s="71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X106" t="str">
        <f ca="1"/>
        <v/>
      </c>
      <c r="CY106" t="str">
        <f ca="1"/>
        <v/>
      </c>
      <c r="CZ106" t="str">
        <f ca="1"/>
        <v/>
      </c>
      <c r="DA106" t="str">
        <f ca="1"/>
        <v/>
      </c>
      <c r="DB106" t="str">
        <f ca="1"/>
        <v/>
      </c>
      <c r="DC106" t="str">
        <f ca="1"/>
        <v/>
      </c>
      <c r="DD106" t="str">
        <f ca="1"/>
        <v/>
      </c>
      <c r="DL106" s="18" t="b">
        <f ca="1"/>
        <v>0</v>
      </c>
      <c r="DM106" s="141" t="str">
        <f t="shared" ca="1" si="16"/>
        <v/>
      </c>
      <c r="DN106" t="str">
        <v/>
      </c>
      <c r="DO106" t="str">
        <f ca="1"/>
        <v/>
      </c>
      <c r="DP106" t="str">
        <f ca="1"/>
        <v/>
      </c>
      <c r="DS106" t="str">
        <f ca="1"/>
        <v/>
      </c>
      <c r="DT106" t="str">
        <f ca="1"/>
        <v/>
      </c>
      <c r="DU106" t="str">
        <f ca="1"/>
        <v/>
      </c>
      <c r="DV106" t="str">
        <f ca="1"/>
        <v/>
      </c>
      <c r="DY106" t="str">
        <f ca="1"/>
        <v/>
      </c>
      <c r="DZ106" t="str">
        <f ca="1"/>
        <v/>
      </c>
      <c r="EC106" t="b">
        <f ca="1"/>
        <v>0</v>
      </c>
      <c r="ED106" t="str">
        <f ca="1"/>
        <v/>
      </c>
      <c r="EE106" s="13" t="str">
        <f ca="1"/>
        <v/>
      </c>
      <c r="EG106" t="str">
        <f ca="1"/>
        <v/>
      </c>
      <c r="EH106" t="str">
        <f ca="1"/>
        <v/>
      </c>
      <c r="EI106" t="str">
        <f ca="1"/>
        <v/>
      </c>
      <c r="EJ106" t="str">
        <f ca="1"/>
        <v/>
      </c>
      <c r="EK106" t="str">
        <f ca="1"/>
        <v/>
      </c>
      <c r="EL106" t="str">
        <f ca="1">IF(_IsInternal,_xlfn.TEXTJOIN($EL$1,TRUE,EG106:EJ106),"")</f>
        <v/>
      </c>
      <c r="EM106" t="str">
        <f ca="1"/>
        <v/>
      </c>
      <c r="EP106" t="str">
        <v/>
      </c>
      <c r="EQ106" t="str">
        <f ca="1"/>
        <v/>
      </c>
      <c r="ES106" s="78">
        <f>ROWS(ES$4:ES106)</f>
        <v>103</v>
      </c>
      <c r="FP106" t="str">
        <f ca="1"/>
        <v/>
      </c>
      <c r="FQ106" t="str">
        <f ca="1"/>
        <v/>
      </c>
      <c r="FR106" t="str">
        <f ca="1"/>
        <v/>
      </c>
      <c r="FZ106" s="109"/>
      <c r="GH106" t="str">
        <f ca="1"/>
        <v/>
      </c>
      <c r="GI106" t="str">
        <f ca="1"/>
        <v/>
      </c>
      <c r="GJ106" t="str">
        <f ca="1"/>
        <v/>
      </c>
      <c r="GY106" t="b">
        <f ca="1"/>
        <v>0</v>
      </c>
      <c r="GZ106" t="str">
        <f ca="1"/>
        <v/>
      </c>
      <c r="HA106" t="str">
        <f ca="1"/>
        <v/>
      </c>
      <c r="HB106" t="str">
        <f ca="1"/>
        <v/>
      </c>
      <c r="HQ106" t="str">
        <f ca="1"/>
        <v/>
      </c>
      <c r="HR106" t="str">
        <f ca="1"/>
        <v/>
      </c>
      <c r="HS106" t="str">
        <f ca="1"/>
        <v/>
      </c>
    </row>
    <row r="107" spans="1:227">
      <c r="A107" s="14" t="str">
        <f>IF(AK107,MAX(A$4:A106)+1,"")</f>
        <v/>
      </c>
      <c r="B107" s="51"/>
      <c r="C107" s="12"/>
      <c r="D107" s="12"/>
      <c r="E107" s="12"/>
      <c r="G107" s="12"/>
      <c r="I107" s="186"/>
      <c r="K107" s="12"/>
      <c r="L107" s="241"/>
      <c r="M107" s="241"/>
      <c r="O107" s="239">
        <v>0</v>
      </c>
      <c r="P107" s="240" t="str">
        <f ca="1">IF(T107,SUM(OFFSET($O107:$O$303,,,U107)),"")</f>
        <v/>
      </c>
      <c r="Q107" s="175"/>
      <c r="R107" s="177" t="str">
        <v/>
      </c>
      <c r="T107">
        <v>0</v>
      </c>
      <c r="U107" t="str">
        <f>IF(T107,IFERROR(MATCH(1,$T108:$T$303,0),ROWS($T107:$T$303)),"")</f>
        <v/>
      </c>
      <c r="V107" t="str">
        <v/>
      </c>
      <c r="W107" t="b">
        <f t="shared" si="18"/>
        <v>0</v>
      </c>
      <c r="X107" t="str">
        <v/>
      </c>
      <c r="Y107" t="str">
        <v/>
      </c>
      <c r="Z107" t="str">
        <v/>
      </c>
      <c r="AA107" t="b">
        <v>0</v>
      </c>
      <c r="AB107" t="b">
        <v>0</v>
      </c>
      <c r="AC107" t="b">
        <v>0</v>
      </c>
      <c r="AD107" t="b">
        <v>0</v>
      </c>
      <c r="AE107" t="b">
        <v>0</v>
      </c>
      <c r="AF107" s="25" t="b">
        <v>0</v>
      </c>
      <c r="AG107" t="b">
        <v>0</v>
      </c>
      <c r="AH107">
        <v>0</v>
      </c>
      <c r="AI107">
        <v>0</v>
      </c>
      <c r="AK107" s="13">
        <v>0</v>
      </c>
      <c r="AL107" s="13">
        <v>0</v>
      </c>
      <c r="AM107" s="13">
        <v>0</v>
      </c>
      <c r="AN107" s="18">
        <v>0</v>
      </c>
      <c r="AO107">
        <v>0</v>
      </c>
      <c r="AP107" t="b">
        <v>0</v>
      </c>
      <c r="AQ107">
        <v>0</v>
      </c>
      <c r="AR107">
        <v>0</v>
      </c>
      <c r="AS107" s="35" t="str">
        <v/>
      </c>
      <c r="AT107" s="35"/>
      <c r="AU107" s="58"/>
      <c r="AV107" t="b">
        <f t="shared" si="19"/>
        <v>0</v>
      </c>
      <c r="AW107">
        <v>0</v>
      </c>
      <c r="AX107">
        <v>0</v>
      </c>
      <c r="AY107">
        <v>0</v>
      </c>
      <c r="AZ107">
        <f ca="1"/>
        <v>0</v>
      </c>
      <c r="BB107" t="str">
        <v/>
      </c>
      <c r="BC107" t="str">
        <v/>
      </c>
      <c r="BD107" t="str">
        <v/>
      </c>
      <c r="BE107" t="str">
        <v/>
      </c>
      <c r="BF107" t="str">
        <v/>
      </c>
      <c r="BG107">
        <f ca="1"/>
        <v>0</v>
      </c>
      <c r="BI107" s="54" t="str">
        <f t="shared" si="12"/>
        <v/>
      </c>
      <c r="BJ107" s="54" t="str">
        <f t="shared" si="13"/>
        <v/>
      </c>
      <c r="BK107" s="54" t="str">
        <f t="shared" si="14"/>
        <v/>
      </c>
      <c r="BL107" s="54" t="str">
        <v/>
      </c>
      <c r="BM107" t="str">
        <v/>
      </c>
      <c r="BN107" t="str">
        <v/>
      </c>
      <c r="BO107" t="str">
        <v/>
      </c>
      <c r="BP107" t="str">
        <v/>
      </c>
      <c r="BQ107" s="25" t="str">
        <f t="shared" si="20"/>
        <v/>
      </c>
      <c r="BR107" s="35" t="str">
        <v/>
      </c>
      <c r="BS107" s="35" t="str">
        <v/>
      </c>
      <c r="BT107" t="str">
        <v>107</v>
      </c>
      <c r="BU107" s="35" t="str">
        <f t="shared" si="17"/>
        <v/>
      </c>
      <c r="BX107" s="13"/>
      <c r="BY107" s="57" t="str">
        <f t="shared" si="15"/>
        <v/>
      </c>
      <c r="BZ107" s="57"/>
      <c r="CG107" s="71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X107" t="str">
        <f ca="1"/>
        <v/>
      </c>
      <c r="CY107" t="str">
        <f ca="1"/>
        <v/>
      </c>
      <c r="CZ107" t="str">
        <f ca="1"/>
        <v/>
      </c>
      <c r="DA107" t="str">
        <f ca="1"/>
        <v/>
      </c>
      <c r="DB107" t="str">
        <f ca="1"/>
        <v/>
      </c>
      <c r="DC107" t="str">
        <f ca="1"/>
        <v/>
      </c>
      <c r="DD107" t="str">
        <f ca="1"/>
        <v/>
      </c>
      <c r="DL107" s="18" t="b">
        <f ca="1"/>
        <v>0</v>
      </c>
      <c r="DM107" s="141" t="str">
        <f t="shared" ca="1" si="16"/>
        <v/>
      </c>
      <c r="DN107" t="str">
        <v/>
      </c>
      <c r="DO107" t="str">
        <f ca="1"/>
        <v/>
      </c>
      <c r="DP107" t="str">
        <f ca="1"/>
        <v/>
      </c>
      <c r="DS107" t="str">
        <f ca="1"/>
        <v/>
      </c>
      <c r="DT107" t="str">
        <f ca="1"/>
        <v/>
      </c>
      <c r="DU107" t="str">
        <f ca="1"/>
        <v/>
      </c>
      <c r="DV107" t="str">
        <f ca="1"/>
        <v/>
      </c>
      <c r="DY107" t="str">
        <f ca="1"/>
        <v/>
      </c>
      <c r="DZ107" t="str">
        <f ca="1"/>
        <v/>
      </c>
      <c r="EC107" t="b">
        <f ca="1"/>
        <v>0</v>
      </c>
      <c r="ED107" t="str">
        <f ca="1"/>
        <v/>
      </c>
      <c r="EE107" s="13" t="str">
        <f ca="1"/>
        <v/>
      </c>
      <c r="EG107" t="str">
        <f ca="1"/>
        <v/>
      </c>
      <c r="EH107" t="str">
        <f ca="1"/>
        <v/>
      </c>
      <c r="EI107" t="str">
        <f ca="1"/>
        <v/>
      </c>
      <c r="EJ107" t="str">
        <f ca="1"/>
        <v/>
      </c>
      <c r="EK107" t="str">
        <f ca="1"/>
        <v/>
      </c>
      <c r="EL107" t="str">
        <f ca="1">IF(_IsInternal,_xlfn.TEXTJOIN($EL$1,TRUE,EG107:EJ107),"")</f>
        <v/>
      </c>
      <c r="EM107" t="str">
        <f ca="1"/>
        <v/>
      </c>
      <c r="EP107" t="str">
        <v/>
      </c>
      <c r="EQ107" t="str">
        <f ca="1"/>
        <v/>
      </c>
      <c r="ES107" s="78">
        <f>ROWS(ES$4:ES107)</f>
        <v>104</v>
      </c>
      <c r="FP107" t="str">
        <f ca="1"/>
        <v/>
      </c>
      <c r="FQ107" t="str">
        <f ca="1"/>
        <v/>
      </c>
      <c r="FR107" t="str">
        <f ca="1"/>
        <v/>
      </c>
      <c r="FZ107" s="109"/>
      <c r="GH107" t="str">
        <f ca="1"/>
        <v/>
      </c>
      <c r="GI107" t="str">
        <f ca="1"/>
        <v/>
      </c>
      <c r="GJ107" t="str">
        <f ca="1"/>
        <v/>
      </c>
      <c r="GY107" t="b">
        <f ca="1"/>
        <v>0</v>
      </c>
      <c r="GZ107" t="str">
        <f ca="1"/>
        <v/>
      </c>
      <c r="HA107" t="str">
        <f ca="1"/>
        <v/>
      </c>
      <c r="HB107" t="str">
        <f ca="1"/>
        <v/>
      </c>
      <c r="HQ107" t="str">
        <f ca="1"/>
        <v/>
      </c>
      <c r="HR107" t="str">
        <f ca="1"/>
        <v/>
      </c>
      <c r="HS107" t="str">
        <f ca="1"/>
        <v/>
      </c>
    </row>
    <row r="108" spans="1:227">
      <c r="A108" s="14" t="str">
        <f>IF(AK108,MAX(A$4:A107)+1,"")</f>
        <v/>
      </c>
      <c r="B108" s="51"/>
      <c r="C108" s="12"/>
      <c r="D108" s="12"/>
      <c r="E108" s="12"/>
      <c r="G108" s="12"/>
      <c r="I108" s="186"/>
      <c r="K108" s="12"/>
      <c r="L108" s="241"/>
      <c r="M108" s="241"/>
      <c r="O108" s="239">
        <v>0</v>
      </c>
      <c r="P108" s="240" t="str">
        <f ca="1">IF(T108,SUM(OFFSET($O108:$O$303,,,U108)),"")</f>
        <v/>
      </c>
      <c r="Q108" s="175"/>
      <c r="R108" s="177" t="str">
        <v/>
      </c>
      <c r="T108">
        <v>0</v>
      </c>
      <c r="U108" t="str">
        <f>IF(T108,IFERROR(MATCH(1,$T109:$T$303,0),ROWS($T108:$T$303)),"")</f>
        <v/>
      </c>
      <c r="V108" t="str">
        <v/>
      </c>
      <c r="W108" t="b">
        <f t="shared" si="18"/>
        <v>0</v>
      </c>
      <c r="X108" t="str">
        <v/>
      </c>
      <c r="Y108" t="str">
        <v/>
      </c>
      <c r="Z108" t="str">
        <v/>
      </c>
      <c r="AA108" t="b">
        <v>0</v>
      </c>
      <c r="AB108" t="b">
        <v>0</v>
      </c>
      <c r="AC108" t="b">
        <v>0</v>
      </c>
      <c r="AD108" t="b">
        <v>0</v>
      </c>
      <c r="AE108" t="b">
        <v>0</v>
      </c>
      <c r="AF108" s="25" t="b">
        <v>0</v>
      </c>
      <c r="AG108" t="b">
        <v>0</v>
      </c>
      <c r="AH108">
        <v>0</v>
      </c>
      <c r="AI108">
        <v>0</v>
      </c>
      <c r="AK108" s="13">
        <v>0</v>
      </c>
      <c r="AL108" s="13">
        <v>0</v>
      </c>
      <c r="AM108" s="13">
        <v>0</v>
      </c>
      <c r="AN108" s="18">
        <v>0</v>
      </c>
      <c r="AO108">
        <v>0</v>
      </c>
      <c r="AP108" t="b">
        <v>0</v>
      </c>
      <c r="AQ108">
        <v>0</v>
      </c>
      <c r="AR108">
        <v>0</v>
      </c>
      <c r="AS108" s="35" t="str">
        <v/>
      </c>
      <c r="AT108" s="35"/>
      <c r="AU108" s="58"/>
      <c r="AV108" t="b">
        <f t="shared" si="19"/>
        <v>0</v>
      </c>
      <c r="AW108">
        <v>0</v>
      </c>
      <c r="AX108">
        <v>0</v>
      </c>
      <c r="AY108">
        <v>0</v>
      </c>
      <c r="AZ108">
        <f ca="1"/>
        <v>0</v>
      </c>
      <c r="BB108" t="str">
        <v/>
      </c>
      <c r="BC108" t="str">
        <v/>
      </c>
      <c r="BD108" t="str">
        <v/>
      </c>
      <c r="BE108" t="str">
        <v/>
      </c>
      <c r="BF108" t="str">
        <v/>
      </c>
      <c r="BG108">
        <f ca="1"/>
        <v>0</v>
      </c>
      <c r="BI108" s="54" t="str">
        <f t="shared" si="12"/>
        <v/>
      </c>
      <c r="BJ108" s="54" t="str">
        <f t="shared" si="13"/>
        <v/>
      </c>
      <c r="BK108" s="54" t="str">
        <f t="shared" si="14"/>
        <v/>
      </c>
      <c r="BL108" s="54" t="str">
        <v/>
      </c>
      <c r="BM108" t="str">
        <v/>
      </c>
      <c r="BN108" t="str">
        <v/>
      </c>
      <c r="BO108" t="str">
        <v/>
      </c>
      <c r="BP108" t="str">
        <v/>
      </c>
      <c r="BQ108" s="25" t="str">
        <f t="shared" si="20"/>
        <v/>
      </c>
      <c r="BR108" s="35" t="str">
        <v/>
      </c>
      <c r="BS108" s="35" t="str">
        <v/>
      </c>
      <c r="BT108" t="str">
        <v>108</v>
      </c>
      <c r="BU108" s="35" t="str">
        <f t="shared" si="17"/>
        <v/>
      </c>
      <c r="BX108" s="13"/>
      <c r="BY108" s="57" t="str">
        <f t="shared" si="15"/>
        <v/>
      </c>
      <c r="BZ108" s="57"/>
      <c r="CG108" s="71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X108" t="str">
        <f ca="1"/>
        <v/>
      </c>
      <c r="CY108" t="str">
        <f ca="1"/>
        <v/>
      </c>
      <c r="CZ108" t="str">
        <f ca="1"/>
        <v/>
      </c>
      <c r="DA108" t="str">
        <f ca="1"/>
        <v/>
      </c>
      <c r="DB108" t="str">
        <f ca="1"/>
        <v/>
      </c>
      <c r="DC108" t="str">
        <f ca="1"/>
        <v/>
      </c>
      <c r="DD108" t="str">
        <f ca="1"/>
        <v/>
      </c>
      <c r="DL108" s="18" t="b">
        <f ca="1"/>
        <v>0</v>
      </c>
      <c r="DM108" s="141" t="str">
        <f t="shared" ca="1" si="16"/>
        <v/>
      </c>
      <c r="DN108" t="str">
        <v/>
      </c>
      <c r="DO108" t="str">
        <f ca="1"/>
        <v/>
      </c>
      <c r="DP108" t="str">
        <f ca="1"/>
        <v/>
      </c>
      <c r="DS108" t="str">
        <f ca="1"/>
        <v/>
      </c>
      <c r="DT108" t="str">
        <f ca="1"/>
        <v/>
      </c>
      <c r="DU108" t="str">
        <f ca="1"/>
        <v/>
      </c>
      <c r="DV108" t="str">
        <f ca="1"/>
        <v/>
      </c>
      <c r="DY108" t="str">
        <f ca="1"/>
        <v/>
      </c>
      <c r="DZ108" t="str">
        <f ca="1"/>
        <v/>
      </c>
      <c r="EC108" t="b">
        <f ca="1"/>
        <v>0</v>
      </c>
      <c r="ED108" t="str">
        <f ca="1"/>
        <v/>
      </c>
      <c r="EE108" s="13" t="str">
        <f ca="1"/>
        <v/>
      </c>
      <c r="EG108" t="str">
        <f ca="1"/>
        <v/>
      </c>
      <c r="EH108" t="str">
        <f ca="1"/>
        <v/>
      </c>
      <c r="EI108" t="str">
        <f ca="1"/>
        <v/>
      </c>
      <c r="EJ108" t="str">
        <f ca="1"/>
        <v/>
      </c>
      <c r="EK108" t="str">
        <f ca="1"/>
        <v/>
      </c>
      <c r="EL108" t="str">
        <f ca="1">IF(_IsInternal,_xlfn.TEXTJOIN($EL$1,TRUE,EG108:EJ108),"")</f>
        <v/>
      </c>
      <c r="EM108" t="str">
        <f ca="1"/>
        <v/>
      </c>
      <c r="EP108" t="str">
        <v/>
      </c>
      <c r="EQ108" t="str">
        <f ca="1"/>
        <v/>
      </c>
      <c r="ES108" s="78">
        <f>ROWS(ES$4:ES108)</f>
        <v>105</v>
      </c>
      <c r="FP108" t="str">
        <f ca="1"/>
        <v/>
      </c>
      <c r="FQ108" t="str">
        <f ca="1"/>
        <v/>
      </c>
      <c r="FR108" t="str">
        <f ca="1"/>
        <v/>
      </c>
      <c r="FZ108" s="109"/>
      <c r="GH108" t="str">
        <f ca="1"/>
        <v/>
      </c>
      <c r="GI108" t="str">
        <f ca="1"/>
        <v/>
      </c>
      <c r="GJ108" t="str">
        <f ca="1"/>
        <v/>
      </c>
      <c r="GY108" t="b">
        <f ca="1"/>
        <v>0</v>
      </c>
      <c r="GZ108" t="str">
        <f ca="1"/>
        <v/>
      </c>
      <c r="HA108" t="str">
        <f ca="1"/>
        <v/>
      </c>
      <c r="HB108" t="str">
        <f ca="1"/>
        <v/>
      </c>
      <c r="HQ108" t="str">
        <f ca="1"/>
        <v/>
      </c>
      <c r="HR108" t="str">
        <f ca="1"/>
        <v/>
      </c>
      <c r="HS108" t="str">
        <f ca="1"/>
        <v/>
      </c>
    </row>
    <row r="109" spans="1:227">
      <c r="A109" s="14" t="str">
        <f>IF(AK109,MAX(A$4:A108)+1,"")</f>
        <v/>
      </c>
      <c r="B109" s="51"/>
      <c r="C109" s="12"/>
      <c r="D109" s="12"/>
      <c r="E109" s="12"/>
      <c r="G109" s="12"/>
      <c r="I109" s="186"/>
      <c r="K109" s="12"/>
      <c r="L109" s="241"/>
      <c r="M109" s="241"/>
      <c r="O109" s="239">
        <v>0</v>
      </c>
      <c r="P109" s="240" t="str">
        <f ca="1">IF(T109,SUM(OFFSET($O109:$O$303,,,U109)),"")</f>
        <v/>
      </c>
      <c r="Q109" s="175"/>
      <c r="R109" s="177" t="str">
        <v/>
      </c>
      <c r="T109">
        <v>0</v>
      </c>
      <c r="U109" t="str">
        <f>IF(T109,IFERROR(MATCH(1,$T110:$T$303,0),ROWS($T109:$T$303)),"")</f>
        <v/>
      </c>
      <c r="V109" t="str">
        <v/>
      </c>
      <c r="W109" t="b">
        <f t="shared" si="18"/>
        <v>0</v>
      </c>
      <c r="X109" t="str">
        <v/>
      </c>
      <c r="Y109" t="str">
        <v/>
      </c>
      <c r="Z109" t="str">
        <v/>
      </c>
      <c r="AA109" t="b">
        <v>0</v>
      </c>
      <c r="AB109" t="b">
        <v>0</v>
      </c>
      <c r="AC109" t="b">
        <v>0</v>
      </c>
      <c r="AD109" t="b">
        <v>0</v>
      </c>
      <c r="AE109" t="b">
        <v>0</v>
      </c>
      <c r="AF109" s="25" t="b">
        <v>0</v>
      </c>
      <c r="AG109" t="b">
        <v>0</v>
      </c>
      <c r="AH109">
        <v>0</v>
      </c>
      <c r="AI109">
        <v>0</v>
      </c>
      <c r="AK109" s="13">
        <v>0</v>
      </c>
      <c r="AL109" s="13">
        <v>0</v>
      </c>
      <c r="AM109" s="13">
        <v>0</v>
      </c>
      <c r="AN109" s="18">
        <v>0</v>
      </c>
      <c r="AO109">
        <v>0</v>
      </c>
      <c r="AP109" t="b">
        <v>0</v>
      </c>
      <c r="AQ109">
        <v>0</v>
      </c>
      <c r="AR109">
        <v>0</v>
      </c>
      <c r="AS109" s="35" t="str">
        <v/>
      </c>
      <c r="AT109" s="35"/>
      <c r="AU109" s="58"/>
      <c r="AV109" t="b">
        <f t="shared" si="19"/>
        <v>0</v>
      </c>
      <c r="AW109">
        <v>0</v>
      </c>
      <c r="AX109">
        <v>0</v>
      </c>
      <c r="AY109">
        <v>0</v>
      </c>
      <c r="AZ109">
        <f ca="1"/>
        <v>0</v>
      </c>
      <c r="BB109" t="str">
        <v/>
      </c>
      <c r="BC109" t="str">
        <v/>
      </c>
      <c r="BD109" t="str">
        <v/>
      </c>
      <c r="BE109" t="str">
        <v/>
      </c>
      <c r="BF109" t="str">
        <v/>
      </c>
      <c r="BG109">
        <f ca="1"/>
        <v>0</v>
      </c>
      <c r="BI109" s="54" t="str">
        <f t="shared" si="12"/>
        <v/>
      </c>
      <c r="BJ109" s="54" t="str">
        <f t="shared" si="13"/>
        <v/>
      </c>
      <c r="BK109" s="54" t="str">
        <f t="shared" si="14"/>
        <v/>
      </c>
      <c r="BL109" s="54" t="str">
        <v/>
      </c>
      <c r="BM109" t="str">
        <v/>
      </c>
      <c r="BN109" t="str">
        <v/>
      </c>
      <c r="BO109" t="str">
        <v/>
      </c>
      <c r="BP109" t="str">
        <v/>
      </c>
      <c r="BQ109" s="25" t="str">
        <f t="shared" si="20"/>
        <v/>
      </c>
      <c r="BR109" s="35" t="str">
        <v/>
      </c>
      <c r="BS109" s="35" t="str">
        <v/>
      </c>
      <c r="BT109" t="str">
        <v>109</v>
      </c>
      <c r="BU109" s="35" t="str">
        <f t="shared" si="17"/>
        <v/>
      </c>
      <c r="BX109" s="13"/>
      <c r="BY109" s="57" t="str">
        <f t="shared" si="15"/>
        <v/>
      </c>
      <c r="BZ109" s="57"/>
      <c r="CG109" s="71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X109" t="str">
        <f ca="1"/>
        <v/>
      </c>
      <c r="CY109" t="str">
        <f ca="1"/>
        <v/>
      </c>
      <c r="CZ109" t="str">
        <f ca="1"/>
        <v/>
      </c>
      <c r="DA109" t="str">
        <f ca="1"/>
        <v/>
      </c>
      <c r="DB109" t="str">
        <f ca="1"/>
        <v/>
      </c>
      <c r="DC109" t="str">
        <f ca="1"/>
        <v/>
      </c>
      <c r="DD109" t="str">
        <f ca="1"/>
        <v/>
      </c>
      <c r="DL109" s="18" t="b">
        <f ca="1"/>
        <v>0</v>
      </c>
      <c r="DM109" s="141" t="str">
        <f t="shared" ca="1" si="16"/>
        <v/>
      </c>
      <c r="DN109" t="str">
        <v/>
      </c>
      <c r="DO109" t="str">
        <f ca="1"/>
        <v/>
      </c>
      <c r="DP109" t="str">
        <f ca="1"/>
        <v/>
      </c>
      <c r="DS109" t="str">
        <f ca="1"/>
        <v/>
      </c>
      <c r="DT109" t="str">
        <f ca="1"/>
        <v/>
      </c>
      <c r="DU109" t="str">
        <f ca="1"/>
        <v/>
      </c>
      <c r="DV109" t="str">
        <f ca="1"/>
        <v/>
      </c>
      <c r="DY109" t="str">
        <f ca="1"/>
        <v/>
      </c>
      <c r="DZ109" t="str">
        <f ca="1"/>
        <v/>
      </c>
      <c r="EC109" t="b">
        <f ca="1"/>
        <v>0</v>
      </c>
      <c r="ED109" t="str">
        <f ca="1"/>
        <v/>
      </c>
      <c r="EE109" s="13" t="str">
        <f ca="1"/>
        <v/>
      </c>
      <c r="EG109" t="str">
        <f ca="1"/>
        <v/>
      </c>
      <c r="EH109" t="str">
        <f ca="1"/>
        <v/>
      </c>
      <c r="EI109" t="str">
        <f ca="1"/>
        <v/>
      </c>
      <c r="EJ109" t="str">
        <f ca="1"/>
        <v/>
      </c>
      <c r="EK109" t="str">
        <f ca="1"/>
        <v/>
      </c>
      <c r="EL109" t="str">
        <f ca="1">IF(_IsInternal,_xlfn.TEXTJOIN($EL$1,TRUE,EG109:EJ109),"")</f>
        <v/>
      </c>
      <c r="EM109" t="str">
        <f ca="1"/>
        <v/>
      </c>
      <c r="EP109" t="str">
        <v/>
      </c>
      <c r="EQ109" t="str">
        <f ca="1"/>
        <v/>
      </c>
      <c r="ES109" s="78">
        <f>ROWS(ES$4:ES109)</f>
        <v>106</v>
      </c>
      <c r="FP109" t="str">
        <f ca="1"/>
        <v/>
      </c>
      <c r="FQ109" t="str">
        <f ca="1"/>
        <v/>
      </c>
      <c r="FR109" t="str">
        <f ca="1"/>
        <v/>
      </c>
      <c r="FZ109" s="109"/>
      <c r="GH109" t="str">
        <f ca="1"/>
        <v/>
      </c>
      <c r="GI109" t="str">
        <f ca="1"/>
        <v/>
      </c>
      <c r="GJ109" t="str">
        <f ca="1"/>
        <v/>
      </c>
      <c r="GY109" t="b">
        <f ca="1"/>
        <v>0</v>
      </c>
      <c r="GZ109" t="str">
        <f ca="1"/>
        <v/>
      </c>
      <c r="HA109" t="str">
        <f ca="1"/>
        <v/>
      </c>
      <c r="HB109" t="str">
        <f ca="1"/>
        <v/>
      </c>
      <c r="HQ109" t="str">
        <f ca="1"/>
        <v/>
      </c>
      <c r="HR109" t="str">
        <f ca="1"/>
        <v/>
      </c>
      <c r="HS109" t="str">
        <f ca="1"/>
        <v/>
      </c>
    </row>
    <row r="110" spans="1:227">
      <c r="A110" s="14" t="str">
        <f>IF(AK110,MAX(A$4:A109)+1,"")</f>
        <v/>
      </c>
      <c r="B110" s="51"/>
      <c r="C110" s="12"/>
      <c r="D110" s="12"/>
      <c r="E110" s="12"/>
      <c r="G110" s="12"/>
      <c r="I110" s="186"/>
      <c r="K110" s="12"/>
      <c r="L110" s="241"/>
      <c r="M110" s="241"/>
      <c r="O110" s="239">
        <v>0</v>
      </c>
      <c r="P110" s="240" t="str">
        <f ca="1">IF(T110,SUM(OFFSET($O110:$O$303,,,U110)),"")</f>
        <v/>
      </c>
      <c r="Q110" s="175"/>
      <c r="R110" s="177" t="str">
        <v/>
      </c>
      <c r="T110">
        <v>0</v>
      </c>
      <c r="U110" t="str">
        <f>IF(T110,IFERROR(MATCH(1,$T111:$T$303,0),ROWS($T110:$T$303)),"")</f>
        <v/>
      </c>
      <c r="V110" t="str">
        <v/>
      </c>
      <c r="W110" t="b">
        <f t="shared" si="18"/>
        <v>0</v>
      </c>
      <c r="X110" t="str">
        <v/>
      </c>
      <c r="Y110" t="str">
        <v/>
      </c>
      <c r="Z110" t="str">
        <v/>
      </c>
      <c r="AA110" t="b">
        <v>0</v>
      </c>
      <c r="AB110" t="b">
        <v>0</v>
      </c>
      <c r="AC110" t="b">
        <v>0</v>
      </c>
      <c r="AD110" t="b">
        <v>0</v>
      </c>
      <c r="AE110" t="b">
        <v>0</v>
      </c>
      <c r="AF110" s="25" t="b">
        <v>0</v>
      </c>
      <c r="AG110" t="b">
        <v>0</v>
      </c>
      <c r="AH110">
        <v>0</v>
      </c>
      <c r="AI110">
        <v>0</v>
      </c>
      <c r="AK110" s="13">
        <v>0</v>
      </c>
      <c r="AL110" s="13">
        <v>0</v>
      </c>
      <c r="AM110" s="13">
        <v>0</v>
      </c>
      <c r="AN110" s="18">
        <v>0</v>
      </c>
      <c r="AO110">
        <v>0</v>
      </c>
      <c r="AP110" t="b">
        <v>0</v>
      </c>
      <c r="AQ110">
        <v>0</v>
      </c>
      <c r="AR110">
        <v>0</v>
      </c>
      <c r="AS110" s="35" t="str">
        <v/>
      </c>
      <c r="AT110" s="35"/>
      <c r="AU110" s="58"/>
      <c r="AV110" t="b">
        <f t="shared" si="19"/>
        <v>0</v>
      </c>
      <c r="AW110">
        <v>0</v>
      </c>
      <c r="AX110">
        <v>0</v>
      </c>
      <c r="AY110">
        <v>0</v>
      </c>
      <c r="AZ110">
        <f ca="1"/>
        <v>0</v>
      </c>
      <c r="BB110" t="str">
        <v/>
      </c>
      <c r="BC110" t="str">
        <v/>
      </c>
      <c r="BD110" t="str">
        <v/>
      </c>
      <c r="BE110" t="str">
        <v/>
      </c>
      <c r="BF110" t="str">
        <v/>
      </c>
      <c r="BG110">
        <f ca="1"/>
        <v>0</v>
      </c>
      <c r="BI110" s="54" t="str">
        <f t="shared" si="12"/>
        <v/>
      </c>
      <c r="BJ110" s="54" t="str">
        <f t="shared" si="13"/>
        <v/>
      </c>
      <c r="BK110" s="54" t="str">
        <f t="shared" si="14"/>
        <v/>
      </c>
      <c r="BL110" s="54" t="str">
        <v/>
      </c>
      <c r="BM110" t="str">
        <v/>
      </c>
      <c r="BN110" t="str">
        <v/>
      </c>
      <c r="BO110" t="str">
        <v/>
      </c>
      <c r="BP110" t="str">
        <v/>
      </c>
      <c r="BQ110" s="25" t="str">
        <f t="shared" si="20"/>
        <v/>
      </c>
      <c r="BR110" s="35" t="str">
        <v/>
      </c>
      <c r="BS110" s="35" t="str">
        <v/>
      </c>
      <c r="BT110" t="str">
        <v>110</v>
      </c>
      <c r="BU110" s="35" t="str">
        <f t="shared" si="17"/>
        <v/>
      </c>
      <c r="BX110" s="13"/>
      <c r="BY110" s="57" t="str">
        <f t="shared" si="15"/>
        <v/>
      </c>
      <c r="BZ110" s="57"/>
      <c r="CG110" s="71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X110" t="str">
        <f ca="1"/>
        <v/>
      </c>
      <c r="CY110" t="str">
        <f ca="1"/>
        <v/>
      </c>
      <c r="CZ110" t="str">
        <f ca="1"/>
        <v/>
      </c>
      <c r="DA110" t="str">
        <f ca="1"/>
        <v/>
      </c>
      <c r="DB110" t="str">
        <f ca="1"/>
        <v/>
      </c>
      <c r="DC110" t="str">
        <f ca="1"/>
        <v/>
      </c>
      <c r="DD110" t="str">
        <f ca="1"/>
        <v/>
      </c>
      <c r="DL110" s="18" t="b">
        <f ca="1"/>
        <v>0</v>
      </c>
      <c r="DM110" s="141" t="str">
        <f t="shared" ca="1" si="16"/>
        <v/>
      </c>
      <c r="DN110" t="str">
        <v/>
      </c>
      <c r="DO110" t="str">
        <f ca="1"/>
        <v/>
      </c>
      <c r="DP110" t="str">
        <f ca="1"/>
        <v/>
      </c>
      <c r="DS110" t="str">
        <f ca="1"/>
        <v/>
      </c>
      <c r="DT110" t="str">
        <f ca="1"/>
        <v/>
      </c>
      <c r="DU110" t="str">
        <f ca="1"/>
        <v/>
      </c>
      <c r="DV110" t="str">
        <f ca="1"/>
        <v/>
      </c>
      <c r="DY110" t="str">
        <f ca="1"/>
        <v/>
      </c>
      <c r="DZ110" t="str">
        <f ca="1"/>
        <v/>
      </c>
      <c r="EC110" t="b">
        <f ca="1"/>
        <v>0</v>
      </c>
      <c r="ED110" t="str">
        <f ca="1"/>
        <v/>
      </c>
      <c r="EE110" s="13" t="str">
        <f ca="1"/>
        <v/>
      </c>
      <c r="EG110" t="str">
        <f ca="1"/>
        <v/>
      </c>
      <c r="EH110" t="str">
        <f ca="1"/>
        <v/>
      </c>
      <c r="EI110" t="str">
        <f ca="1"/>
        <v/>
      </c>
      <c r="EJ110" t="str">
        <f ca="1"/>
        <v/>
      </c>
      <c r="EK110" t="str">
        <f ca="1"/>
        <v/>
      </c>
      <c r="EL110" t="str">
        <f ca="1">IF(_IsInternal,_xlfn.TEXTJOIN($EL$1,TRUE,EG110:EJ110),"")</f>
        <v/>
      </c>
      <c r="EM110" t="str">
        <f ca="1"/>
        <v/>
      </c>
      <c r="EP110" t="str">
        <v/>
      </c>
      <c r="EQ110" t="str">
        <f ca="1"/>
        <v/>
      </c>
      <c r="ES110" s="78">
        <f>ROWS(ES$4:ES110)</f>
        <v>107</v>
      </c>
      <c r="FP110" t="str">
        <f ca="1"/>
        <v/>
      </c>
      <c r="FQ110" t="str">
        <f ca="1"/>
        <v/>
      </c>
      <c r="FR110" t="str">
        <f ca="1"/>
        <v/>
      </c>
      <c r="FZ110" s="109"/>
      <c r="GH110" t="str">
        <f ca="1"/>
        <v/>
      </c>
      <c r="GI110" t="str">
        <f ca="1"/>
        <v/>
      </c>
      <c r="GJ110" t="str">
        <f ca="1"/>
        <v/>
      </c>
      <c r="GY110" t="b">
        <f ca="1"/>
        <v>0</v>
      </c>
      <c r="GZ110" t="str">
        <f ca="1"/>
        <v/>
      </c>
      <c r="HA110" t="str">
        <f ca="1"/>
        <v/>
      </c>
      <c r="HB110" t="str">
        <f ca="1"/>
        <v/>
      </c>
      <c r="HQ110" t="str">
        <f ca="1"/>
        <v/>
      </c>
      <c r="HR110" t="str">
        <f ca="1"/>
        <v/>
      </c>
      <c r="HS110" t="str">
        <f ca="1"/>
        <v/>
      </c>
    </row>
    <row r="111" spans="1:227">
      <c r="A111" s="14" t="str">
        <f>IF(AK111,MAX(A$4:A110)+1,"")</f>
        <v/>
      </c>
      <c r="B111" s="51"/>
      <c r="C111" s="12"/>
      <c r="D111" s="12"/>
      <c r="E111" s="12"/>
      <c r="G111" s="12"/>
      <c r="I111" s="186"/>
      <c r="K111" s="12"/>
      <c r="L111" s="241"/>
      <c r="M111" s="241"/>
      <c r="O111" s="239">
        <v>0</v>
      </c>
      <c r="P111" s="240" t="str">
        <f ca="1">IF(T111,SUM(OFFSET($O111:$O$303,,,U111)),"")</f>
        <v/>
      </c>
      <c r="Q111" s="175"/>
      <c r="R111" s="177" t="str">
        <v/>
      </c>
      <c r="T111">
        <v>0</v>
      </c>
      <c r="U111" t="str">
        <f>IF(T111,IFERROR(MATCH(1,$T112:$T$303,0),ROWS($T111:$T$303)),"")</f>
        <v/>
      </c>
      <c r="V111" t="str">
        <v/>
      </c>
      <c r="W111" t="b">
        <f t="shared" si="18"/>
        <v>0</v>
      </c>
      <c r="X111" t="str">
        <v/>
      </c>
      <c r="Y111" t="str">
        <v/>
      </c>
      <c r="Z111" t="str">
        <v/>
      </c>
      <c r="AA111" t="b">
        <v>0</v>
      </c>
      <c r="AB111" t="b">
        <v>0</v>
      </c>
      <c r="AC111" t="b">
        <v>0</v>
      </c>
      <c r="AD111" t="b">
        <v>0</v>
      </c>
      <c r="AE111" t="b">
        <v>0</v>
      </c>
      <c r="AF111" s="25" t="b">
        <v>0</v>
      </c>
      <c r="AG111" t="b">
        <v>0</v>
      </c>
      <c r="AH111">
        <v>0</v>
      </c>
      <c r="AI111">
        <v>0</v>
      </c>
      <c r="AK111" s="13">
        <v>0</v>
      </c>
      <c r="AL111" s="13">
        <v>0</v>
      </c>
      <c r="AM111" s="13">
        <v>0</v>
      </c>
      <c r="AN111" s="18">
        <v>0</v>
      </c>
      <c r="AO111">
        <v>0</v>
      </c>
      <c r="AP111" t="b">
        <v>0</v>
      </c>
      <c r="AQ111">
        <v>0</v>
      </c>
      <c r="AR111">
        <v>0</v>
      </c>
      <c r="AS111" s="35" t="str">
        <v/>
      </c>
      <c r="AT111" s="35"/>
      <c r="AU111" s="58"/>
      <c r="AV111" t="b">
        <f t="shared" si="19"/>
        <v>0</v>
      </c>
      <c r="AW111">
        <v>0</v>
      </c>
      <c r="AX111">
        <v>0</v>
      </c>
      <c r="AY111">
        <v>0</v>
      </c>
      <c r="AZ111">
        <f ca="1"/>
        <v>0</v>
      </c>
      <c r="BB111" t="str">
        <v/>
      </c>
      <c r="BC111" t="str">
        <v/>
      </c>
      <c r="BD111" t="str">
        <v/>
      </c>
      <c r="BE111" t="str">
        <v/>
      </c>
      <c r="BF111" t="str">
        <v/>
      </c>
      <c r="BG111">
        <f ca="1"/>
        <v>0</v>
      </c>
      <c r="BI111" s="54" t="str">
        <f t="shared" si="12"/>
        <v/>
      </c>
      <c r="BJ111" s="54" t="str">
        <f t="shared" si="13"/>
        <v/>
      </c>
      <c r="BK111" s="54" t="str">
        <f t="shared" si="14"/>
        <v/>
      </c>
      <c r="BL111" s="54" t="str">
        <v/>
      </c>
      <c r="BM111" t="str">
        <v/>
      </c>
      <c r="BN111" t="str">
        <v/>
      </c>
      <c r="BO111" t="str">
        <v/>
      </c>
      <c r="BP111" t="str">
        <v/>
      </c>
      <c r="BQ111" s="25" t="str">
        <f t="shared" si="20"/>
        <v/>
      </c>
      <c r="BR111" s="35" t="str">
        <v/>
      </c>
      <c r="BS111" s="35" t="str">
        <v/>
      </c>
      <c r="BT111" t="str">
        <v>111</v>
      </c>
      <c r="BU111" s="35" t="str">
        <f t="shared" si="17"/>
        <v/>
      </c>
      <c r="BX111" s="13"/>
      <c r="BY111" s="57" t="str">
        <f t="shared" si="15"/>
        <v/>
      </c>
      <c r="BZ111" s="57"/>
      <c r="CG111" s="71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X111" t="str">
        <f ca="1"/>
        <v/>
      </c>
      <c r="CY111" t="str">
        <f ca="1"/>
        <v/>
      </c>
      <c r="CZ111" t="str">
        <f ca="1"/>
        <v/>
      </c>
      <c r="DA111" t="str">
        <f ca="1"/>
        <v/>
      </c>
      <c r="DB111" t="str">
        <f ca="1"/>
        <v/>
      </c>
      <c r="DC111" t="str">
        <f ca="1"/>
        <v/>
      </c>
      <c r="DD111" t="str">
        <f ca="1"/>
        <v/>
      </c>
      <c r="DL111" s="18" t="b">
        <f ca="1"/>
        <v>0</v>
      </c>
      <c r="DM111" s="141" t="str">
        <f t="shared" ca="1" si="16"/>
        <v/>
      </c>
      <c r="DN111" t="str">
        <v/>
      </c>
      <c r="DO111" t="str">
        <f ca="1"/>
        <v/>
      </c>
      <c r="DP111" t="str">
        <f ca="1"/>
        <v/>
      </c>
      <c r="DS111" t="str">
        <f ca="1"/>
        <v/>
      </c>
      <c r="DT111" t="str">
        <f ca="1"/>
        <v/>
      </c>
      <c r="DU111" t="str">
        <f ca="1"/>
        <v/>
      </c>
      <c r="DV111" t="str">
        <f ca="1"/>
        <v/>
      </c>
      <c r="DY111" t="str">
        <f ca="1"/>
        <v/>
      </c>
      <c r="DZ111" t="str">
        <f ca="1"/>
        <v/>
      </c>
      <c r="EC111" t="b">
        <f ca="1"/>
        <v>0</v>
      </c>
      <c r="ED111" t="str">
        <f ca="1"/>
        <v/>
      </c>
      <c r="EE111" s="13" t="str">
        <f ca="1"/>
        <v/>
      </c>
      <c r="EG111" t="str">
        <f ca="1"/>
        <v/>
      </c>
      <c r="EH111" t="str">
        <f ca="1"/>
        <v/>
      </c>
      <c r="EI111" t="str">
        <f ca="1"/>
        <v/>
      </c>
      <c r="EJ111" t="str">
        <f ca="1"/>
        <v/>
      </c>
      <c r="EK111" t="str">
        <f ca="1"/>
        <v/>
      </c>
      <c r="EL111" t="str">
        <f ca="1">IF(_IsInternal,_xlfn.TEXTJOIN($EL$1,TRUE,EG111:EJ111),"")</f>
        <v/>
      </c>
      <c r="EM111" t="str">
        <f ca="1"/>
        <v/>
      </c>
      <c r="EP111" t="str">
        <v/>
      </c>
      <c r="EQ111" t="str">
        <f ca="1"/>
        <v/>
      </c>
      <c r="ES111" s="78">
        <f>ROWS(ES$4:ES111)</f>
        <v>108</v>
      </c>
      <c r="FP111" t="str">
        <f ca="1"/>
        <v/>
      </c>
      <c r="FQ111" t="str">
        <f ca="1"/>
        <v/>
      </c>
      <c r="FR111" t="str">
        <f ca="1"/>
        <v/>
      </c>
      <c r="FZ111" s="109"/>
      <c r="GH111" t="str">
        <f ca="1"/>
        <v/>
      </c>
      <c r="GI111" t="str">
        <f ca="1"/>
        <v/>
      </c>
      <c r="GJ111" t="str">
        <f ca="1"/>
        <v/>
      </c>
      <c r="GY111" t="b">
        <f ca="1"/>
        <v>0</v>
      </c>
      <c r="GZ111" t="str">
        <f ca="1"/>
        <v/>
      </c>
      <c r="HA111" t="str">
        <f ca="1"/>
        <v/>
      </c>
      <c r="HB111" t="str">
        <f ca="1"/>
        <v/>
      </c>
      <c r="HQ111" t="str">
        <f ca="1"/>
        <v/>
      </c>
      <c r="HR111" t="str">
        <f ca="1"/>
        <v/>
      </c>
      <c r="HS111" t="str">
        <f ca="1"/>
        <v/>
      </c>
    </row>
    <row r="112" spans="1:227">
      <c r="A112" s="14" t="str">
        <f>IF(AK112,MAX(A$4:A111)+1,"")</f>
        <v/>
      </c>
      <c r="B112" s="51"/>
      <c r="C112" s="12"/>
      <c r="D112" s="12"/>
      <c r="E112" s="12"/>
      <c r="G112" s="12"/>
      <c r="I112" s="186"/>
      <c r="K112" s="12"/>
      <c r="L112" s="241"/>
      <c r="M112" s="241"/>
      <c r="O112" s="239">
        <v>0</v>
      </c>
      <c r="P112" s="240" t="str">
        <f ca="1">IF(T112,SUM(OFFSET($O112:$O$303,,,U112)),"")</f>
        <v/>
      </c>
      <c r="Q112" s="175"/>
      <c r="R112" s="177" t="str">
        <v/>
      </c>
      <c r="T112">
        <v>0</v>
      </c>
      <c r="U112" t="str">
        <f>IF(T112,IFERROR(MATCH(1,$T113:$T$303,0),ROWS($T112:$T$303)),"")</f>
        <v/>
      </c>
      <c r="V112" t="str">
        <v/>
      </c>
      <c r="W112" t="b">
        <f t="shared" si="18"/>
        <v>0</v>
      </c>
      <c r="X112" t="str">
        <v/>
      </c>
      <c r="Y112" t="str">
        <v/>
      </c>
      <c r="Z112" t="str">
        <v/>
      </c>
      <c r="AA112" t="b">
        <v>0</v>
      </c>
      <c r="AB112" t="b">
        <v>0</v>
      </c>
      <c r="AC112" t="b">
        <v>0</v>
      </c>
      <c r="AD112" t="b">
        <v>0</v>
      </c>
      <c r="AE112" t="b">
        <v>0</v>
      </c>
      <c r="AF112" s="25" t="b">
        <v>0</v>
      </c>
      <c r="AG112" t="b">
        <v>0</v>
      </c>
      <c r="AH112">
        <v>0</v>
      </c>
      <c r="AI112">
        <v>0</v>
      </c>
      <c r="AK112" s="13">
        <v>0</v>
      </c>
      <c r="AL112" s="13">
        <v>0</v>
      </c>
      <c r="AM112" s="13">
        <v>0</v>
      </c>
      <c r="AN112" s="18">
        <v>0</v>
      </c>
      <c r="AO112">
        <v>0</v>
      </c>
      <c r="AP112" t="b">
        <v>0</v>
      </c>
      <c r="AQ112">
        <v>0</v>
      </c>
      <c r="AR112">
        <v>0</v>
      </c>
      <c r="AS112" s="35" t="str">
        <v/>
      </c>
      <c r="AT112" s="35"/>
      <c r="AU112" s="58"/>
      <c r="AV112" t="b">
        <f t="shared" si="19"/>
        <v>0</v>
      </c>
      <c r="AW112">
        <v>0</v>
      </c>
      <c r="AX112">
        <v>0</v>
      </c>
      <c r="AY112">
        <v>0</v>
      </c>
      <c r="AZ112">
        <f ca="1"/>
        <v>0</v>
      </c>
      <c r="BB112" t="str">
        <v/>
      </c>
      <c r="BC112" t="str">
        <v/>
      </c>
      <c r="BD112" t="str">
        <v/>
      </c>
      <c r="BE112" t="str">
        <v/>
      </c>
      <c r="BF112" t="str">
        <v/>
      </c>
      <c r="BG112">
        <f ca="1"/>
        <v>0</v>
      </c>
      <c r="BI112" s="54" t="str">
        <f t="shared" si="12"/>
        <v/>
      </c>
      <c r="BJ112" s="54" t="str">
        <f t="shared" si="13"/>
        <v/>
      </c>
      <c r="BK112" s="54" t="str">
        <f t="shared" si="14"/>
        <v/>
      </c>
      <c r="BL112" s="54" t="str">
        <v/>
      </c>
      <c r="BM112" t="str">
        <v/>
      </c>
      <c r="BN112" t="str">
        <v/>
      </c>
      <c r="BO112" t="str">
        <v/>
      </c>
      <c r="BP112" t="str">
        <v/>
      </c>
      <c r="BQ112" s="25" t="str">
        <f t="shared" si="20"/>
        <v/>
      </c>
      <c r="BR112" s="35" t="str">
        <v/>
      </c>
      <c r="BS112" s="35" t="str">
        <v/>
      </c>
      <c r="BT112" t="str">
        <v>112</v>
      </c>
      <c r="BU112" s="35" t="str">
        <f t="shared" si="17"/>
        <v/>
      </c>
      <c r="BX112" s="13"/>
      <c r="BY112" s="57" t="str">
        <f t="shared" si="15"/>
        <v/>
      </c>
      <c r="BZ112" s="57"/>
      <c r="CG112" s="71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X112" t="str">
        <f ca="1"/>
        <v/>
      </c>
      <c r="CY112" t="str">
        <f ca="1"/>
        <v/>
      </c>
      <c r="CZ112" t="str">
        <f ca="1"/>
        <v/>
      </c>
      <c r="DA112" t="str">
        <f ca="1"/>
        <v/>
      </c>
      <c r="DB112" t="str">
        <f ca="1"/>
        <v/>
      </c>
      <c r="DC112" t="str">
        <f ca="1"/>
        <v/>
      </c>
      <c r="DD112" t="str">
        <f ca="1"/>
        <v/>
      </c>
      <c r="DL112" s="18" t="b">
        <f ca="1"/>
        <v>0</v>
      </c>
      <c r="DM112" s="141" t="str">
        <f t="shared" ca="1" si="16"/>
        <v/>
      </c>
      <c r="DN112" t="str">
        <v/>
      </c>
      <c r="DO112" t="str">
        <f ca="1"/>
        <v/>
      </c>
      <c r="DP112" t="str">
        <f ca="1"/>
        <v/>
      </c>
      <c r="DS112" t="str">
        <f ca="1"/>
        <v/>
      </c>
      <c r="DT112" t="str">
        <f ca="1"/>
        <v/>
      </c>
      <c r="DU112" t="str">
        <f ca="1"/>
        <v/>
      </c>
      <c r="DV112" t="str">
        <f ca="1"/>
        <v/>
      </c>
      <c r="DY112" t="str">
        <f ca="1"/>
        <v/>
      </c>
      <c r="DZ112" t="str">
        <f ca="1"/>
        <v/>
      </c>
      <c r="EC112" t="b">
        <f ca="1"/>
        <v>0</v>
      </c>
      <c r="ED112" t="str">
        <f ca="1"/>
        <v/>
      </c>
      <c r="EE112" s="13" t="str">
        <f ca="1"/>
        <v/>
      </c>
      <c r="EG112" t="str">
        <f ca="1"/>
        <v/>
      </c>
      <c r="EH112" t="str">
        <f ca="1"/>
        <v/>
      </c>
      <c r="EI112" t="str">
        <f ca="1"/>
        <v/>
      </c>
      <c r="EJ112" t="str">
        <f ca="1"/>
        <v/>
      </c>
      <c r="EK112" t="str">
        <f ca="1"/>
        <v/>
      </c>
      <c r="EL112" t="str">
        <f ca="1">IF(_IsInternal,_xlfn.TEXTJOIN($EL$1,TRUE,EG112:EJ112),"")</f>
        <v/>
      </c>
      <c r="EM112" t="str">
        <f ca="1"/>
        <v/>
      </c>
      <c r="EP112" t="str">
        <v/>
      </c>
      <c r="EQ112" t="str">
        <f ca="1"/>
        <v/>
      </c>
      <c r="ES112" s="78">
        <f>ROWS(ES$4:ES112)</f>
        <v>109</v>
      </c>
      <c r="FP112" t="str">
        <f ca="1"/>
        <v/>
      </c>
      <c r="FQ112" t="str">
        <f ca="1"/>
        <v/>
      </c>
      <c r="FR112" t="str">
        <f ca="1"/>
        <v/>
      </c>
      <c r="FZ112" s="109"/>
      <c r="GH112" t="str">
        <f ca="1"/>
        <v/>
      </c>
      <c r="GI112" t="str">
        <f ca="1"/>
        <v/>
      </c>
      <c r="GJ112" t="str">
        <f ca="1"/>
        <v/>
      </c>
      <c r="GY112" t="b">
        <f ca="1"/>
        <v>0</v>
      </c>
      <c r="GZ112" t="str">
        <f ca="1"/>
        <v/>
      </c>
      <c r="HA112" t="str">
        <f ca="1"/>
        <v/>
      </c>
      <c r="HB112" t="str">
        <f ca="1"/>
        <v/>
      </c>
      <c r="HQ112" t="str">
        <f ca="1"/>
        <v/>
      </c>
      <c r="HR112" t="str">
        <f ca="1"/>
        <v/>
      </c>
      <c r="HS112" t="str">
        <f ca="1"/>
        <v/>
      </c>
    </row>
    <row r="113" spans="1:227">
      <c r="A113" s="14" t="str">
        <f>IF(AK113,MAX(A$4:A112)+1,"")</f>
        <v/>
      </c>
      <c r="B113" s="51"/>
      <c r="C113" s="12"/>
      <c r="D113" s="12"/>
      <c r="E113" s="12"/>
      <c r="G113" s="12"/>
      <c r="I113" s="186"/>
      <c r="K113" s="12"/>
      <c r="L113" s="241"/>
      <c r="M113" s="241"/>
      <c r="O113" s="239">
        <v>0</v>
      </c>
      <c r="P113" s="240" t="str">
        <f ca="1">IF(T113,SUM(OFFSET($O113:$O$303,,,U113)),"")</f>
        <v/>
      </c>
      <c r="Q113" s="175"/>
      <c r="R113" s="177" t="str">
        <v/>
      </c>
      <c r="T113">
        <v>0</v>
      </c>
      <c r="U113" t="str">
        <f>IF(T113,IFERROR(MATCH(1,$T114:$T$303,0),ROWS($T113:$T$303)),"")</f>
        <v/>
      </c>
      <c r="V113" t="str">
        <v/>
      </c>
      <c r="W113" t="b">
        <f t="shared" si="18"/>
        <v>0</v>
      </c>
      <c r="X113" t="str">
        <v/>
      </c>
      <c r="Y113" t="str">
        <v/>
      </c>
      <c r="Z113" t="str">
        <v/>
      </c>
      <c r="AA113" t="b">
        <v>0</v>
      </c>
      <c r="AB113" t="b">
        <v>0</v>
      </c>
      <c r="AC113" t="b">
        <v>0</v>
      </c>
      <c r="AD113" t="b">
        <v>0</v>
      </c>
      <c r="AE113" t="b">
        <v>0</v>
      </c>
      <c r="AF113" s="25" t="b">
        <v>0</v>
      </c>
      <c r="AG113" t="b">
        <v>0</v>
      </c>
      <c r="AH113">
        <v>0</v>
      </c>
      <c r="AI113">
        <v>0</v>
      </c>
      <c r="AK113" s="13">
        <v>0</v>
      </c>
      <c r="AL113" s="13">
        <v>0</v>
      </c>
      <c r="AM113" s="13">
        <v>0</v>
      </c>
      <c r="AN113" s="18">
        <v>0</v>
      </c>
      <c r="AO113">
        <v>0</v>
      </c>
      <c r="AP113" t="b">
        <v>0</v>
      </c>
      <c r="AQ113">
        <v>0</v>
      </c>
      <c r="AR113">
        <v>0</v>
      </c>
      <c r="AS113" s="35" t="str">
        <v/>
      </c>
      <c r="AT113" s="35"/>
      <c r="AU113" s="58"/>
      <c r="AV113" t="b">
        <f t="shared" si="19"/>
        <v>0</v>
      </c>
      <c r="AW113">
        <v>0</v>
      </c>
      <c r="AX113">
        <v>0</v>
      </c>
      <c r="AY113">
        <v>0</v>
      </c>
      <c r="AZ113">
        <f ca="1"/>
        <v>0</v>
      </c>
      <c r="BB113" t="str">
        <v/>
      </c>
      <c r="BC113" t="str">
        <v/>
      </c>
      <c r="BD113" t="str">
        <v/>
      </c>
      <c r="BE113" t="str">
        <v/>
      </c>
      <c r="BF113" t="str">
        <v/>
      </c>
      <c r="BG113">
        <f ca="1"/>
        <v>0</v>
      </c>
      <c r="BI113" s="54" t="str">
        <f t="shared" si="12"/>
        <v/>
      </c>
      <c r="BJ113" s="54" t="str">
        <f t="shared" si="13"/>
        <v/>
      </c>
      <c r="BK113" s="54" t="str">
        <f t="shared" si="14"/>
        <v/>
      </c>
      <c r="BL113" s="54" t="str">
        <v/>
      </c>
      <c r="BM113" t="str">
        <v/>
      </c>
      <c r="BN113" t="str">
        <v/>
      </c>
      <c r="BO113" t="str">
        <v/>
      </c>
      <c r="BP113" t="str">
        <v/>
      </c>
      <c r="BQ113" s="25" t="str">
        <f t="shared" si="20"/>
        <v/>
      </c>
      <c r="BR113" s="35" t="str">
        <v/>
      </c>
      <c r="BS113" s="35" t="str">
        <v/>
      </c>
      <c r="BT113" t="str">
        <v>113</v>
      </c>
      <c r="BU113" s="35" t="str">
        <f t="shared" si="17"/>
        <v/>
      </c>
      <c r="BX113" s="13"/>
      <c r="BY113" s="57" t="str">
        <f t="shared" si="15"/>
        <v/>
      </c>
      <c r="BZ113" s="57"/>
      <c r="CG113" s="71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  <c r="CT113" s="73"/>
      <c r="CU113" s="73"/>
      <c r="CX113" t="str">
        <f ca="1"/>
        <v/>
      </c>
      <c r="CY113" t="str">
        <f ca="1"/>
        <v/>
      </c>
      <c r="CZ113" t="str">
        <f ca="1"/>
        <v/>
      </c>
      <c r="DA113" t="str">
        <f ca="1"/>
        <v/>
      </c>
      <c r="DB113" t="str">
        <f ca="1"/>
        <v/>
      </c>
      <c r="DC113" t="str">
        <f ca="1"/>
        <v/>
      </c>
      <c r="DD113" t="str">
        <f ca="1"/>
        <v/>
      </c>
      <c r="DL113" s="18" t="b">
        <f ca="1"/>
        <v>0</v>
      </c>
      <c r="DM113" s="141" t="str">
        <f t="shared" ca="1" si="16"/>
        <v/>
      </c>
      <c r="DN113" t="str">
        <v/>
      </c>
      <c r="DO113" t="str">
        <f ca="1"/>
        <v/>
      </c>
      <c r="DP113" t="str">
        <f ca="1"/>
        <v/>
      </c>
      <c r="DS113" t="str">
        <f ca="1"/>
        <v/>
      </c>
      <c r="DT113" t="str">
        <f ca="1"/>
        <v/>
      </c>
      <c r="DU113" t="str">
        <f ca="1"/>
        <v/>
      </c>
      <c r="DV113" t="str">
        <f ca="1"/>
        <v/>
      </c>
      <c r="DY113" t="str">
        <f ca="1"/>
        <v/>
      </c>
      <c r="DZ113" t="str">
        <f ca="1"/>
        <v/>
      </c>
      <c r="EC113" t="b">
        <f ca="1"/>
        <v>0</v>
      </c>
      <c r="ED113" t="str">
        <f ca="1"/>
        <v/>
      </c>
      <c r="EE113" s="13" t="str">
        <f ca="1"/>
        <v/>
      </c>
      <c r="EG113" t="str">
        <f ca="1"/>
        <v/>
      </c>
      <c r="EH113" t="str">
        <f ca="1"/>
        <v/>
      </c>
      <c r="EI113" t="str">
        <f ca="1"/>
        <v/>
      </c>
      <c r="EJ113" t="str">
        <f ca="1"/>
        <v/>
      </c>
      <c r="EK113" t="str">
        <f ca="1"/>
        <v/>
      </c>
      <c r="EL113" t="str">
        <f ca="1">IF(_IsInternal,_xlfn.TEXTJOIN($EL$1,TRUE,EG113:EJ113),"")</f>
        <v/>
      </c>
      <c r="EM113" t="str">
        <f ca="1"/>
        <v/>
      </c>
      <c r="EP113" t="str">
        <v/>
      </c>
      <c r="EQ113" t="str">
        <f ca="1"/>
        <v/>
      </c>
      <c r="ES113" s="78">
        <f>ROWS(ES$4:ES113)</f>
        <v>110</v>
      </c>
      <c r="FP113" t="str">
        <f ca="1"/>
        <v/>
      </c>
      <c r="FQ113" t="str">
        <f ca="1"/>
        <v/>
      </c>
      <c r="FR113" t="str">
        <f ca="1"/>
        <v/>
      </c>
      <c r="FZ113" s="109"/>
      <c r="GH113" t="str">
        <f ca="1"/>
        <v/>
      </c>
      <c r="GI113" t="str">
        <f ca="1"/>
        <v/>
      </c>
      <c r="GJ113" t="str">
        <f ca="1"/>
        <v/>
      </c>
      <c r="GY113" t="b">
        <f ca="1"/>
        <v>0</v>
      </c>
      <c r="GZ113" t="str">
        <f ca="1"/>
        <v/>
      </c>
      <c r="HA113" t="str">
        <f ca="1"/>
        <v/>
      </c>
      <c r="HB113" t="str">
        <f ca="1"/>
        <v/>
      </c>
      <c r="HQ113" t="str">
        <f ca="1"/>
        <v/>
      </c>
      <c r="HR113" t="str">
        <f ca="1"/>
        <v/>
      </c>
      <c r="HS113" t="str">
        <f ca="1"/>
        <v/>
      </c>
    </row>
    <row r="114" spans="1:227">
      <c r="A114" s="14" t="str">
        <f>IF(AK114,MAX(A$4:A113)+1,"")</f>
        <v/>
      </c>
      <c r="B114" s="51"/>
      <c r="C114" s="12"/>
      <c r="D114" s="12"/>
      <c r="E114" s="12"/>
      <c r="G114" s="12"/>
      <c r="I114" s="186"/>
      <c r="K114" s="12"/>
      <c r="L114" s="241"/>
      <c r="M114" s="241"/>
      <c r="O114" s="239">
        <v>0</v>
      </c>
      <c r="P114" s="240" t="str">
        <f ca="1">IF(T114,SUM(OFFSET($O114:$O$303,,,U114)),"")</f>
        <v/>
      </c>
      <c r="Q114" s="175"/>
      <c r="R114" s="177" t="str">
        <v/>
      </c>
      <c r="T114">
        <v>0</v>
      </c>
      <c r="U114" t="str">
        <f>IF(T114,IFERROR(MATCH(1,$T115:$T$303,0),ROWS($T114:$T$303)),"")</f>
        <v/>
      </c>
      <c r="V114" t="str">
        <v/>
      </c>
      <c r="W114" t="b">
        <f t="shared" si="18"/>
        <v>0</v>
      </c>
      <c r="X114" t="str">
        <v/>
      </c>
      <c r="Y114" t="str">
        <v/>
      </c>
      <c r="Z114" t="str">
        <v/>
      </c>
      <c r="AA114" t="b">
        <v>0</v>
      </c>
      <c r="AB114" t="b">
        <v>0</v>
      </c>
      <c r="AC114" t="b">
        <v>0</v>
      </c>
      <c r="AD114" t="b">
        <v>0</v>
      </c>
      <c r="AE114" t="b">
        <v>0</v>
      </c>
      <c r="AF114" s="25" t="b">
        <v>0</v>
      </c>
      <c r="AG114" t="b">
        <v>0</v>
      </c>
      <c r="AH114">
        <v>0</v>
      </c>
      <c r="AI114">
        <v>0</v>
      </c>
      <c r="AK114" s="13">
        <v>0</v>
      </c>
      <c r="AL114" s="13">
        <v>0</v>
      </c>
      <c r="AM114" s="13">
        <v>0</v>
      </c>
      <c r="AN114" s="18">
        <v>0</v>
      </c>
      <c r="AO114">
        <v>0</v>
      </c>
      <c r="AP114" t="b">
        <v>0</v>
      </c>
      <c r="AQ114">
        <v>0</v>
      </c>
      <c r="AR114">
        <v>0</v>
      </c>
      <c r="AS114" s="35" t="str">
        <v/>
      </c>
      <c r="AT114" s="35"/>
      <c r="AU114" s="58"/>
      <c r="AV114" t="b">
        <f t="shared" si="19"/>
        <v>0</v>
      </c>
      <c r="AW114">
        <v>0</v>
      </c>
      <c r="AX114">
        <v>0</v>
      </c>
      <c r="AY114">
        <v>0</v>
      </c>
      <c r="AZ114">
        <f ca="1"/>
        <v>0</v>
      </c>
      <c r="BB114" t="str">
        <v/>
      </c>
      <c r="BC114" t="str">
        <v/>
      </c>
      <c r="BD114" t="str">
        <v/>
      </c>
      <c r="BE114" t="str">
        <v/>
      </c>
      <c r="BF114" t="str">
        <v/>
      </c>
      <c r="BG114">
        <f ca="1"/>
        <v>0</v>
      </c>
      <c r="BI114" s="54" t="str">
        <f t="shared" si="12"/>
        <v/>
      </c>
      <c r="BJ114" s="54" t="str">
        <f t="shared" si="13"/>
        <v/>
      </c>
      <c r="BK114" s="54" t="str">
        <f t="shared" si="14"/>
        <v/>
      </c>
      <c r="BL114" s="54" t="str">
        <v/>
      </c>
      <c r="BM114" t="str">
        <v/>
      </c>
      <c r="BN114" t="str">
        <v/>
      </c>
      <c r="BO114" t="str">
        <v/>
      </c>
      <c r="BP114" t="str">
        <v/>
      </c>
      <c r="BQ114" s="25" t="str">
        <f t="shared" si="20"/>
        <v/>
      </c>
      <c r="BR114" s="35" t="str">
        <v/>
      </c>
      <c r="BS114" s="35" t="str">
        <v/>
      </c>
      <c r="BT114" t="str">
        <v>114</v>
      </c>
      <c r="BU114" s="35" t="str">
        <f t="shared" si="17"/>
        <v/>
      </c>
      <c r="BX114" s="13"/>
      <c r="BY114" s="57" t="str">
        <f t="shared" si="15"/>
        <v/>
      </c>
      <c r="BZ114" s="57"/>
      <c r="CG114" s="71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X114" t="str">
        <f ca="1"/>
        <v/>
      </c>
      <c r="CY114" t="str">
        <f ca="1"/>
        <v/>
      </c>
      <c r="CZ114" t="str">
        <f ca="1"/>
        <v/>
      </c>
      <c r="DA114" t="str">
        <f ca="1"/>
        <v/>
      </c>
      <c r="DB114" t="str">
        <f ca="1"/>
        <v/>
      </c>
      <c r="DC114" t="str">
        <f ca="1"/>
        <v/>
      </c>
      <c r="DD114" t="str">
        <f ca="1"/>
        <v/>
      </c>
      <c r="DL114" s="18" t="b">
        <f ca="1"/>
        <v>0</v>
      </c>
      <c r="DM114" s="141" t="str">
        <f t="shared" ca="1" si="16"/>
        <v/>
      </c>
      <c r="DN114" t="str">
        <v/>
      </c>
      <c r="DO114" t="str">
        <f ca="1"/>
        <v/>
      </c>
      <c r="DP114" t="str">
        <f ca="1"/>
        <v/>
      </c>
      <c r="DS114" t="str">
        <f ca="1"/>
        <v/>
      </c>
      <c r="DT114" t="str">
        <f ca="1"/>
        <v/>
      </c>
      <c r="DU114" t="str">
        <f ca="1"/>
        <v/>
      </c>
      <c r="DV114" t="str">
        <f ca="1"/>
        <v/>
      </c>
      <c r="DY114" t="str">
        <f ca="1"/>
        <v/>
      </c>
      <c r="DZ114" t="str">
        <f ca="1"/>
        <v/>
      </c>
      <c r="EC114" t="b">
        <f ca="1"/>
        <v>0</v>
      </c>
      <c r="ED114" t="str">
        <f ca="1"/>
        <v/>
      </c>
      <c r="EE114" s="13" t="str">
        <f ca="1"/>
        <v/>
      </c>
      <c r="EG114" t="str">
        <f ca="1"/>
        <v/>
      </c>
      <c r="EH114" t="str">
        <f ca="1"/>
        <v/>
      </c>
      <c r="EI114" t="str">
        <f ca="1"/>
        <v/>
      </c>
      <c r="EJ114" t="str">
        <f ca="1"/>
        <v/>
      </c>
      <c r="EK114" t="str">
        <f ca="1"/>
        <v/>
      </c>
      <c r="EL114" t="str">
        <f ca="1">IF(_IsInternal,_xlfn.TEXTJOIN($EL$1,TRUE,EG114:EJ114),"")</f>
        <v/>
      </c>
      <c r="EM114" t="str">
        <f ca="1"/>
        <v/>
      </c>
      <c r="EP114" t="str">
        <v/>
      </c>
      <c r="EQ114" t="str">
        <f ca="1"/>
        <v/>
      </c>
      <c r="ES114" s="78">
        <f>ROWS(ES$4:ES114)</f>
        <v>111</v>
      </c>
      <c r="FP114" t="str">
        <f ca="1"/>
        <v/>
      </c>
      <c r="FQ114" t="str">
        <f ca="1"/>
        <v/>
      </c>
      <c r="FR114" t="str">
        <f ca="1"/>
        <v/>
      </c>
      <c r="FZ114" s="109"/>
      <c r="GH114" t="str">
        <f ca="1"/>
        <v/>
      </c>
      <c r="GI114" t="str">
        <f ca="1"/>
        <v/>
      </c>
      <c r="GJ114" t="str">
        <f ca="1"/>
        <v/>
      </c>
      <c r="GY114" t="b">
        <f ca="1"/>
        <v>0</v>
      </c>
      <c r="GZ114" t="str">
        <f ca="1"/>
        <v/>
      </c>
      <c r="HA114" t="str">
        <f ca="1"/>
        <v/>
      </c>
      <c r="HB114" t="str">
        <f ca="1"/>
        <v/>
      </c>
      <c r="HQ114" t="str">
        <f ca="1"/>
        <v/>
      </c>
      <c r="HR114" t="str">
        <f ca="1"/>
        <v/>
      </c>
      <c r="HS114" t="str">
        <f ca="1"/>
        <v/>
      </c>
    </row>
    <row r="115" spans="1:227">
      <c r="A115" s="14" t="str">
        <f>IF(AK115,MAX(A$4:A114)+1,"")</f>
        <v/>
      </c>
      <c r="B115" s="51"/>
      <c r="C115" s="12"/>
      <c r="D115" s="12"/>
      <c r="E115" s="12"/>
      <c r="G115" s="12"/>
      <c r="I115" s="186"/>
      <c r="K115" s="12"/>
      <c r="L115" s="241"/>
      <c r="M115" s="241"/>
      <c r="O115" s="239">
        <v>0</v>
      </c>
      <c r="P115" s="240" t="str">
        <f ca="1">IF(T115,SUM(OFFSET($O115:$O$303,,,U115)),"")</f>
        <v/>
      </c>
      <c r="Q115" s="175"/>
      <c r="R115" s="177" t="str">
        <v/>
      </c>
      <c r="T115">
        <v>0</v>
      </c>
      <c r="U115" t="str">
        <f>IF(T115,IFERROR(MATCH(1,$T116:$T$303,0),ROWS($T115:$T$303)),"")</f>
        <v/>
      </c>
      <c r="V115" t="str">
        <v/>
      </c>
      <c r="W115" t="b">
        <f t="shared" si="18"/>
        <v>0</v>
      </c>
      <c r="X115" t="str">
        <v/>
      </c>
      <c r="Y115" t="str">
        <v/>
      </c>
      <c r="Z115" t="str">
        <v/>
      </c>
      <c r="AA115" t="b">
        <v>0</v>
      </c>
      <c r="AB115" t="b">
        <v>0</v>
      </c>
      <c r="AC115" t="b">
        <v>0</v>
      </c>
      <c r="AD115" t="b">
        <v>0</v>
      </c>
      <c r="AE115" t="b">
        <v>0</v>
      </c>
      <c r="AF115" s="25" t="b">
        <v>0</v>
      </c>
      <c r="AG115" t="b">
        <v>0</v>
      </c>
      <c r="AH115">
        <v>0</v>
      </c>
      <c r="AI115">
        <v>0</v>
      </c>
      <c r="AK115" s="13">
        <v>0</v>
      </c>
      <c r="AL115" s="13">
        <v>0</v>
      </c>
      <c r="AM115" s="13">
        <v>0</v>
      </c>
      <c r="AN115" s="18">
        <v>0</v>
      </c>
      <c r="AO115">
        <v>0</v>
      </c>
      <c r="AP115" t="b">
        <v>0</v>
      </c>
      <c r="AQ115">
        <v>0</v>
      </c>
      <c r="AR115">
        <v>0</v>
      </c>
      <c r="AS115" s="35" t="str">
        <v/>
      </c>
      <c r="AT115" s="35"/>
      <c r="AU115" s="58"/>
      <c r="AV115" t="b">
        <f t="shared" si="19"/>
        <v>0</v>
      </c>
      <c r="AW115">
        <v>0</v>
      </c>
      <c r="AX115">
        <v>0</v>
      </c>
      <c r="AY115">
        <v>0</v>
      </c>
      <c r="AZ115">
        <f ca="1"/>
        <v>0</v>
      </c>
      <c r="BB115" t="str">
        <v/>
      </c>
      <c r="BC115" t="str">
        <v/>
      </c>
      <c r="BD115" t="str">
        <v/>
      </c>
      <c r="BE115" t="str">
        <v/>
      </c>
      <c r="BF115" t="str">
        <v/>
      </c>
      <c r="BG115">
        <f ca="1"/>
        <v>0</v>
      </c>
      <c r="BI115" s="54" t="str">
        <f t="shared" si="12"/>
        <v/>
      </c>
      <c r="BJ115" s="54" t="str">
        <f t="shared" si="13"/>
        <v/>
      </c>
      <c r="BK115" s="54" t="str">
        <f t="shared" si="14"/>
        <v/>
      </c>
      <c r="BL115" s="54" t="str">
        <v/>
      </c>
      <c r="BM115" t="str">
        <v/>
      </c>
      <c r="BN115" t="str">
        <v/>
      </c>
      <c r="BO115" t="str">
        <v/>
      </c>
      <c r="BP115" t="str">
        <v/>
      </c>
      <c r="BQ115" s="25" t="str">
        <f t="shared" si="20"/>
        <v/>
      </c>
      <c r="BR115" s="35" t="str">
        <v/>
      </c>
      <c r="BS115" s="35" t="str">
        <v/>
      </c>
      <c r="BT115" t="str">
        <v>115</v>
      </c>
      <c r="BU115" s="35" t="str">
        <f t="shared" si="17"/>
        <v/>
      </c>
      <c r="BX115" s="13"/>
      <c r="BY115" s="57" t="str">
        <f t="shared" si="15"/>
        <v/>
      </c>
      <c r="BZ115" s="57"/>
      <c r="CG115" s="71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X115" t="str">
        <f ca="1"/>
        <v/>
      </c>
      <c r="CY115" t="str">
        <f ca="1"/>
        <v/>
      </c>
      <c r="CZ115" t="str">
        <f ca="1"/>
        <v/>
      </c>
      <c r="DA115" t="str">
        <f ca="1"/>
        <v/>
      </c>
      <c r="DB115" t="str">
        <f ca="1"/>
        <v/>
      </c>
      <c r="DC115" t="str">
        <f ca="1"/>
        <v/>
      </c>
      <c r="DD115" t="str">
        <f ca="1"/>
        <v/>
      </c>
      <c r="DL115" s="18" t="b">
        <f ca="1"/>
        <v>0</v>
      </c>
      <c r="DM115" s="141" t="str">
        <f t="shared" ca="1" si="16"/>
        <v/>
      </c>
      <c r="DN115" t="str">
        <v/>
      </c>
      <c r="DO115" t="str">
        <f ca="1"/>
        <v/>
      </c>
      <c r="DP115" t="str">
        <f ca="1"/>
        <v/>
      </c>
      <c r="DS115" t="str">
        <f ca="1"/>
        <v/>
      </c>
      <c r="DT115" t="str">
        <f ca="1"/>
        <v/>
      </c>
      <c r="DU115" t="str">
        <f ca="1"/>
        <v/>
      </c>
      <c r="DV115" t="str">
        <f ca="1"/>
        <v/>
      </c>
      <c r="DY115" t="str">
        <f ca="1"/>
        <v/>
      </c>
      <c r="DZ115" t="str">
        <f ca="1"/>
        <v/>
      </c>
      <c r="EC115" t="b">
        <f ca="1"/>
        <v>0</v>
      </c>
      <c r="ED115" t="str">
        <f ca="1"/>
        <v/>
      </c>
      <c r="EE115" s="13" t="str">
        <f ca="1"/>
        <v/>
      </c>
      <c r="EG115" t="str">
        <f ca="1"/>
        <v/>
      </c>
      <c r="EH115" t="str">
        <f ca="1"/>
        <v/>
      </c>
      <c r="EI115" t="str">
        <f ca="1"/>
        <v/>
      </c>
      <c r="EJ115" t="str">
        <f ca="1"/>
        <v/>
      </c>
      <c r="EK115" t="str">
        <f ca="1"/>
        <v/>
      </c>
      <c r="EL115" t="str">
        <f ca="1">IF(_IsInternal,_xlfn.TEXTJOIN($EL$1,TRUE,EG115:EJ115),"")</f>
        <v/>
      </c>
      <c r="EM115" t="str">
        <f ca="1"/>
        <v/>
      </c>
      <c r="EP115" t="str">
        <v/>
      </c>
      <c r="EQ115" t="str">
        <f ca="1"/>
        <v/>
      </c>
      <c r="ES115" s="78">
        <f>ROWS(ES$4:ES115)</f>
        <v>112</v>
      </c>
      <c r="FP115" t="str">
        <f ca="1"/>
        <v/>
      </c>
      <c r="FQ115" t="str">
        <f ca="1"/>
        <v/>
      </c>
      <c r="FR115" t="str">
        <f ca="1"/>
        <v/>
      </c>
      <c r="FZ115" s="109"/>
      <c r="GH115" t="str">
        <f ca="1"/>
        <v/>
      </c>
      <c r="GI115" t="str">
        <f ca="1"/>
        <v/>
      </c>
      <c r="GJ115" t="str">
        <f ca="1"/>
        <v/>
      </c>
      <c r="GY115" t="b">
        <f ca="1"/>
        <v>0</v>
      </c>
      <c r="GZ115" t="str">
        <f ca="1"/>
        <v/>
      </c>
      <c r="HA115" t="str">
        <f ca="1"/>
        <v/>
      </c>
      <c r="HB115" t="str">
        <f ca="1"/>
        <v/>
      </c>
      <c r="HQ115" t="str">
        <f ca="1"/>
        <v/>
      </c>
      <c r="HR115" t="str">
        <f ca="1"/>
        <v/>
      </c>
      <c r="HS115" t="str">
        <f ca="1"/>
        <v/>
      </c>
    </row>
    <row r="116" spans="1:227">
      <c r="A116" s="14" t="str">
        <f>IF(AK116,MAX(A$4:A115)+1,"")</f>
        <v/>
      </c>
      <c r="B116" s="51"/>
      <c r="C116" s="12"/>
      <c r="D116" s="12"/>
      <c r="E116" s="12"/>
      <c r="G116" s="12"/>
      <c r="I116" s="186"/>
      <c r="K116" s="12"/>
      <c r="L116" s="241"/>
      <c r="M116" s="241"/>
      <c r="O116" s="239">
        <v>0</v>
      </c>
      <c r="P116" s="240" t="str">
        <f ca="1">IF(T116,SUM(OFFSET($O116:$O$303,,,U116)),"")</f>
        <v/>
      </c>
      <c r="Q116" s="175"/>
      <c r="R116" s="177" t="str">
        <v/>
      </c>
      <c r="T116">
        <v>0</v>
      </c>
      <c r="U116" t="str">
        <f>IF(T116,IFERROR(MATCH(1,$T117:$T$303,0),ROWS($T116:$T$303)),"")</f>
        <v/>
      </c>
      <c r="V116" t="str">
        <v/>
      </c>
      <c r="W116" t="b">
        <f t="shared" si="18"/>
        <v>0</v>
      </c>
      <c r="X116" t="str">
        <v/>
      </c>
      <c r="Y116" t="str">
        <v/>
      </c>
      <c r="Z116" t="str">
        <v/>
      </c>
      <c r="AA116" t="b">
        <v>0</v>
      </c>
      <c r="AB116" t="b">
        <v>0</v>
      </c>
      <c r="AC116" t="b">
        <v>0</v>
      </c>
      <c r="AD116" t="b">
        <v>0</v>
      </c>
      <c r="AE116" t="b">
        <v>0</v>
      </c>
      <c r="AF116" s="25" t="b">
        <v>0</v>
      </c>
      <c r="AG116" t="b">
        <v>0</v>
      </c>
      <c r="AH116">
        <v>0</v>
      </c>
      <c r="AI116">
        <v>0</v>
      </c>
      <c r="AK116" s="13">
        <v>0</v>
      </c>
      <c r="AL116" s="13">
        <v>0</v>
      </c>
      <c r="AM116" s="13">
        <v>0</v>
      </c>
      <c r="AN116" s="18">
        <v>0</v>
      </c>
      <c r="AO116">
        <v>0</v>
      </c>
      <c r="AP116" t="b">
        <v>0</v>
      </c>
      <c r="AQ116">
        <v>0</v>
      </c>
      <c r="AR116">
        <v>0</v>
      </c>
      <c r="AS116" s="35" t="str">
        <v/>
      </c>
      <c r="AT116" s="35"/>
      <c r="AU116" s="58"/>
      <c r="AV116" t="b">
        <f t="shared" si="19"/>
        <v>0</v>
      </c>
      <c r="AW116">
        <v>0</v>
      </c>
      <c r="AX116">
        <v>0</v>
      </c>
      <c r="AY116">
        <v>0</v>
      </c>
      <c r="AZ116">
        <f ca="1"/>
        <v>0</v>
      </c>
      <c r="BB116" t="str">
        <v/>
      </c>
      <c r="BC116" t="str">
        <v/>
      </c>
      <c r="BD116" t="str">
        <v/>
      </c>
      <c r="BE116" t="str">
        <v/>
      </c>
      <c r="BF116" t="str">
        <v/>
      </c>
      <c r="BG116">
        <f ca="1"/>
        <v>0</v>
      </c>
      <c r="BI116" s="54" t="str">
        <f t="shared" si="12"/>
        <v/>
      </c>
      <c r="BJ116" s="54" t="str">
        <f t="shared" si="13"/>
        <v/>
      </c>
      <c r="BK116" s="54" t="str">
        <f t="shared" si="14"/>
        <v/>
      </c>
      <c r="BL116" s="54" t="str">
        <v/>
      </c>
      <c r="BM116" t="str">
        <v/>
      </c>
      <c r="BN116" t="str">
        <v/>
      </c>
      <c r="BO116" t="str">
        <v/>
      </c>
      <c r="BP116" t="str">
        <v/>
      </c>
      <c r="BQ116" s="25" t="str">
        <f t="shared" si="20"/>
        <v/>
      </c>
      <c r="BR116" s="35" t="str">
        <v/>
      </c>
      <c r="BS116" s="35" t="str">
        <v/>
      </c>
      <c r="BT116" t="str">
        <v>116</v>
      </c>
      <c r="BU116" s="35" t="str">
        <f t="shared" si="17"/>
        <v/>
      </c>
      <c r="BX116" s="13"/>
      <c r="BY116" s="57" t="str">
        <f t="shared" si="15"/>
        <v/>
      </c>
      <c r="BZ116" s="57"/>
      <c r="CG116" s="71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X116" t="str">
        <f ca="1"/>
        <v/>
      </c>
      <c r="CY116" t="str">
        <f ca="1"/>
        <v/>
      </c>
      <c r="CZ116" t="str">
        <f ca="1"/>
        <v/>
      </c>
      <c r="DA116" t="str">
        <f ca="1"/>
        <v/>
      </c>
      <c r="DB116" t="str">
        <f ca="1"/>
        <v/>
      </c>
      <c r="DC116" t="str">
        <f ca="1"/>
        <v/>
      </c>
      <c r="DD116" t="str">
        <f ca="1"/>
        <v/>
      </c>
      <c r="DL116" s="18" t="b">
        <f ca="1"/>
        <v>0</v>
      </c>
      <c r="DM116" s="141" t="str">
        <f t="shared" ca="1" si="16"/>
        <v/>
      </c>
      <c r="DN116" t="str">
        <v/>
      </c>
      <c r="DO116" t="str">
        <f ca="1"/>
        <v/>
      </c>
      <c r="DP116" t="str">
        <f ca="1"/>
        <v/>
      </c>
      <c r="DS116" t="str">
        <f ca="1"/>
        <v/>
      </c>
      <c r="DT116" t="str">
        <f ca="1"/>
        <v/>
      </c>
      <c r="DU116" t="str">
        <f ca="1"/>
        <v/>
      </c>
      <c r="DV116" t="str">
        <f ca="1"/>
        <v/>
      </c>
      <c r="DY116" t="str">
        <f ca="1"/>
        <v/>
      </c>
      <c r="DZ116" t="str">
        <f ca="1"/>
        <v/>
      </c>
      <c r="EC116" t="b">
        <f ca="1"/>
        <v>0</v>
      </c>
      <c r="ED116" t="str">
        <f ca="1"/>
        <v/>
      </c>
      <c r="EE116" s="13" t="str">
        <f ca="1"/>
        <v/>
      </c>
      <c r="EG116" t="str">
        <f ca="1"/>
        <v/>
      </c>
      <c r="EH116" t="str">
        <f ca="1"/>
        <v/>
      </c>
      <c r="EI116" t="str">
        <f ca="1"/>
        <v/>
      </c>
      <c r="EJ116" t="str">
        <f ca="1"/>
        <v/>
      </c>
      <c r="EK116" t="str">
        <f ca="1"/>
        <v/>
      </c>
      <c r="EL116" t="str">
        <f ca="1">IF(_IsInternal,_xlfn.TEXTJOIN($EL$1,TRUE,EG116:EJ116),"")</f>
        <v/>
      </c>
      <c r="EM116" t="str">
        <f ca="1"/>
        <v/>
      </c>
      <c r="EP116" t="str">
        <v/>
      </c>
      <c r="EQ116" t="str">
        <f ca="1"/>
        <v/>
      </c>
      <c r="ES116" s="78">
        <f>ROWS(ES$4:ES116)</f>
        <v>113</v>
      </c>
      <c r="FP116" t="str">
        <f ca="1"/>
        <v/>
      </c>
      <c r="FQ116" t="str">
        <f ca="1"/>
        <v/>
      </c>
      <c r="FR116" t="str">
        <f ca="1"/>
        <v/>
      </c>
      <c r="FZ116" s="109"/>
      <c r="GH116" t="str">
        <f ca="1"/>
        <v/>
      </c>
      <c r="GI116" t="str">
        <f ca="1"/>
        <v/>
      </c>
      <c r="GJ116" t="str">
        <f ca="1"/>
        <v/>
      </c>
      <c r="GY116" t="b">
        <f ca="1"/>
        <v>0</v>
      </c>
      <c r="GZ116" t="str">
        <f ca="1"/>
        <v/>
      </c>
      <c r="HA116" t="str">
        <f ca="1"/>
        <v/>
      </c>
      <c r="HB116" t="str">
        <f ca="1"/>
        <v/>
      </c>
      <c r="HQ116" t="str">
        <f ca="1"/>
        <v/>
      </c>
      <c r="HR116" t="str">
        <f ca="1"/>
        <v/>
      </c>
      <c r="HS116" t="str">
        <f ca="1"/>
        <v/>
      </c>
    </row>
    <row r="117" spans="1:227">
      <c r="A117" s="14" t="str">
        <f>IF(AK117,MAX(A$4:A116)+1,"")</f>
        <v/>
      </c>
      <c r="B117" s="51"/>
      <c r="C117" s="12"/>
      <c r="D117" s="12"/>
      <c r="E117" s="12"/>
      <c r="G117" s="12"/>
      <c r="I117" s="186"/>
      <c r="K117" s="12"/>
      <c r="L117" s="241"/>
      <c r="M117" s="241"/>
      <c r="O117" s="239">
        <v>0</v>
      </c>
      <c r="P117" s="240" t="str">
        <f ca="1">IF(T117,SUM(OFFSET($O117:$O$303,,,U117)),"")</f>
        <v/>
      </c>
      <c r="Q117" s="175"/>
      <c r="R117" s="177" t="str">
        <v/>
      </c>
      <c r="T117">
        <v>0</v>
      </c>
      <c r="U117" t="str">
        <f>IF(T117,IFERROR(MATCH(1,$T118:$T$303,0),ROWS($T117:$T$303)),"")</f>
        <v/>
      </c>
      <c r="V117" t="str">
        <v/>
      </c>
      <c r="W117" t="b">
        <f t="shared" si="18"/>
        <v>0</v>
      </c>
      <c r="X117" t="str">
        <v/>
      </c>
      <c r="Y117" t="str">
        <v/>
      </c>
      <c r="Z117" t="str">
        <v/>
      </c>
      <c r="AA117" t="b">
        <v>0</v>
      </c>
      <c r="AB117" t="b">
        <v>0</v>
      </c>
      <c r="AC117" t="b">
        <v>0</v>
      </c>
      <c r="AD117" t="b">
        <v>0</v>
      </c>
      <c r="AE117" t="b">
        <v>0</v>
      </c>
      <c r="AF117" s="25" t="b">
        <v>0</v>
      </c>
      <c r="AG117" t="b">
        <v>0</v>
      </c>
      <c r="AH117">
        <v>0</v>
      </c>
      <c r="AI117">
        <v>0</v>
      </c>
      <c r="AK117" s="13">
        <v>0</v>
      </c>
      <c r="AL117" s="13">
        <v>0</v>
      </c>
      <c r="AM117" s="13">
        <v>0</v>
      </c>
      <c r="AN117" s="18">
        <v>0</v>
      </c>
      <c r="AO117">
        <v>0</v>
      </c>
      <c r="AP117" t="b">
        <v>0</v>
      </c>
      <c r="AQ117">
        <v>0</v>
      </c>
      <c r="AR117">
        <v>0</v>
      </c>
      <c r="AS117" s="35" t="str">
        <v/>
      </c>
      <c r="AT117" s="35"/>
      <c r="AU117" s="58"/>
      <c r="AV117" t="b">
        <f t="shared" si="19"/>
        <v>0</v>
      </c>
      <c r="AW117">
        <v>0</v>
      </c>
      <c r="AX117">
        <v>0</v>
      </c>
      <c r="AY117">
        <v>0</v>
      </c>
      <c r="AZ117">
        <f ca="1"/>
        <v>0</v>
      </c>
      <c r="BB117" t="str">
        <v/>
      </c>
      <c r="BC117" t="str">
        <v/>
      </c>
      <c r="BD117" t="str">
        <v/>
      </c>
      <c r="BE117" t="str">
        <v/>
      </c>
      <c r="BF117" t="str">
        <v/>
      </c>
      <c r="BG117">
        <f ca="1"/>
        <v>0</v>
      </c>
      <c r="BI117" s="54" t="str">
        <f t="shared" si="12"/>
        <v/>
      </c>
      <c r="BJ117" s="54" t="str">
        <f t="shared" si="13"/>
        <v/>
      </c>
      <c r="BK117" s="54" t="str">
        <f t="shared" si="14"/>
        <v/>
      </c>
      <c r="BL117" s="54" t="str">
        <v/>
      </c>
      <c r="BM117" t="str">
        <v/>
      </c>
      <c r="BN117" t="str">
        <v/>
      </c>
      <c r="BO117" t="str">
        <v/>
      </c>
      <c r="BP117" t="str">
        <v/>
      </c>
      <c r="BQ117" s="25" t="str">
        <f t="shared" si="20"/>
        <v/>
      </c>
      <c r="BR117" s="35" t="str">
        <v/>
      </c>
      <c r="BS117" s="35" t="str">
        <v/>
      </c>
      <c r="BT117" t="str">
        <v>117</v>
      </c>
      <c r="BU117" s="35" t="str">
        <f t="shared" si="17"/>
        <v/>
      </c>
      <c r="BX117" s="13"/>
      <c r="BY117" s="57" t="str">
        <f t="shared" si="15"/>
        <v/>
      </c>
      <c r="BZ117" s="57"/>
      <c r="CG117" s="71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  <c r="CT117" s="73"/>
      <c r="CU117" s="73"/>
      <c r="CX117" t="str">
        <f ca="1"/>
        <v/>
      </c>
      <c r="CY117" t="str">
        <f ca="1"/>
        <v/>
      </c>
      <c r="CZ117" t="str">
        <f ca="1"/>
        <v/>
      </c>
      <c r="DA117" t="str">
        <f ca="1"/>
        <v/>
      </c>
      <c r="DB117" t="str">
        <f ca="1"/>
        <v/>
      </c>
      <c r="DC117" t="str">
        <f ca="1"/>
        <v/>
      </c>
      <c r="DD117" t="str">
        <f ca="1"/>
        <v/>
      </c>
      <c r="DL117" s="18" t="b">
        <f ca="1"/>
        <v>0</v>
      </c>
      <c r="DM117" s="141" t="str">
        <f t="shared" ca="1" si="16"/>
        <v/>
      </c>
      <c r="DN117" t="str">
        <v/>
      </c>
      <c r="DO117" t="str">
        <f ca="1"/>
        <v/>
      </c>
      <c r="DP117" t="str">
        <f ca="1"/>
        <v/>
      </c>
      <c r="DS117" t="str">
        <f ca="1"/>
        <v/>
      </c>
      <c r="DT117" t="str">
        <f ca="1"/>
        <v/>
      </c>
      <c r="DU117" t="str">
        <f ca="1"/>
        <v/>
      </c>
      <c r="DV117" t="str">
        <f ca="1"/>
        <v/>
      </c>
      <c r="DY117" t="str">
        <f ca="1"/>
        <v/>
      </c>
      <c r="DZ117" t="str">
        <f ca="1"/>
        <v/>
      </c>
      <c r="EC117" t="b">
        <f ca="1"/>
        <v>0</v>
      </c>
      <c r="ED117" t="str">
        <f ca="1"/>
        <v/>
      </c>
      <c r="EE117" s="13" t="str">
        <f ca="1"/>
        <v/>
      </c>
      <c r="EG117" t="str">
        <f ca="1"/>
        <v/>
      </c>
      <c r="EH117" t="str">
        <f ca="1"/>
        <v/>
      </c>
      <c r="EI117" t="str">
        <f ca="1"/>
        <v/>
      </c>
      <c r="EJ117" t="str">
        <f ca="1"/>
        <v/>
      </c>
      <c r="EK117" t="str">
        <f ca="1"/>
        <v/>
      </c>
      <c r="EL117" t="str">
        <f ca="1">IF(_IsInternal,_xlfn.TEXTJOIN($EL$1,TRUE,EG117:EJ117),"")</f>
        <v/>
      </c>
      <c r="EM117" t="str">
        <f ca="1"/>
        <v/>
      </c>
      <c r="EP117" t="str">
        <v/>
      </c>
      <c r="EQ117" t="str">
        <f ca="1"/>
        <v/>
      </c>
      <c r="ES117" s="78">
        <f>ROWS(ES$4:ES117)</f>
        <v>114</v>
      </c>
      <c r="FP117" t="str">
        <f ca="1"/>
        <v/>
      </c>
      <c r="FQ117" t="str">
        <f ca="1"/>
        <v/>
      </c>
      <c r="FR117" t="str">
        <f ca="1"/>
        <v/>
      </c>
      <c r="FZ117" s="109"/>
      <c r="GH117" t="str">
        <f ca="1"/>
        <v/>
      </c>
      <c r="GI117" t="str">
        <f ca="1"/>
        <v/>
      </c>
      <c r="GJ117" t="str">
        <f ca="1"/>
        <v/>
      </c>
      <c r="GY117" t="b">
        <f ca="1"/>
        <v>0</v>
      </c>
      <c r="GZ117" t="str">
        <f ca="1"/>
        <v/>
      </c>
      <c r="HA117" t="str">
        <f ca="1"/>
        <v/>
      </c>
      <c r="HB117" t="str">
        <f ca="1"/>
        <v/>
      </c>
      <c r="HQ117" t="str">
        <f ca="1"/>
        <v/>
      </c>
      <c r="HR117" t="str">
        <f ca="1"/>
        <v/>
      </c>
      <c r="HS117" t="str">
        <f ca="1"/>
        <v/>
      </c>
    </row>
    <row r="118" spans="1:227">
      <c r="A118" s="14" t="str">
        <f>IF(AK118,MAX(A$4:A117)+1,"")</f>
        <v/>
      </c>
      <c r="B118" s="51"/>
      <c r="C118" s="12"/>
      <c r="D118" s="12"/>
      <c r="E118" s="12"/>
      <c r="G118" s="12"/>
      <c r="I118" s="186"/>
      <c r="K118" s="12"/>
      <c r="L118" s="241"/>
      <c r="M118" s="241"/>
      <c r="O118" s="239">
        <v>0</v>
      </c>
      <c r="P118" s="240" t="str">
        <f ca="1">IF(T118,SUM(OFFSET($O118:$O$303,,,U118)),"")</f>
        <v/>
      </c>
      <c r="Q118" s="175"/>
      <c r="R118" s="177" t="str">
        <v/>
      </c>
      <c r="T118">
        <v>0</v>
      </c>
      <c r="U118" t="str">
        <f>IF(T118,IFERROR(MATCH(1,$T119:$T$303,0),ROWS($T118:$T$303)),"")</f>
        <v/>
      </c>
      <c r="V118" t="str">
        <v/>
      </c>
      <c r="W118" t="b">
        <f t="shared" si="18"/>
        <v>0</v>
      </c>
      <c r="X118" t="str">
        <v/>
      </c>
      <c r="Y118" t="str">
        <v/>
      </c>
      <c r="Z118" t="str">
        <v/>
      </c>
      <c r="AA118" t="b">
        <v>0</v>
      </c>
      <c r="AB118" t="b">
        <v>0</v>
      </c>
      <c r="AC118" t="b">
        <v>0</v>
      </c>
      <c r="AD118" t="b">
        <v>0</v>
      </c>
      <c r="AE118" t="b">
        <v>0</v>
      </c>
      <c r="AF118" s="25" t="b">
        <v>0</v>
      </c>
      <c r="AG118" t="b">
        <v>0</v>
      </c>
      <c r="AH118">
        <v>0</v>
      </c>
      <c r="AI118">
        <v>0</v>
      </c>
      <c r="AK118" s="13">
        <v>0</v>
      </c>
      <c r="AL118" s="13">
        <v>0</v>
      </c>
      <c r="AM118" s="13">
        <v>0</v>
      </c>
      <c r="AN118" s="18">
        <v>0</v>
      </c>
      <c r="AO118">
        <v>0</v>
      </c>
      <c r="AP118" t="b">
        <v>0</v>
      </c>
      <c r="AQ118">
        <v>0</v>
      </c>
      <c r="AR118">
        <v>0</v>
      </c>
      <c r="AS118" s="35" t="str">
        <v/>
      </c>
      <c r="AT118" s="35"/>
      <c r="AU118" s="58"/>
      <c r="AV118" t="b">
        <f t="shared" si="19"/>
        <v>0</v>
      </c>
      <c r="AW118">
        <v>0</v>
      </c>
      <c r="AX118">
        <v>0</v>
      </c>
      <c r="AY118">
        <v>0</v>
      </c>
      <c r="AZ118">
        <f ca="1"/>
        <v>0</v>
      </c>
      <c r="BB118" t="str">
        <v/>
      </c>
      <c r="BC118" t="str">
        <v/>
      </c>
      <c r="BD118" t="str">
        <v/>
      </c>
      <c r="BE118" t="str">
        <v/>
      </c>
      <c r="BF118" t="str">
        <v/>
      </c>
      <c r="BG118">
        <f ca="1"/>
        <v>0</v>
      </c>
      <c r="BI118" s="54" t="str">
        <f t="shared" si="12"/>
        <v/>
      </c>
      <c r="BJ118" s="54" t="str">
        <f t="shared" si="13"/>
        <v/>
      </c>
      <c r="BK118" s="54" t="str">
        <f t="shared" si="14"/>
        <v/>
      </c>
      <c r="BL118" s="54" t="str">
        <v/>
      </c>
      <c r="BM118" t="str">
        <v/>
      </c>
      <c r="BN118" t="str">
        <v/>
      </c>
      <c r="BO118" t="str">
        <v/>
      </c>
      <c r="BP118" t="str">
        <v/>
      </c>
      <c r="BQ118" s="25" t="str">
        <f t="shared" si="20"/>
        <v/>
      </c>
      <c r="BR118" s="35" t="str">
        <v/>
      </c>
      <c r="BS118" s="35" t="str">
        <v/>
      </c>
      <c r="BT118" t="str">
        <v>118</v>
      </c>
      <c r="BU118" s="35" t="str">
        <f t="shared" si="17"/>
        <v/>
      </c>
      <c r="BX118" s="13"/>
      <c r="BY118" s="57" t="str">
        <f t="shared" si="15"/>
        <v/>
      </c>
      <c r="BZ118" s="57"/>
      <c r="CG118" s="71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X118" t="str">
        <f ca="1"/>
        <v/>
      </c>
      <c r="CY118" t="str">
        <f ca="1"/>
        <v/>
      </c>
      <c r="CZ118" t="str">
        <f ca="1"/>
        <v/>
      </c>
      <c r="DA118" t="str">
        <f ca="1"/>
        <v/>
      </c>
      <c r="DB118" t="str">
        <f ca="1"/>
        <v/>
      </c>
      <c r="DC118" t="str">
        <f ca="1"/>
        <v/>
      </c>
      <c r="DD118" t="str">
        <f ca="1"/>
        <v/>
      </c>
      <c r="DL118" s="18" t="b">
        <f ca="1"/>
        <v>0</v>
      </c>
      <c r="DM118" s="141" t="str">
        <f t="shared" ca="1" si="16"/>
        <v/>
      </c>
      <c r="DN118" t="str">
        <v/>
      </c>
      <c r="DO118" t="str">
        <f ca="1"/>
        <v/>
      </c>
      <c r="DP118" t="str">
        <f ca="1"/>
        <v/>
      </c>
      <c r="DS118" t="str">
        <f ca="1"/>
        <v/>
      </c>
      <c r="DT118" t="str">
        <f ca="1"/>
        <v/>
      </c>
      <c r="DU118" t="str">
        <f ca="1"/>
        <v/>
      </c>
      <c r="DV118" t="str">
        <f ca="1"/>
        <v/>
      </c>
      <c r="DY118" t="str">
        <f ca="1"/>
        <v/>
      </c>
      <c r="DZ118" t="str">
        <f ca="1"/>
        <v/>
      </c>
      <c r="EC118" t="b">
        <f ca="1"/>
        <v>0</v>
      </c>
      <c r="ED118" t="str">
        <f ca="1"/>
        <v/>
      </c>
      <c r="EE118" s="13" t="str">
        <f ca="1"/>
        <v/>
      </c>
      <c r="EG118" t="str">
        <f ca="1"/>
        <v/>
      </c>
      <c r="EH118" t="str">
        <f ca="1"/>
        <v/>
      </c>
      <c r="EI118" t="str">
        <f ca="1"/>
        <v/>
      </c>
      <c r="EJ118" t="str">
        <f ca="1"/>
        <v/>
      </c>
      <c r="EK118" t="str">
        <f ca="1"/>
        <v/>
      </c>
      <c r="EL118" t="str">
        <f ca="1">IF(_IsInternal,_xlfn.TEXTJOIN($EL$1,TRUE,EG118:EJ118),"")</f>
        <v/>
      </c>
      <c r="EM118" t="str">
        <f ca="1"/>
        <v/>
      </c>
      <c r="EP118" t="str">
        <v/>
      </c>
      <c r="EQ118" t="str">
        <f ca="1"/>
        <v/>
      </c>
      <c r="ES118" s="78">
        <f>ROWS(ES$4:ES118)</f>
        <v>115</v>
      </c>
      <c r="FP118" t="str">
        <f ca="1"/>
        <v/>
      </c>
      <c r="FQ118" t="str">
        <f ca="1"/>
        <v/>
      </c>
      <c r="FR118" t="str">
        <f ca="1"/>
        <v/>
      </c>
      <c r="FZ118" s="109"/>
      <c r="GH118" t="str">
        <f ca="1"/>
        <v/>
      </c>
      <c r="GI118" t="str">
        <f ca="1"/>
        <v/>
      </c>
      <c r="GJ118" t="str">
        <f ca="1"/>
        <v/>
      </c>
      <c r="GY118" t="b">
        <f ca="1"/>
        <v>0</v>
      </c>
      <c r="GZ118" t="str">
        <f ca="1"/>
        <v/>
      </c>
      <c r="HA118" t="str">
        <f ca="1"/>
        <v/>
      </c>
      <c r="HB118" t="str">
        <f ca="1"/>
        <v/>
      </c>
      <c r="HQ118" t="str">
        <f ca="1"/>
        <v/>
      </c>
      <c r="HR118" t="str">
        <f ca="1"/>
        <v/>
      </c>
      <c r="HS118" t="str">
        <f ca="1"/>
        <v/>
      </c>
    </row>
    <row r="119" spans="1:227">
      <c r="A119" s="14" t="str">
        <f>IF(AK119,MAX(A$4:A118)+1,"")</f>
        <v/>
      </c>
      <c r="B119" s="51"/>
      <c r="C119" s="12"/>
      <c r="D119" s="12"/>
      <c r="E119" s="12"/>
      <c r="G119" s="12"/>
      <c r="I119" s="186"/>
      <c r="K119" s="12"/>
      <c r="L119" s="241"/>
      <c r="M119" s="241"/>
      <c r="O119" s="239">
        <v>0</v>
      </c>
      <c r="P119" s="240" t="str">
        <f ca="1">IF(T119,SUM(OFFSET($O119:$O$303,,,U119)),"")</f>
        <v/>
      </c>
      <c r="Q119" s="175"/>
      <c r="R119" s="177" t="str">
        <v/>
      </c>
      <c r="T119">
        <v>0</v>
      </c>
      <c r="U119" t="str">
        <f>IF(T119,IFERROR(MATCH(1,$T120:$T$303,0),ROWS($T119:$T$303)),"")</f>
        <v/>
      </c>
      <c r="V119" t="str">
        <v/>
      </c>
      <c r="W119" t="b">
        <f t="shared" si="18"/>
        <v>0</v>
      </c>
      <c r="X119" t="str">
        <v/>
      </c>
      <c r="Y119" t="str">
        <v/>
      </c>
      <c r="Z119" t="str">
        <v/>
      </c>
      <c r="AA119" t="b">
        <v>0</v>
      </c>
      <c r="AB119" t="b">
        <v>0</v>
      </c>
      <c r="AC119" t="b">
        <v>0</v>
      </c>
      <c r="AD119" t="b">
        <v>0</v>
      </c>
      <c r="AE119" t="b">
        <v>0</v>
      </c>
      <c r="AF119" s="25" t="b">
        <v>0</v>
      </c>
      <c r="AG119" t="b">
        <v>0</v>
      </c>
      <c r="AH119">
        <v>0</v>
      </c>
      <c r="AI119">
        <v>0</v>
      </c>
      <c r="AK119" s="13">
        <v>0</v>
      </c>
      <c r="AL119" s="13">
        <v>0</v>
      </c>
      <c r="AM119" s="13">
        <v>0</v>
      </c>
      <c r="AN119" s="18">
        <v>0</v>
      </c>
      <c r="AO119">
        <v>0</v>
      </c>
      <c r="AP119" t="b">
        <v>0</v>
      </c>
      <c r="AQ119">
        <v>0</v>
      </c>
      <c r="AR119">
        <v>0</v>
      </c>
      <c r="AS119" s="35" t="str">
        <v/>
      </c>
      <c r="AT119" s="35"/>
      <c r="AU119" s="58"/>
      <c r="AV119" t="b">
        <f t="shared" si="19"/>
        <v>0</v>
      </c>
      <c r="AW119">
        <v>0</v>
      </c>
      <c r="AX119">
        <v>0</v>
      </c>
      <c r="AY119">
        <v>0</v>
      </c>
      <c r="AZ119">
        <f ca="1"/>
        <v>0</v>
      </c>
      <c r="BB119" t="str">
        <v/>
      </c>
      <c r="BC119" t="str">
        <v/>
      </c>
      <c r="BD119" t="str">
        <v/>
      </c>
      <c r="BE119" t="str">
        <v/>
      </c>
      <c r="BF119" t="str">
        <v/>
      </c>
      <c r="BG119">
        <f ca="1"/>
        <v>0</v>
      </c>
      <c r="BI119" s="54" t="str">
        <f t="shared" si="12"/>
        <v/>
      </c>
      <c r="BJ119" s="54" t="str">
        <f t="shared" si="13"/>
        <v/>
      </c>
      <c r="BK119" s="54" t="str">
        <f t="shared" si="14"/>
        <v/>
      </c>
      <c r="BL119" s="54" t="str">
        <v/>
      </c>
      <c r="BM119" t="str">
        <v/>
      </c>
      <c r="BN119" t="str">
        <v/>
      </c>
      <c r="BO119" t="str">
        <v/>
      </c>
      <c r="BP119" t="str">
        <v/>
      </c>
      <c r="BQ119" s="25" t="str">
        <f t="shared" si="20"/>
        <v/>
      </c>
      <c r="BR119" s="35" t="str">
        <v/>
      </c>
      <c r="BS119" s="35" t="str">
        <v/>
      </c>
      <c r="BT119" t="str">
        <v>119</v>
      </c>
      <c r="BU119" s="35" t="str">
        <f t="shared" si="17"/>
        <v/>
      </c>
      <c r="BX119" s="13"/>
      <c r="BY119" s="57" t="str">
        <f t="shared" si="15"/>
        <v/>
      </c>
      <c r="BZ119" s="57"/>
      <c r="CG119" s="71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X119" t="str">
        <f ca="1"/>
        <v/>
      </c>
      <c r="CY119" t="str">
        <f ca="1"/>
        <v/>
      </c>
      <c r="CZ119" t="str">
        <f ca="1"/>
        <v/>
      </c>
      <c r="DA119" t="str">
        <f ca="1"/>
        <v/>
      </c>
      <c r="DB119" t="str">
        <f ca="1"/>
        <v/>
      </c>
      <c r="DC119" t="str">
        <f ca="1"/>
        <v/>
      </c>
      <c r="DD119" t="str">
        <f ca="1"/>
        <v/>
      </c>
      <c r="DL119" s="18" t="b">
        <f ca="1"/>
        <v>0</v>
      </c>
      <c r="DM119" s="141" t="str">
        <f t="shared" ca="1" si="16"/>
        <v/>
      </c>
      <c r="DN119" t="str">
        <v/>
      </c>
      <c r="DO119" t="str">
        <f ca="1"/>
        <v/>
      </c>
      <c r="DP119" t="str">
        <f ca="1"/>
        <v/>
      </c>
      <c r="DS119" t="str">
        <f ca="1"/>
        <v/>
      </c>
      <c r="DT119" t="str">
        <f ca="1"/>
        <v/>
      </c>
      <c r="DU119" t="str">
        <f ca="1"/>
        <v/>
      </c>
      <c r="DV119" t="str">
        <f ca="1"/>
        <v/>
      </c>
      <c r="DY119" t="str">
        <f ca="1"/>
        <v/>
      </c>
      <c r="DZ119" t="str">
        <f ca="1"/>
        <v/>
      </c>
      <c r="EC119" t="b">
        <f ca="1"/>
        <v>0</v>
      </c>
      <c r="ED119" t="str">
        <f ca="1"/>
        <v/>
      </c>
      <c r="EE119" s="13" t="str">
        <f ca="1"/>
        <v/>
      </c>
      <c r="EG119" t="str">
        <f ca="1"/>
        <v/>
      </c>
      <c r="EH119" t="str">
        <f ca="1"/>
        <v/>
      </c>
      <c r="EI119" t="str">
        <f ca="1"/>
        <v/>
      </c>
      <c r="EJ119" t="str">
        <f ca="1"/>
        <v/>
      </c>
      <c r="EK119" t="str">
        <f ca="1"/>
        <v/>
      </c>
      <c r="EL119" t="str">
        <f ca="1">IF(_IsInternal,_xlfn.TEXTJOIN($EL$1,TRUE,EG119:EJ119),"")</f>
        <v/>
      </c>
      <c r="EM119" t="str">
        <f ca="1"/>
        <v/>
      </c>
      <c r="EP119" t="str">
        <v/>
      </c>
      <c r="EQ119" t="str">
        <f ca="1"/>
        <v/>
      </c>
      <c r="ES119" s="78">
        <f>ROWS(ES$4:ES119)</f>
        <v>116</v>
      </c>
      <c r="FP119" t="str">
        <f ca="1"/>
        <v/>
      </c>
      <c r="FQ119" t="str">
        <f ca="1"/>
        <v/>
      </c>
      <c r="FR119" t="str">
        <f ca="1"/>
        <v/>
      </c>
      <c r="FZ119" s="109"/>
      <c r="GH119" t="str">
        <f ca="1"/>
        <v/>
      </c>
      <c r="GI119" t="str">
        <f ca="1"/>
        <v/>
      </c>
      <c r="GJ119" t="str">
        <f ca="1"/>
        <v/>
      </c>
      <c r="GY119" t="b">
        <f ca="1"/>
        <v>0</v>
      </c>
      <c r="GZ119" t="str">
        <f ca="1"/>
        <v/>
      </c>
      <c r="HA119" t="str">
        <f ca="1"/>
        <v/>
      </c>
      <c r="HB119" t="str">
        <f ca="1"/>
        <v/>
      </c>
      <c r="HQ119" t="str">
        <f ca="1"/>
        <v/>
      </c>
      <c r="HR119" t="str">
        <f ca="1"/>
        <v/>
      </c>
      <c r="HS119" t="str">
        <f ca="1"/>
        <v/>
      </c>
    </row>
    <row r="120" spans="1:227">
      <c r="A120" s="14" t="str">
        <f>IF(AK120,MAX(A$4:A119)+1,"")</f>
        <v/>
      </c>
      <c r="B120" s="51"/>
      <c r="C120" s="12"/>
      <c r="D120" s="12"/>
      <c r="E120" s="12"/>
      <c r="G120" s="12"/>
      <c r="I120" s="186"/>
      <c r="K120" s="12"/>
      <c r="L120" s="241"/>
      <c r="M120" s="241"/>
      <c r="O120" s="239">
        <v>0</v>
      </c>
      <c r="P120" s="240" t="str">
        <f ca="1">IF(T120,SUM(OFFSET($O120:$O$303,,,U120)),"")</f>
        <v/>
      </c>
      <c r="Q120" s="175"/>
      <c r="R120" s="177" t="str">
        <v/>
      </c>
      <c r="T120">
        <v>0</v>
      </c>
      <c r="U120" t="str">
        <f>IF(T120,IFERROR(MATCH(1,$T121:$T$303,0),ROWS($T120:$T$303)),"")</f>
        <v/>
      </c>
      <c r="V120" t="str">
        <v/>
      </c>
      <c r="W120" t="b">
        <f t="shared" si="18"/>
        <v>0</v>
      </c>
      <c r="X120" t="str">
        <v/>
      </c>
      <c r="Y120" t="str">
        <v/>
      </c>
      <c r="Z120" t="str">
        <v/>
      </c>
      <c r="AA120" t="b">
        <v>0</v>
      </c>
      <c r="AB120" t="b">
        <v>0</v>
      </c>
      <c r="AC120" t="b">
        <v>0</v>
      </c>
      <c r="AD120" t="b">
        <v>0</v>
      </c>
      <c r="AE120" t="b">
        <v>0</v>
      </c>
      <c r="AF120" s="25" t="b">
        <v>0</v>
      </c>
      <c r="AG120" t="b">
        <v>0</v>
      </c>
      <c r="AH120">
        <v>0</v>
      </c>
      <c r="AI120">
        <v>0</v>
      </c>
      <c r="AK120" s="13">
        <v>0</v>
      </c>
      <c r="AL120" s="13">
        <v>0</v>
      </c>
      <c r="AM120" s="13">
        <v>0</v>
      </c>
      <c r="AN120" s="18">
        <v>0</v>
      </c>
      <c r="AO120">
        <v>0</v>
      </c>
      <c r="AP120" t="b">
        <v>0</v>
      </c>
      <c r="AQ120">
        <v>0</v>
      </c>
      <c r="AR120">
        <v>0</v>
      </c>
      <c r="AS120" s="35" t="str">
        <v/>
      </c>
      <c r="AT120" s="35"/>
      <c r="AU120" s="58"/>
      <c r="AV120" t="b">
        <f t="shared" si="19"/>
        <v>0</v>
      </c>
      <c r="AW120">
        <v>0</v>
      </c>
      <c r="AX120">
        <v>0</v>
      </c>
      <c r="AY120">
        <v>0</v>
      </c>
      <c r="AZ120">
        <f ca="1"/>
        <v>0</v>
      </c>
      <c r="BB120" t="str">
        <v/>
      </c>
      <c r="BC120" t="str">
        <v/>
      </c>
      <c r="BD120" t="str">
        <v/>
      </c>
      <c r="BE120" t="str">
        <v/>
      </c>
      <c r="BF120" t="str">
        <v/>
      </c>
      <c r="BG120">
        <f ca="1"/>
        <v>0</v>
      </c>
      <c r="BI120" s="54" t="str">
        <f t="shared" si="12"/>
        <v/>
      </c>
      <c r="BJ120" s="54" t="str">
        <f t="shared" si="13"/>
        <v/>
      </c>
      <c r="BK120" s="54" t="str">
        <f t="shared" si="14"/>
        <v/>
      </c>
      <c r="BL120" s="54" t="str">
        <v/>
      </c>
      <c r="BM120" t="str">
        <v/>
      </c>
      <c r="BN120" t="str">
        <v/>
      </c>
      <c r="BO120" t="str">
        <v/>
      </c>
      <c r="BP120" t="str">
        <v/>
      </c>
      <c r="BQ120" s="25" t="str">
        <f t="shared" si="20"/>
        <v/>
      </c>
      <c r="BR120" s="35" t="str">
        <v/>
      </c>
      <c r="BS120" s="35" t="str">
        <v/>
      </c>
      <c r="BT120" t="str">
        <v>120</v>
      </c>
      <c r="BU120" s="35" t="str">
        <f t="shared" si="17"/>
        <v/>
      </c>
      <c r="BX120" s="13"/>
      <c r="BY120" s="57" t="str">
        <f t="shared" si="15"/>
        <v/>
      </c>
      <c r="BZ120" s="57"/>
      <c r="CG120" s="71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  <c r="CT120" s="73"/>
      <c r="CU120" s="73"/>
      <c r="CX120" t="str">
        <f ca="1"/>
        <v/>
      </c>
      <c r="CY120" t="str">
        <f ca="1"/>
        <v/>
      </c>
      <c r="CZ120" t="str">
        <f ca="1"/>
        <v/>
      </c>
      <c r="DA120" t="str">
        <f ca="1"/>
        <v/>
      </c>
      <c r="DB120" t="str">
        <f ca="1"/>
        <v/>
      </c>
      <c r="DC120" t="str">
        <f ca="1"/>
        <v/>
      </c>
      <c r="DD120" t="str">
        <f ca="1"/>
        <v/>
      </c>
      <c r="DL120" s="18" t="b">
        <f ca="1"/>
        <v>0</v>
      </c>
      <c r="DM120" s="141" t="str">
        <f t="shared" ca="1" si="16"/>
        <v/>
      </c>
      <c r="DN120" t="str">
        <v/>
      </c>
      <c r="DO120" t="str">
        <f ca="1"/>
        <v/>
      </c>
      <c r="DP120" t="str">
        <f ca="1"/>
        <v/>
      </c>
      <c r="DS120" t="str">
        <f ca="1"/>
        <v/>
      </c>
      <c r="DT120" t="str">
        <f ca="1"/>
        <v/>
      </c>
      <c r="DU120" t="str">
        <f ca="1"/>
        <v/>
      </c>
      <c r="DV120" t="str">
        <f ca="1"/>
        <v/>
      </c>
      <c r="DY120" t="str">
        <f ca="1"/>
        <v/>
      </c>
      <c r="DZ120" t="str">
        <f ca="1"/>
        <v/>
      </c>
      <c r="EC120" t="b">
        <f ca="1"/>
        <v>0</v>
      </c>
      <c r="ED120" t="str">
        <f ca="1"/>
        <v/>
      </c>
      <c r="EE120" s="13" t="str">
        <f ca="1"/>
        <v/>
      </c>
      <c r="EG120" t="str">
        <f ca="1"/>
        <v/>
      </c>
      <c r="EH120" t="str">
        <f ca="1"/>
        <v/>
      </c>
      <c r="EI120" t="str">
        <f ca="1"/>
        <v/>
      </c>
      <c r="EJ120" t="str">
        <f ca="1"/>
        <v/>
      </c>
      <c r="EK120" t="str">
        <f ca="1"/>
        <v/>
      </c>
      <c r="EL120" t="str">
        <f ca="1">IF(_IsInternal,_xlfn.TEXTJOIN($EL$1,TRUE,EG120:EJ120),"")</f>
        <v/>
      </c>
      <c r="EM120" t="str">
        <f ca="1"/>
        <v/>
      </c>
      <c r="EP120" t="str">
        <v/>
      </c>
      <c r="EQ120" t="str">
        <f ca="1"/>
        <v/>
      </c>
      <c r="ES120" s="78">
        <f>ROWS(ES$4:ES120)</f>
        <v>117</v>
      </c>
      <c r="FP120" t="str">
        <f ca="1"/>
        <v/>
      </c>
      <c r="FQ120" t="str">
        <f ca="1"/>
        <v/>
      </c>
      <c r="FR120" t="str">
        <f ca="1"/>
        <v/>
      </c>
      <c r="FZ120" s="109"/>
      <c r="GH120" t="str">
        <f ca="1"/>
        <v/>
      </c>
      <c r="GI120" t="str">
        <f ca="1"/>
        <v/>
      </c>
      <c r="GJ120" t="str">
        <f ca="1"/>
        <v/>
      </c>
      <c r="GY120" t="b">
        <f ca="1"/>
        <v>0</v>
      </c>
      <c r="GZ120" t="str">
        <f ca="1"/>
        <v/>
      </c>
      <c r="HA120" t="str">
        <f ca="1"/>
        <v/>
      </c>
      <c r="HB120" t="str">
        <f ca="1"/>
        <v/>
      </c>
      <c r="HQ120" t="str">
        <f ca="1"/>
        <v/>
      </c>
      <c r="HR120" t="str">
        <f ca="1"/>
        <v/>
      </c>
      <c r="HS120" t="str">
        <f ca="1"/>
        <v/>
      </c>
    </row>
    <row r="121" spans="1:227">
      <c r="A121" s="14" t="str">
        <f>IF(AK121,MAX(A$4:A120)+1,"")</f>
        <v/>
      </c>
      <c r="B121" s="51"/>
      <c r="C121" s="12"/>
      <c r="D121" s="12"/>
      <c r="E121" s="12"/>
      <c r="G121" s="12"/>
      <c r="I121" s="186"/>
      <c r="K121" s="12"/>
      <c r="L121" s="241"/>
      <c r="M121" s="241"/>
      <c r="O121" s="239">
        <v>0</v>
      </c>
      <c r="P121" s="240" t="str">
        <f ca="1">IF(T121,SUM(OFFSET($O121:$O$303,,,U121)),"")</f>
        <v/>
      </c>
      <c r="Q121" s="175"/>
      <c r="R121" s="177" t="str">
        <v/>
      </c>
      <c r="T121">
        <v>0</v>
      </c>
      <c r="U121" t="str">
        <f>IF(T121,IFERROR(MATCH(1,$T122:$T$303,0),ROWS($T121:$T$303)),"")</f>
        <v/>
      </c>
      <c r="V121" t="str">
        <v/>
      </c>
      <c r="W121" t="b">
        <f t="shared" si="18"/>
        <v>0</v>
      </c>
      <c r="X121" t="str">
        <v/>
      </c>
      <c r="Y121" t="str">
        <v/>
      </c>
      <c r="Z121" t="str">
        <v/>
      </c>
      <c r="AA121" t="b">
        <v>0</v>
      </c>
      <c r="AB121" t="b">
        <v>0</v>
      </c>
      <c r="AC121" t="b">
        <v>0</v>
      </c>
      <c r="AD121" t="b">
        <v>0</v>
      </c>
      <c r="AE121" t="b">
        <v>0</v>
      </c>
      <c r="AF121" s="25" t="b">
        <v>0</v>
      </c>
      <c r="AG121" t="b">
        <v>0</v>
      </c>
      <c r="AH121">
        <v>0</v>
      </c>
      <c r="AI121">
        <v>0</v>
      </c>
      <c r="AK121" s="13">
        <v>0</v>
      </c>
      <c r="AL121" s="13">
        <v>0</v>
      </c>
      <c r="AM121" s="13">
        <v>0</v>
      </c>
      <c r="AN121" s="18">
        <v>0</v>
      </c>
      <c r="AO121">
        <v>0</v>
      </c>
      <c r="AP121" t="b">
        <v>0</v>
      </c>
      <c r="AQ121">
        <v>0</v>
      </c>
      <c r="AR121">
        <v>0</v>
      </c>
      <c r="AS121" s="35" t="str">
        <v/>
      </c>
      <c r="AT121" s="35"/>
      <c r="AU121" s="58"/>
      <c r="AV121" t="b">
        <f t="shared" si="19"/>
        <v>0</v>
      </c>
      <c r="AW121">
        <v>0</v>
      </c>
      <c r="AX121">
        <v>0</v>
      </c>
      <c r="AY121">
        <v>0</v>
      </c>
      <c r="AZ121">
        <f ca="1"/>
        <v>0</v>
      </c>
      <c r="BB121" t="str">
        <v/>
      </c>
      <c r="BC121" t="str">
        <v/>
      </c>
      <c r="BD121" t="str">
        <v/>
      </c>
      <c r="BE121" t="str">
        <v/>
      </c>
      <c r="BF121" t="str">
        <v/>
      </c>
      <c r="BG121">
        <f ca="1"/>
        <v>0</v>
      </c>
      <c r="BI121" s="54" t="str">
        <f t="shared" si="12"/>
        <v/>
      </c>
      <c r="BJ121" s="54" t="str">
        <f t="shared" si="13"/>
        <v/>
      </c>
      <c r="BK121" s="54" t="str">
        <f t="shared" si="14"/>
        <v/>
      </c>
      <c r="BL121" s="54" t="str">
        <v/>
      </c>
      <c r="BM121" t="str">
        <v/>
      </c>
      <c r="BN121" t="str">
        <v/>
      </c>
      <c r="BO121" t="str">
        <v/>
      </c>
      <c r="BP121" t="str">
        <v/>
      </c>
      <c r="BQ121" s="25" t="str">
        <f t="shared" si="20"/>
        <v/>
      </c>
      <c r="BR121" s="35" t="str">
        <v/>
      </c>
      <c r="BS121" s="35" t="str">
        <v/>
      </c>
      <c r="BT121" t="str">
        <v>121</v>
      </c>
      <c r="BU121" s="35" t="str">
        <f t="shared" si="17"/>
        <v/>
      </c>
      <c r="BX121" s="13"/>
      <c r="BY121" s="57" t="str">
        <f t="shared" si="15"/>
        <v/>
      </c>
      <c r="BZ121" s="57"/>
      <c r="CG121" s="71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X121" t="str">
        <f ca="1"/>
        <v/>
      </c>
      <c r="CY121" t="str">
        <f ca="1"/>
        <v/>
      </c>
      <c r="CZ121" t="str">
        <f ca="1"/>
        <v/>
      </c>
      <c r="DA121" t="str">
        <f ca="1"/>
        <v/>
      </c>
      <c r="DB121" t="str">
        <f ca="1"/>
        <v/>
      </c>
      <c r="DC121" t="str">
        <f ca="1"/>
        <v/>
      </c>
      <c r="DD121" t="str">
        <f ca="1"/>
        <v/>
      </c>
      <c r="DL121" s="18" t="b">
        <f ca="1"/>
        <v>0</v>
      </c>
      <c r="DM121" s="141" t="str">
        <f t="shared" ca="1" si="16"/>
        <v/>
      </c>
      <c r="DN121" t="str">
        <v/>
      </c>
      <c r="DO121" t="str">
        <f ca="1"/>
        <v/>
      </c>
      <c r="DP121" t="str">
        <f ca="1"/>
        <v/>
      </c>
      <c r="DS121" t="str">
        <f ca="1"/>
        <v/>
      </c>
      <c r="DT121" t="str">
        <f ca="1"/>
        <v/>
      </c>
      <c r="DU121" t="str">
        <f ca="1"/>
        <v/>
      </c>
      <c r="DV121" t="str">
        <f ca="1"/>
        <v/>
      </c>
      <c r="DY121" t="str">
        <f ca="1"/>
        <v/>
      </c>
      <c r="DZ121" t="str">
        <f ca="1"/>
        <v/>
      </c>
      <c r="EC121" t="b">
        <f ca="1"/>
        <v>0</v>
      </c>
      <c r="ED121" t="str">
        <f ca="1"/>
        <v/>
      </c>
      <c r="EE121" s="13" t="str">
        <f ca="1"/>
        <v/>
      </c>
      <c r="EG121" t="str">
        <f ca="1"/>
        <v/>
      </c>
      <c r="EH121" t="str">
        <f ca="1"/>
        <v/>
      </c>
      <c r="EI121" t="str">
        <f ca="1"/>
        <v/>
      </c>
      <c r="EJ121" t="str">
        <f ca="1"/>
        <v/>
      </c>
      <c r="EK121" t="str">
        <f ca="1"/>
        <v/>
      </c>
      <c r="EL121" t="str">
        <f ca="1">IF(_IsInternal,_xlfn.TEXTJOIN($EL$1,TRUE,EG121:EJ121),"")</f>
        <v/>
      </c>
      <c r="EM121" t="str">
        <f ca="1"/>
        <v/>
      </c>
      <c r="EP121" t="str">
        <v/>
      </c>
      <c r="EQ121" t="str">
        <f ca="1"/>
        <v/>
      </c>
      <c r="ES121" s="78">
        <f>ROWS(ES$4:ES121)</f>
        <v>118</v>
      </c>
      <c r="FP121" t="str">
        <f ca="1"/>
        <v/>
      </c>
      <c r="FQ121" t="str">
        <f ca="1"/>
        <v/>
      </c>
      <c r="FR121" t="str">
        <f ca="1"/>
        <v/>
      </c>
      <c r="FZ121" s="109"/>
      <c r="GH121" t="str">
        <f ca="1"/>
        <v/>
      </c>
      <c r="GI121" t="str">
        <f ca="1"/>
        <v/>
      </c>
      <c r="GJ121" t="str">
        <f ca="1"/>
        <v/>
      </c>
      <c r="GY121" t="b">
        <f ca="1"/>
        <v>0</v>
      </c>
      <c r="GZ121" t="str">
        <f ca="1"/>
        <v/>
      </c>
      <c r="HA121" t="str">
        <f ca="1"/>
        <v/>
      </c>
      <c r="HB121" t="str">
        <f ca="1"/>
        <v/>
      </c>
      <c r="HQ121" t="str">
        <f ca="1"/>
        <v/>
      </c>
      <c r="HR121" t="str">
        <f ca="1"/>
        <v/>
      </c>
      <c r="HS121" t="str">
        <f ca="1"/>
        <v/>
      </c>
    </row>
    <row r="122" spans="1:227">
      <c r="A122" s="14" t="str">
        <f>IF(AK122,MAX(A$4:A121)+1,"")</f>
        <v/>
      </c>
      <c r="B122" s="51"/>
      <c r="C122" s="12"/>
      <c r="D122" s="12"/>
      <c r="E122" s="12"/>
      <c r="G122" s="12"/>
      <c r="I122" s="186"/>
      <c r="K122" s="12"/>
      <c r="L122" s="241"/>
      <c r="M122" s="241"/>
      <c r="O122" s="239">
        <v>0</v>
      </c>
      <c r="P122" s="240" t="str">
        <f ca="1">IF(T122,SUM(OFFSET($O122:$O$303,,,U122)),"")</f>
        <v/>
      </c>
      <c r="Q122" s="175"/>
      <c r="R122" s="177" t="str">
        <v/>
      </c>
      <c r="T122">
        <v>0</v>
      </c>
      <c r="U122" t="str">
        <f>IF(T122,IFERROR(MATCH(1,$T123:$T$303,0),ROWS($T122:$T$303)),"")</f>
        <v/>
      </c>
      <c r="V122" t="str">
        <v/>
      </c>
      <c r="W122" t="b">
        <f t="shared" si="18"/>
        <v>0</v>
      </c>
      <c r="X122" t="str">
        <v/>
      </c>
      <c r="Y122" t="str">
        <v/>
      </c>
      <c r="Z122" t="str">
        <v/>
      </c>
      <c r="AA122" t="b">
        <v>0</v>
      </c>
      <c r="AB122" t="b">
        <v>0</v>
      </c>
      <c r="AC122" t="b">
        <v>0</v>
      </c>
      <c r="AD122" t="b">
        <v>0</v>
      </c>
      <c r="AE122" t="b">
        <v>0</v>
      </c>
      <c r="AF122" s="25" t="b">
        <v>0</v>
      </c>
      <c r="AG122" t="b">
        <v>0</v>
      </c>
      <c r="AH122">
        <v>0</v>
      </c>
      <c r="AI122">
        <v>0</v>
      </c>
      <c r="AK122" s="13">
        <v>0</v>
      </c>
      <c r="AL122" s="13">
        <v>0</v>
      </c>
      <c r="AM122" s="13">
        <v>0</v>
      </c>
      <c r="AN122" s="18">
        <v>0</v>
      </c>
      <c r="AO122">
        <v>0</v>
      </c>
      <c r="AP122" t="b">
        <v>0</v>
      </c>
      <c r="AQ122">
        <v>0</v>
      </c>
      <c r="AR122">
        <v>0</v>
      </c>
      <c r="AS122" s="35" t="str">
        <v/>
      </c>
      <c r="AT122" s="35"/>
      <c r="AU122" s="58"/>
      <c r="AV122" t="b">
        <f t="shared" si="19"/>
        <v>0</v>
      </c>
      <c r="AW122">
        <v>0</v>
      </c>
      <c r="AX122">
        <v>0</v>
      </c>
      <c r="AY122">
        <v>0</v>
      </c>
      <c r="AZ122">
        <f ca="1"/>
        <v>0</v>
      </c>
      <c r="BB122" t="str">
        <v/>
      </c>
      <c r="BC122" t="str">
        <v/>
      </c>
      <c r="BD122" t="str">
        <v/>
      </c>
      <c r="BE122" t="str">
        <v/>
      </c>
      <c r="BF122" t="str">
        <v/>
      </c>
      <c r="BG122">
        <f ca="1"/>
        <v>0</v>
      </c>
      <c r="BI122" s="54" t="str">
        <f t="shared" si="12"/>
        <v/>
      </c>
      <c r="BJ122" s="54" t="str">
        <f t="shared" si="13"/>
        <v/>
      </c>
      <c r="BK122" s="54" t="str">
        <f t="shared" si="14"/>
        <v/>
      </c>
      <c r="BL122" s="54" t="str">
        <v/>
      </c>
      <c r="BM122" t="str">
        <v/>
      </c>
      <c r="BN122" t="str">
        <v/>
      </c>
      <c r="BO122" t="str">
        <v/>
      </c>
      <c r="BP122" t="str">
        <v/>
      </c>
      <c r="BQ122" s="25" t="str">
        <f t="shared" si="20"/>
        <v/>
      </c>
      <c r="BR122" s="35" t="str">
        <v/>
      </c>
      <c r="BS122" s="35" t="str">
        <v/>
      </c>
      <c r="BT122" t="str">
        <v>122</v>
      </c>
      <c r="BU122" s="35" t="str">
        <f t="shared" si="17"/>
        <v/>
      </c>
      <c r="BX122" s="13"/>
      <c r="BY122" s="57" t="str">
        <f t="shared" si="15"/>
        <v/>
      </c>
      <c r="BZ122" s="57"/>
      <c r="CG122" s="71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  <c r="CT122" s="73"/>
      <c r="CU122" s="73"/>
      <c r="CX122" t="str">
        <f ca="1"/>
        <v/>
      </c>
      <c r="CY122" t="str">
        <f ca="1"/>
        <v/>
      </c>
      <c r="CZ122" t="str">
        <f ca="1"/>
        <v/>
      </c>
      <c r="DA122" t="str">
        <f ca="1"/>
        <v/>
      </c>
      <c r="DB122" t="str">
        <f ca="1"/>
        <v/>
      </c>
      <c r="DC122" t="str">
        <f ca="1"/>
        <v/>
      </c>
      <c r="DD122" t="str">
        <f ca="1"/>
        <v/>
      </c>
      <c r="DL122" s="18" t="b">
        <f ca="1"/>
        <v>0</v>
      </c>
      <c r="DM122" s="141" t="str">
        <f t="shared" ca="1" si="16"/>
        <v/>
      </c>
      <c r="DN122" t="str">
        <v/>
      </c>
      <c r="DO122" t="str">
        <f ca="1"/>
        <v/>
      </c>
      <c r="DP122" t="str">
        <f ca="1"/>
        <v/>
      </c>
      <c r="DS122" t="str">
        <f ca="1"/>
        <v/>
      </c>
      <c r="DT122" t="str">
        <f ca="1"/>
        <v/>
      </c>
      <c r="DU122" t="str">
        <f ca="1"/>
        <v/>
      </c>
      <c r="DV122" t="str">
        <f ca="1"/>
        <v/>
      </c>
      <c r="DY122" t="str">
        <f ca="1"/>
        <v/>
      </c>
      <c r="DZ122" t="str">
        <f ca="1"/>
        <v/>
      </c>
      <c r="EC122" t="b">
        <f ca="1"/>
        <v>0</v>
      </c>
      <c r="ED122" t="str">
        <f ca="1"/>
        <v/>
      </c>
      <c r="EE122" s="13" t="str">
        <f ca="1"/>
        <v/>
      </c>
      <c r="EG122" t="str">
        <f ca="1"/>
        <v/>
      </c>
      <c r="EH122" t="str">
        <f ca="1"/>
        <v/>
      </c>
      <c r="EI122" t="str">
        <f ca="1"/>
        <v/>
      </c>
      <c r="EJ122" t="str">
        <f ca="1"/>
        <v/>
      </c>
      <c r="EK122" t="str">
        <f ca="1"/>
        <v/>
      </c>
      <c r="EL122" t="str">
        <f ca="1">IF(_IsInternal,_xlfn.TEXTJOIN($EL$1,TRUE,EG122:EJ122),"")</f>
        <v/>
      </c>
      <c r="EM122" t="str">
        <f ca="1"/>
        <v/>
      </c>
      <c r="EP122" t="str">
        <v/>
      </c>
      <c r="EQ122" t="str">
        <f ca="1"/>
        <v/>
      </c>
      <c r="ES122" s="78">
        <f>ROWS(ES$4:ES122)</f>
        <v>119</v>
      </c>
      <c r="FP122" t="str">
        <f ca="1"/>
        <v/>
      </c>
      <c r="FQ122" t="str">
        <f ca="1"/>
        <v/>
      </c>
      <c r="FR122" t="str">
        <f ca="1"/>
        <v/>
      </c>
      <c r="FZ122" s="109"/>
      <c r="GH122" t="str">
        <f ca="1"/>
        <v/>
      </c>
      <c r="GI122" t="str">
        <f ca="1"/>
        <v/>
      </c>
      <c r="GJ122" t="str">
        <f ca="1"/>
        <v/>
      </c>
      <c r="GY122" t="b">
        <f ca="1"/>
        <v>0</v>
      </c>
      <c r="GZ122" t="str">
        <f ca="1"/>
        <v/>
      </c>
      <c r="HA122" t="str">
        <f ca="1"/>
        <v/>
      </c>
      <c r="HB122" t="str">
        <f ca="1"/>
        <v/>
      </c>
      <c r="HQ122" t="str">
        <f ca="1"/>
        <v/>
      </c>
      <c r="HR122" t="str">
        <f ca="1"/>
        <v/>
      </c>
      <c r="HS122" t="str">
        <f ca="1"/>
        <v/>
      </c>
    </row>
    <row r="123" spans="1:227">
      <c r="A123" s="14" t="str">
        <f>IF(AK123,MAX(A$4:A122)+1,"")</f>
        <v/>
      </c>
      <c r="B123" s="51"/>
      <c r="C123" s="12"/>
      <c r="D123" s="12"/>
      <c r="E123" s="12"/>
      <c r="G123" s="12"/>
      <c r="I123" s="186"/>
      <c r="K123" s="12"/>
      <c r="L123" s="241"/>
      <c r="M123" s="241"/>
      <c r="O123" s="239">
        <v>0</v>
      </c>
      <c r="P123" s="240" t="str">
        <f ca="1">IF(T123,SUM(OFFSET($O123:$O$303,,,U123)),"")</f>
        <v/>
      </c>
      <c r="Q123" s="175"/>
      <c r="R123" s="177" t="str">
        <v/>
      </c>
      <c r="T123">
        <v>0</v>
      </c>
      <c r="U123" t="str">
        <f>IF(T123,IFERROR(MATCH(1,$T124:$T$303,0),ROWS($T123:$T$303)),"")</f>
        <v/>
      </c>
      <c r="V123" t="str">
        <v/>
      </c>
      <c r="W123" t="b">
        <f t="shared" si="18"/>
        <v>0</v>
      </c>
      <c r="X123" t="str">
        <v/>
      </c>
      <c r="Y123" t="str">
        <v/>
      </c>
      <c r="Z123" t="str">
        <v/>
      </c>
      <c r="AA123" t="b">
        <v>0</v>
      </c>
      <c r="AB123" t="b">
        <v>0</v>
      </c>
      <c r="AC123" t="b">
        <v>0</v>
      </c>
      <c r="AD123" t="b">
        <v>0</v>
      </c>
      <c r="AE123" t="b">
        <v>0</v>
      </c>
      <c r="AF123" s="25" t="b">
        <v>0</v>
      </c>
      <c r="AG123" t="b">
        <v>0</v>
      </c>
      <c r="AH123">
        <v>0</v>
      </c>
      <c r="AI123">
        <v>0</v>
      </c>
      <c r="AK123" s="13">
        <v>0</v>
      </c>
      <c r="AL123" s="13">
        <v>0</v>
      </c>
      <c r="AM123" s="13">
        <v>0</v>
      </c>
      <c r="AN123" s="18">
        <v>0</v>
      </c>
      <c r="AO123">
        <v>0</v>
      </c>
      <c r="AP123" t="b">
        <v>0</v>
      </c>
      <c r="AQ123">
        <v>0</v>
      </c>
      <c r="AR123">
        <v>0</v>
      </c>
      <c r="AS123" s="35" t="str">
        <v/>
      </c>
      <c r="AT123" s="35"/>
      <c r="AU123" s="58"/>
      <c r="AV123" t="b">
        <f t="shared" si="19"/>
        <v>0</v>
      </c>
      <c r="AW123">
        <v>0</v>
      </c>
      <c r="AX123">
        <v>0</v>
      </c>
      <c r="AY123">
        <v>0</v>
      </c>
      <c r="AZ123">
        <f ca="1"/>
        <v>0</v>
      </c>
      <c r="BB123" t="str">
        <v/>
      </c>
      <c r="BC123" t="str">
        <v/>
      </c>
      <c r="BD123" t="str">
        <v/>
      </c>
      <c r="BE123" t="str">
        <v/>
      </c>
      <c r="BF123" t="str">
        <v/>
      </c>
      <c r="BG123">
        <f ca="1"/>
        <v>0</v>
      </c>
      <c r="BI123" s="54" t="str">
        <f t="shared" si="12"/>
        <v/>
      </c>
      <c r="BJ123" s="54" t="str">
        <f t="shared" si="13"/>
        <v/>
      </c>
      <c r="BK123" s="54" t="str">
        <f t="shared" si="14"/>
        <v/>
      </c>
      <c r="BL123" s="54" t="str">
        <v/>
      </c>
      <c r="BM123" t="str">
        <v/>
      </c>
      <c r="BN123" t="str">
        <v/>
      </c>
      <c r="BO123" t="str">
        <v/>
      </c>
      <c r="BP123" t="str">
        <v/>
      </c>
      <c r="BQ123" s="25" t="str">
        <f t="shared" si="20"/>
        <v/>
      </c>
      <c r="BR123" s="35" t="str">
        <v/>
      </c>
      <c r="BS123" s="35" t="str">
        <v/>
      </c>
      <c r="BT123" t="str">
        <v>123</v>
      </c>
      <c r="BU123" s="35" t="str">
        <f t="shared" si="17"/>
        <v/>
      </c>
      <c r="BX123" s="13"/>
      <c r="BY123" s="57" t="str">
        <f t="shared" si="15"/>
        <v/>
      </c>
      <c r="BZ123" s="57"/>
      <c r="CG123" s="71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  <c r="CT123" s="73"/>
      <c r="CU123" s="73"/>
      <c r="CX123" t="str">
        <f ca="1"/>
        <v/>
      </c>
      <c r="CY123" t="str">
        <f ca="1"/>
        <v/>
      </c>
      <c r="CZ123" t="str">
        <f ca="1"/>
        <v/>
      </c>
      <c r="DA123" t="str">
        <f ca="1"/>
        <v/>
      </c>
      <c r="DB123" t="str">
        <f ca="1"/>
        <v/>
      </c>
      <c r="DC123" t="str">
        <f ca="1"/>
        <v/>
      </c>
      <c r="DD123" t="str">
        <f ca="1"/>
        <v/>
      </c>
      <c r="DL123" s="18" t="b">
        <f ca="1"/>
        <v>0</v>
      </c>
      <c r="DM123" s="141" t="str">
        <f t="shared" ca="1" si="16"/>
        <v/>
      </c>
      <c r="DN123" t="str">
        <v/>
      </c>
      <c r="DO123" t="str">
        <f ca="1"/>
        <v/>
      </c>
      <c r="DP123" t="str">
        <f ca="1"/>
        <v/>
      </c>
      <c r="DS123" t="str">
        <f ca="1"/>
        <v/>
      </c>
      <c r="DT123" t="str">
        <f ca="1"/>
        <v/>
      </c>
      <c r="DU123" t="str">
        <f ca="1"/>
        <v/>
      </c>
      <c r="DV123" t="str">
        <f ca="1"/>
        <v/>
      </c>
      <c r="DY123" t="str">
        <f ca="1"/>
        <v/>
      </c>
      <c r="DZ123" t="str">
        <f ca="1"/>
        <v/>
      </c>
      <c r="EC123" t="b">
        <f ca="1"/>
        <v>0</v>
      </c>
      <c r="ED123" t="str">
        <f ca="1"/>
        <v/>
      </c>
      <c r="EE123" s="13" t="str">
        <f ca="1"/>
        <v/>
      </c>
      <c r="EG123" t="str">
        <f ca="1"/>
        <v/>
      </c>
      <c r="EH123" t="str">
        <f ca="1"/>
        <v/>
      </c>
      <c r="EI123" t="str">
        <f ca="1"/>
        <v/>
      </c>
      <c r="EJ123" t="str">
        <f ca="1"/>
        <v/>
      </c>
      <c r="EK123" t="str">
        <f ca="1"/>
        <v/>
      </c>
      <c r="EL123" t="str">
        <f ca="1">IF(_IsInternal,_xlfn.TEXTJOIN($EL$1,TRUE,EG123:EJ123),"")</f>
        <v/>
      </c>
      <c r="EM123" t="str">
        <f ca="1"/>
        <v/>
      </c>
      <c r="EP123" t="str">
        <v/>
      </c>
      <c r="EQ123" t="str">
        <f ca="1"/>
        <v/>
      </c>
      <c r="ES123" s="78">
        <f>ROWS(ES$4:ES123)</f>
        <v>120</v>
      </c>
      <c r="FP123" t="str">
        <f ca="1"/>
        <v/>
      </c>
      <c r="FQ123" t="str">
        <f ca="1"/>
        <v/>
      </c>
      <c r="FR123" t="str">
        <f ca="1"/>
        <v/>
      </c>
      <c r="FZ123" s="109"/>
      <c r="GH123" t="str">
        <f ca="1"/>
        <v/>
      </c>
      <c r="GI123" t="str">
        <f ca="1"/>
        <v/>
      </c>
      <c r="GJ123" t="str">
        <f ca="1"/>
        <v/>
      </c>
      <c r="GY123" t="b">
        <f ca="1"/>
        <v>0</v>
      </c>
      <c r="GZ123" t="str">
        <f ca="1"/>
        <v/>
      </c>
      <c r="HA123" t="str">
        <f ca="1"/>
        <v/>
      </c>
      <c r="HB123" t="str">
        <f ca="1"/>
        <v/>
      </c>
      <c r="HQ123" t="str">
        <f ca="1"/>
        <v/>
      </c>
      <c r="HR123" t="str">
        <f ca="1"/>
        <v/>
      </c>
      <c r="HS123" t="str">
        <f ca="1"/>
        <v/>
      </c>
    </row>
    <row r="124" spans="1:227">
      <c r="A124" s="14" t="str">
        <f>IF(AK124,MAX(A$4:A123)+1,"")</f>
        <v/>
      </c>
      <c r="B124" s="51"/>
      <c r="C124" s="12"/>
      <c r="D124" s="12"/>
      <c r="E124" s="12"/>
      <c r="G124" s="12"/>
      <c r="I124" s="186"/>
      <c r="K124" s="12"/>
      <c r="L124" s="241"/>
      <c r="M124" s="241"/>
      <c r="O124" s="239">
        <v>0</v>
      </c>
      <c r="P124" s="240" t="str">
        <f ca="1">IF(T124,SUM(OFFSET($O124:$O$303,,,U124)),"")</f>
        <v/>
      </c>
      <c r="Q124" s="175"/>
      <c r="R124" s="177" t="str">
        <v/>
      </c>
      <c r="T124">
        <v>0</v>
      </c>
      <c r="U124" t="str">
        <f>IF(T124,IFERROR(MATCH(1,$T125:$T$303,0),ROWS($T124:$T$303)),"")</f>
        <v/>
      </c>
      <c r="V124" t="str">
        <v/>
      </c>
      <c r="W124" t="b">
        <f t="shared" si="18"/>
        <v>0</v>
      </c>
      <c r="X124" t="str">
        <v/>
      </c>
      <c r="Y124" t="str">
        <v/>
      </c>
      <c r="Z124" t="str">
        <v/>
      </c>
      <c r="AA124" t="b">
        <v>0</v>
      </c>
      <c r="AB124" t="b">
        <v>0</v>
      </c>
      <c r="AC124" t="b">
        <v>0</v>
      </c>
      <c r="AD124" t="b">
        <v>0</v>
      </c>
      <c r="AE124" t="b">
        <v>0</v>
      </c>
      <c r="AF124" s="25" t="b">
        <v>0</v>
      </c>
      <c r="AG124" t="b">
        <v>0</v>
      </c>
      <c r="AH124">
        <v>0</v>
      </c>
      <c r="AI124">
        <v>0</v>
      </c>
      <c r="AK124" s="13">
        <v>0</v>
      </c>
      <c r="AL124" s="13">
        <v>0</v>
      </c>
      <c r="AM124" s="13">
        <v>0</v>
      </c>
      <c r="AN124" s="18">
        <v>0</v>
      </c>
      <c r="AO124">
        <v>0</v>
      </c>
      <c r="AP124" t="b">
        <v>0</v>
      </c>
      <c r="AQ124">
        <v>0</v>
      </c>
      <c r="AR124">
        <v>0</v>
      </c>
      <c r="AS124" s="35" t="str">
        <v/>
      </c>
      <c r="AT124" s="35"/>
      <c r="AU124" s="58"/>
      <c r="AV124" t="b">
        <f t="shared" si="19"/>
        <v>0</v>
      </c>
      <c r="AW124">
        <v>0</v>
      </c>
      <c r="AX124">
        <v>0</v>
      </c>
      <c r="AY124">
        <v>0</v>
      </c>
      <c r="AZ124">
        <f ca="1"/>
        <v>0</v>
      </c>
      <c r="BB124" t="str">
        <v/>
      </c>
      <c r="BC124" t="str">
        <v/>
      </c>
      <c r="BD124" t="str">
        <v/>
      </c>
      <c r="BE124" t="str">
        <v/>
      </c>
      <c r="BF124" t="str">
        <v/>
      </c>
      <c r="BG124">
        <f ca="1"/>
        <v>0</v>
      </c>
      <c r="BI124" s="54" t="str">
        <f t="shared" si="12"/>
        <v/>
      </c>
      <c r="BJ124" s="54" t="str">
        <f t="shared" si="13"/>
        <v/>
      </c>
      <c r="BK124" s="54" t="str">
        <f t="shared" si="14"/>
        <v/>
      </c>
      <c r="BL124" s="54" t="str">
        <v/>
      </c>
      <c r="BM124" t="str">
        <v/>
      </c>
      <c r="BN124" t="str">
        <v/>
      </c>
      <c r="BO124" t="str">
        <v/>
      </c>
      <c r="BP124" t="str">
        <v/>
      </c>
      <c r="BQ124" s="25" t="str">
        <f t="shared" si="20"/>
        <v/>
      </c>
      <c r="BR124" s="35" t="str">
        <v/>
      </c>
      <c r="BS124" s="35" t="str">
        <v/>
      </c>
      <c r="BT124" t="str">
        <v>124</v>
      </c>
      <c r="BU124" s="35" t="str">
        <f t="shared" si="17"/>
        <v/>
      </c>
      <c r="BX124" s="13"/>
      <c r="BY124" s="57" t="str">
        <f t="shared" si="15"/>
        <v/>
      </c>
      <c r="BZ124" s="57"/>
      <c r="CG124" s="71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  <c r="CT124" s="73"/>
      <c r="CU124" s="73"/>
      <c r="CX124" t="str">
        <f ca="1"/>
        <v/>
      </c>
      <c r="CY124" t="str">
        <f ca="1"/>
        <v/>
      </c>
      <c r="CZ124" t="str">
        <f ca="1"/>
        <v/>
      </c>
      <c r="DA124" t="str">
        <f ca="1"/>
        <v/>
      </c>
      <c r="DB124" t="str">
        <f ca="1"/>
        <v/>
      </c>
      <c r="DC124" t="str">
        <f ca="1"/>
        <v/>
      </c>
      <c r="DD124" t="str">
        <f ca="1"/>
        <v/>
      </c>
      <c r="DL124" s="18" t="b">
        <f ca="1"/>
        <v>0</v>
      </c>
      <c r="DM124" s="141" t="str">
        <f t="shared" ca="1" si="16"/>
        <v/>
      </c>
      <c r="DN124" t="str">
        <v/>
      </c>
      <c r="DO124" t="str">
        <f ca="1"/>
        <v/>
      </c>
      <c r="DP124" t="str">
        <f ca="1"/>
        <v/>
      </c>
      <c r="DS124" t="str">
        <f ca="1"/>
        <v/>
      </c>
      <c r="DT124" t="str">
        <f ca="1"/>
        <v/>
      </c>
      <c r="DU124" t="str">
        <f ca="1"/>
        <v/>
      </c>
      <c r="DV124" t="str">
        <f ca="1"/>
        <v/>
      </c>
      <c r="DY124" t="str">
        <f ca="1"/>
        <v/>
      </c>
      <c r="DZ124" t="str">
        <f ca="1"/>
        <v/>
      </c>
      <c r="EC124" t="b">
        <f ca="1"/>
        <v>0</v>
      </c>
      <c r="ED124" t="str">
        <f ca="1"/>
        <v/>
      </c>
      <c r="EE124" s="13" t="str">
        <f ca="1"/>
        <v/>
      </c>
      <c r="EG124" t="str">
        <f ca="1"/>
        <v/>
      </c>
      <c r="EH124" t="str">
        <f ca="1"/>
        <v/>
      </c>
      <c r="EI124" t="str">
        <f ca="1"/>
        <v/>
      </c>
      <c r="EJ124" t="str">
        <f ca="1"/>
        <v/>
      </c>
      <c r="EK124" t="str">
        <f ca="1"/>
        <v/>
      </c>
      <c r="EL124" t="str">
        <f ca="1">IF(_IsInternal,_xlfn.TEXTJOIN($EL$1,TRUE,EG124:EJ124),"")</f>
        <v/>
      </c>
      <c r="EM124" t="str">
        <f ca="1"/>
        <v/>
      </c>
      <c r="EP124" t="str">
        <v/>
      </c>
      <c r="EQ124" t="str">
        <f ca="1"/>
        <v/>
      </c>
      <c r="ES124" s="78">
        <f>ROWS(ES$4:ES124)</f>
        <v>121</v>
      </c>
      <c r="FP124" t="str">
        <f ca="1"/>
        <v/>
      </c>
      <c r="FQ124" t="str">
        <f ca="1"/>
        <v/>
      </c>
      <c r="FR124" t="str">
        <f ca="1"/>
        <v/>
      </c>
      <c r="FZ124" s="109"/>
      <c r="GH124" t="str">
        <f ca="1"/>
        <v/>
      </c>
      <c r="GI124" t="str">
        <f ca="1"/>
        <v/>
      </c>
      <c r="GJ124" t="str">
        <f ca="1"/>
        <v/>
      </c>
      <c r="GY124" t="b">
        <f ca="1"/>
        <v>0</v>
      </c>
      <c r="GZ124" t="str">
        <f ca="1"/>
        <v/>
      </c>
      <c r="HA124" t="str">
        <f ca="1"/>
        <v/>
      </c>
      <c r="HB124" t="str">
        <f ca="1"/>
        <v/>
      </c>
      <c r="HQ124" t="str">
        <f ca="1"/>
        <v/>
      </c>
      <c r="HR124" t="str">
        <f ca="1"/>
        <v/>
      </c>
      <c r="HS124" t="str">
        <f ca="1"/>
        <v/>
      </c>
    </row>
    <row r="125" spans="1:227">
      <c r="A125" s="14" t="str">
        <f>IF(AK125,MAX(A$4:A124)+1,"")</f>
        <v/>
      </c>
      <c r="B125" s="51"/>
      <c r="C125" s="12"/>
      <c r="D125" s="12"/>
      <c r="E125" s="12"/>
      <c r="G125" s="12"/>
      <c r="I125" s="186"/>
      <c r="K125" s="12"/>
      <c r="L125" s="241"/>
      <c r="M125" s="241"/>
      <c r="O125" s="239">
        <v>0</v>
      </c>
      <c r="P125" s="240" t="str">
        <f ca="1">IF(T125,SUM(OFFSET($O125:$O$303,,,U125)),"")</f>
        <v/>
      </c>
      <c r="Q125" s="175"/>
      <c r="R125" s="177" t="str">
        <v/>
      </c>
      <c r="T125">
        <v>0</v>
      </c>
      <c r="U125" t="str">
        <f>IF(T125,IFERROR(MATCH(1,$T126:$T$303,0),ROWS($T125:$T$303)),"")</f>
        <v/>
      </c>
      <c r="V125" t="str">
        <v/>
      </c>
      <c r="W125" t="b">
        <f t="shared" si="18"/>
        <v>0</v>
      </c>
      <c r="X125" t="str">
        <v/>
      </c>
      <c r="Y125" t="str">
        <v/>
      </c>
      <c r="Z125" t="str">
        <v/>
      </c>
      <c r="AA125" t="b">
        <v>0</v>
      </c>
      <c r="AB125" t="b">
        <v>0</v>
      </c>
      <c r="AC125" t="b">
        <v>0</v>
      </c>
      <c r="AD125" t="b">
        <v>0</v>
      </c>
      <c r="AE125" t="b">
        <v>0</v>
      </c>
      <c r="AF125" s="25" t="b">
        <v>0</v>
      </c>
      <c r="AG125" t="b">
        <v>0</v>
      </c>
      <c r="AH125">
        <v>0</v>
      </c>
      <c r="AI125">
        <v>0</v>
      </c>
      <c r="AK125" s="13">
        <v>0</v>
      </c>
      <c r="AL125" s="13">
        <v>0</v>
      </c>
      <c r="AM125" s="13">
        <v>0</v>
      </c>
      <c r="AN125" s="18">
        <v>0</v>
      </c>
      <c r="AO125">
        <v>0</v>
      </c>
      <c r="AP125" t="b">
        <v>0</v>
      </c>
      <c r="AQ125">
        <v>0</v>
      </c>
      <c r="AR125">
        <v>0</v>
      </c>
      <c r="AS125" s="35" t="str">
        <v/>
      </c>
      <c r="AT125" s="35"/>
      <c r="AU125" s="58"/>
      <c r="AV125" t="b">
        <f t="shared" si="19"/>
        <v>0</v>
      </c>
      <c r="AW125">
        <v>0</v>
      </c>
      <c r="AX125">
        <v>0</v>
      </c>
      <c r="AY125">
        <v>0</v>
      </c>
      <c r="AZ125">
        <f ca="1"/>
        <v>0</v>
      </c>
      <c r="BB125" t="str">
        <v/>
      </c>
      <c r="BC125" t="str">
        <v/>
      </c>
      <c r="BD125" t="str">
        <v/>
      </c>
      <c r="BE125" t="str">
        <v/>
      </c>
      <c r="BF125" t="str">
        <v/>
      </c>
      <c r="BG125">
        <f ca="1"/>
        <v>0</v>
      </c>
      <c r="BI125" s="54" t="str">
        <f t="shared" si="12"/>
        <v/>
      </c>
      <c r="BJ125" s="54" t="str">
        <f t="shared" si="13"/>
        <v/>
      </c>
      <c r="BK125" s="54" t="str">
        <f t="shared" si="14"/>
        <v/>
      </c>
      <c r="BL125" s="54" t="str">
        <v/>
      </c>
      <c r="BM125" t="str">
        <v/>
      </c>
      <c r="BN125" t="str">
        <v/>
      </c>
      <c r="BO125" t="str">
        <v/>
      </c>
      <c r="BP125" t="str">
        <v/>
      </c>
      <c r="BQ125" s="25" t="str">
        <f t="shared" si="20"/>
        <v/>
      </c>
      <c r="BR125" s="35" t="str">
        <v/>
      </c>
      <c r="BS125" s="35" t="str">
        <v/>
      </c>
      <c r="BT125" t="str">
        <v>125</v>
      </c>
      <c r="BU125" s="35" t="str">
        <f t="shared" si="17"/>
        <v/>
      </c>
      <c r="BX125" s="13"/>
      <c r="BY125" s="57" t="str">
        <f t="shared" si="15"/>
        <v/>
      </c>
      <c r="BZ125" s="57"/>
      <c r="CG125" s="71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  <c r="CT125" s="73"/>
      <c r="CU125" s="73"/>
      <c r="CX125" t="str">
        <f ca="1"/>
        <v/>
      </c>
      <c r="CY125" t="str">
        <f ca="1"/>
        <v/>
      </c>
      <c r="CZ125" t="str">
        <f ca="1"/>
        <v/>
      </c>
      <c r="DA125" t="str">
        <f ca="1"/>
        <v/>
      </c>
      <c r="DB125" t="str">
        <f ca="1"/>
        <v/>
      </c>
      <c r="DC125" t="str">
        <f ca="1"/>
        <v/>
      </c>
      <c r="DD125" t="str">
        <f ca="1"/>
        <v/>
      </c>
      <c r="DL125" s="18" t="b">
        <f ca="1"/>
        <v>0</v>
      </c>
      <c r="DM125" s="141" t="str">
        <f t="shared" ca="1" si="16"/>
        <v/>
      </c>
      <c r="DN125" t="str">
        <v/>
      </c>
      <c r="DO125" t="str">
        <f ca="1"/>
        <v/>
      </c>
      <c r="DP125" t="str">
        <f ca="1"/>
        <v/>
      </c>
      <c r="DS125" t="str">
        <f ca="1"/>
        <v/>
      </c>
      <c r="DT125" t="str">
        <f ca="1"/>
        <v/>
      </c>
      <c r="DU125" t="str">
        <f ca="1"/>
        <v/>
      </c>
      <c r="DV125" t="str">
        <f ca="1"/>
        <v/>
      </c>
      <c r="DY125" t="str">
        <f ca="1"/>
        <v/>
      </c>
      <c r="DZ125" t="str">
        <f ca="1"/>
        <v/>
      </c>
      <c r="EC125" t="b">
        <f ca="1"/>
        <v>0</v>
      </c>
      <c r="ED125" t="str">
        <f ca="1"/>
        <v/>
      </c>
      <c r="EE125" s="13" t="str">
        <f ca="1"/>
        <v/>
      </c>
      <c r="EG125" t="str">
        <f ca="1"/>
        <v/>
      </c>
      <c r="EH125" t="str">
        <f ca="1"/>
        <v/>
      </c>
      <c r="EI125" t="str">
        <f ca="1"/>
        <v/>
      </c>
      <c r="EJ125" t="str">
        <f ca="1"/>
        <v/>
      </c>
      <c r="EK125" t="str">
        <f ca="1"/>
        <v/>
      </c>
      <c r="EL125" t="str">
        <f ca="1">IF(_IsInternal,_xlfn.TEXTJOIN($EL$1,TRUE,EG125:EJ125),"")</f>
        <v/>
      </c>
      <c r="EM125" t="str">
        <f ca="1"/>
        <v/>
      </c>
      <c r="EP125" t="str">
        <v/>
      </c>
      <c r="EQ125" t="str">
        <f ca="1"/>
        <v/>
      </c>
      <c r="ES125" s="78">
        <f>ROWS(ES$4:ES125)</f>
        <v>122</v>
      </c>
      <c r="FP125" t="str">
        <f ca="1"/>
        <v/>
      </c>
      <c r="FQ125" t="str">
        <f ca="1"/>
        <v/>
      </c>
      <c r="FR125" t="str">
        <f ca="1"/>
        <v/>
      </c>
      <c r="FZ125" s="109"/>
      <c r="GH125" t="str">
        <f ca="1"/>
        <v/>
      </c>
      <c r="GI125" t="str">
        <f ca="1"/>
        <v/>
      </c>
      <c r="GJ125" t="str">
        <f ca="1"/>
        <v/>
      </c>
      <c r="GY125" t="b">
        <f ca="1"/>
        <v>0</v>
      </c>
      <c r="GZ125" t="str">
        <f ca="1"/>
        <v/>
      </c>
      <c r="HA125" t="str">
        <f ca="1"/>
        <v/>
      </c>
      <c r="HB125" t="str">
        <f ca="1"/>
        <v/>
      </c>
      <c r="HQ125" t="str">
        <f ca="1"/>
        <v/>
      </c>
      <c r="HR125" t="str">
        <f ca="1"/>
        <v/>
      </c>
      <c r="HS125" t="str">
        <f ca="1"/>
        <v/>
      </c>
    </row>
    <row r="126" spans="1:227">
      <c r="A126" s="14" t="str">
        <f>IF(AK126,MAX(A$4:A125)+1,"")</f>
        <v/>
      </c>
      <c r="B126" s="51"/>
      <c r="C126" s="12"/>
      <c r="D126" s="12"/>
      <c r="E126" s="12"/>
      <c r="G126" s="12"/>
      <c r="I126" s="186"/>
      <c r="K126" s="12"/>
      <c r="L126" s="241"/>
      <c r="M126" s="241"/>
      <c r="O126" s="239">
        <v>0</v>
      </c>
      <c r="P126" s="240" t="str">
        <f ca="1">IF(T126,SUM(OFFSET($O126:$O$303,,,U126)),"")</f>
        <v/>
      </c>
      <c r="Q126" s="175"/>
      <c r="R126" s="177" t="str">
        <v/>
      </c>
      <c r="T126">
        <v>0</v>
      </c>
      <c r="U126" t="str">
        <f>IF(T126,IFERROR(MATCH(1,$T127:$T$303,0),ROWS($T126:$T$303)),"")</f>
        <v/>
      </c>
      <c r="V126" t="str">
        <v/>
      </c>
      <c r="W126" t="b">
        <f t="shared" si="18"/>
        <v>0</v>
      </c>
      <c r="X126" t="str">
        <v/>
      </c>
      <c r="Y126" t="str">
        <v/>
      </c>
      <c r="Z126" t="str">
        <v/>
      </c>
      <c r="AA126" t="b">
        <v>0</v>
      </c>
      <c r="AB126" t="b">
        <v>0</v>
      </c>
      <c r="AC126" t="b">
        <v>0</v>
      </c>
      <c r="AD126" t="b">
        <v>0</v>
      </c>
      <c r="AE126" t="b">
        <v>0</v>
      </c>
      <c r="AF126" s="25" t="b">
        <v>0</v>
      </c>
      <c r="AG126" t="b">
        <v>0</v>
      </c>
      <c r="AH126">
        <v>0</v>
      </c>
      <c r="AI126">
        <v>0</v>
      </c>
      <c r="AK126" s="13">
        <v>0</v>
      </c>
      <c r="AL126" s="13">
        <v>0</v>
      </c>
      <c r="AM126" s="13">
        <v>0</v>
      </c>
      <c r="AN126" s="18">
        <v>0</v>
      </c>
      <c r="AO126">
        <v>0</v>
      </c>
      <c r="AP126" t="b">
        <v>0</v>
      </c>
      <c r="AQ126">
        <v>0</v>
      </c>
      <c r="AR126">
        <v>0</v>
      </c>
      <c r="AS126" s="35" t="str">
        <v/>
      </c>
      <c r="AT126" s="35"/>
      <c r="AU126" s="58"/>
      <c r="AV126" t="b">
        <f t="shared" si="19"/>
        <v>0</v>
      </c>
      <c r="AW126">
        <v>0</v>
      </c>
      <c r="AX126">
        <v>0</v>
      </c>
      <c r="AY126">
        <v>0</v>
      </c>
      <c r="AZ126">
        <f ca="1"/>
        <v>0</v>
      </c>
      <c r="BB126" t="str">
        <v/>
      </c>
      <c r="BC126" t="str">
        <v/>
      </c>
      <c r="BD126" t="str">
        <v/>
      </c>
      <c r="BE126" t="str">
        <v/>
      </c>
      <c r="BF126" t="str">
        <v/>
      </c>
      <c r="BG126">
        <f ca="1"/>
        <v>0</v>
      </c>
      <c r="BI126" s="54" t="str">
        <f t="shared" si="12"/>
        <v/>
      </c>
      <c r="BJ126" s="54" t="str">
        <f t="shared" si="13"/>
        <v/>
      </c>
      <c r="BK126" s="54" t="str">
        <f t="shared" si="14"/>
        <v/>
      </c>
      <c r="BL126" s="54" t="str">
        <v/>
      </c>
      <c r="BM126" t="str">
        <v/>
      </c>
      <c r="BN126" t="str">
        <v/>
      </c>
      <c r="BO126" t="str">
        <v/>
      </c>
      <c r="BP126" t="str">
        <v/>
      </c>
      <c r="BQ126" s="25" t="str">
        <f t="shared" si="20"/>
        <v/>
      </c>
      <c r="BR126" s="35" t="str">
        <v/>
      </c>
      <c r="BS126" s="35" t="str">
        <v/>
      </c>
      <c r="BT126" t="str">
        <v>126</v>
      </c>
      <c r="BU126" s="35" t="str">
        <f t="shared" si="17"/>
        <v/>
      </c>
      <c r="BX126" s="13"/>
      <c r="BY126" s="57" t="str">
        <f t="shared" si="15"/>
        <v/>
      </c>
      <c r="BZ126" s="57"/>
      <c r="CG126" s="71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73"/>
      <c r="CS126" s="73"/>
      <c r="CT126" s="73"/>
      <c r="CU126" s="73"/>
      <c r="CX126" t="str">
        <f ca="1"/>
        <v/>
      </c>
      <c r="CY126" t="str">
        <f ca="1"/>
        <v/>
      </c>
      <c r="CZ126" t="str">
        <f ca="1"/>
        <v/>
      </c>
      <c r="DA126" t="str">
        <f ca="1"/>
        <v/>
      </c>
      <c r="DB126" t="str">
        <f ca="1"/>
        <v/>
      </c>
      <c r="DC126" t="str">
        <f ca="1"/>
        <v/>
      </c>
      <c r="DD126" t="str">
        <f ca="1"/>
        <v/>
      </c>
      <c r="DL126" s="18" t="b">
        <f ca="1"/>
        <v>0</v>
      </c>
      <c r="DM126" s="141" t="str">
        <f t="shared" ca="1" si="16"/>
        <v/>
      </c>
      <c r="DN126" t="str">
        <v/>
      </c>
      <c r="DO126" t="str">
        <f ca="1"/>
        <v/>
      </c>
      <c r="DP126" t="str">
        <f ca="1"/>
        <v/>
      </c>
      <c r="DS126" t="str">
        <f ca="1"/>
        <v/>
      </c>
      <c r="DT126" t="str">
        <f ca="1"/>
        <v/>
      </c>
      <c r="DU126" t="str">
        <f ca="1"/>
        <v/>
      </c>
      <c r="DV126" t="str">
        <f ca="1"/>
        <v/>
      </c>
      <c r="DY126" t="str">
        <f ca="1"/>
        <v/>
      </c>
      <c r="DZ126" t="str">
        <f ca="1"/>
        <v/>
      </c>
      <c r="EC126" t="b">
        <f ca="1"/>
        <v>0</v>
      </c>
      <c r="ED126" t="str">
        <f ca="1"/>
        <v/>
      </c>
      <c r="EE126" s="13" t="str">
        <f ca="1"/>
        <v/>
      </c>
      <c r="EG126" t="str">
        <f ca="1"/>
        <v/>
      </c>
      <c r="EH126" t="str">
        <f ca="1"/>
        <v/>
      </c>
      <c r="EI126" t="str">
        <f ca="1"/>
        <v/>
      </c>
      <c r="EJ126" t="str">
        <f ca="1"/>
        <v/>
      </c>
      <c r="EK126" t="str">
        <f ca="1"/>
        <v/>
      </c>
      <c r="EL126" t="str">
        <f ca="1">IF(_IsInternal,_xlfn.TEXTJOIN($EL$1,TRUE,EG126:EJ126),"")</f>
        <v/>
      </c>
      <c r="EM126" t="str">
        <f ca="1"/>
        <v/>
      </c>
      <c r="EP126" t="str">
        <v/>
      </c>
      <c r="EQ126" t="str">
        <f ca="1"/>
        <v/>
      </c>
      <c r="ES126" s="78">
        <f>ROWS(ES$4:ES126)</f>
        <v>123</v>
      </c>
      <c r="FP126" t="str">
        <f ca="1"/>
        <v/>
      </c>
      <c r="FQ126" t="str">
        <f ca="1"/>
        <v/>
      </c>
      <c r="FR126" t="str">
        <f ca="1"/>
        <v/>
      </c>
      <c r="FZ126" s="109"/>
      <c r="GH126" t="str">
        <f ca="1"/>
        <v/>
      </c>
      <c r="GI126" t="str">
        <f ca="1"/>
        <v/>
      </c>
      <c r="GJ126" t="str">
        <f ca="1"/>
        <v/>
      </c>
      <c r="GY126" t="b">
        <f ca="1"/>
        <v>0</v>
      </c>
      <c r="GZ126" t="str">
        <f ca="1"/>
        <v/>
      </c>
      <c r="HA126" t="str">
        <f ca="1"/>
        <v/>
      </c>
      <c r="HB126" t="str">
        <f ca="1"/>
        <v/>
      </c>
      <c r="HQ126" t="str">
        <f ca="1"/>
        <v/>
      </c>
      <c r="HR126" t="str">
        <f ca="1"/>
        <v/>
      </c>
      <c r="HS126" t="str">
        <f ca="1"/>
        <v/>
      </c>
    </row>
    <row r="127" spans="1:227">
      <c r="A127" s="14" t="str">
        <f>IF(AK127,MAX(A$4:A126)+1,"")</f>
        <v/>
      </c>
      <c r="B127" s="51"/>
      <c r="C127" s="12"/>
      <c r="D127" s="12"/>
      <c r="E127" s="12"/>
      <c r="G127" s="12"/>
      <c r="I127" s="186"/>
      <c r="K127" s="12"/>
      <c r="L127" s="241"/>
      <c r="M127" s="241"/>
      <c r="O127" s="239">
        <v>0</v>
      </c>
      <c r="P127" s="240" t="str">
        <f ca="1">IF(T127,SUM(OFFSET($O127:$O$303,,,U127)),"")</f>
        <v/>
      </c>
      <c r="Q127" s="175"/>
      <c r="R127" s="177" t="str">
        <v/>
      </c>
      <c r="T127">
        <v>0</v>
      </c>
      <c r="U127" t="str">
        <f>IF(T127,IFERROR(MATCH(1,$T128:$T$303,0),ROWS($T127:$T$303)),"")</f>
        <v/>
      </c>
      <c r="V127" t="str">
        <v/>
      </c>
      <c r="W127" t="b">
        <f t="shared" si="18"/>
        <v>0</v>
      </c>
      <c r="X127" t="str">
        <v/>
      </c>
      <c r="Y127" t="str">
        <v/>
      </c>
      <c r="Z127" t="str">
        <v/>
      </c>
      <c r="AA127" t="b">
        <v>0</v>
      </c>
      <c r="AB127" t="b">
        <v>0</v>
      </c>
      <c r="AC127" t="b">
        <v>0</v>
      </c>
      <c r="AD127" t="b">
        <v>0</v>
      </c>
      <c r="AE127" t="b">
        <v>0</v>
      </c>
      <c r="AF127" s="25" t="b">
        <v>0</v>
      </c>
      <c r="AG127" t="b">
        <v>0</v>
      </c>
      <c r="AH127">
        <v>0</v>
      </c>
      <c r="AI127">
        <v>0</v>
      </c>
      <c r="AK127" s="13">
        <v>0</v>
      </c>
      <c r="AL127" s="13">
        <v>0</v>
      </c>
      <c r="AM127" s="13">
        <v>0</v>
      </c>
      <c r="AN127" s="18">
        <v>0</v>
      </c>
      <c r="AO127">
        <v>0</v>
      </c>
      <c r="AP127" t="b">
        <v>0</v>
      </c>
      <c r="AQ127">
        <v>0</v>
      </c>
      <c r="AR127">
        <v>0</v>
      </c>
      <c r="AS127" s="35" t="str">
        <v/>
      </c>
      <c r="AT127" s="35"/>
      <c r="AU127" s="58"/>
      <c r="AV127" t="b">
        <f t="shared" si="19"/>
        <v>0</v>
      </c>
      <c r="AW127">
        <v>0</v>
      </c>
      <c r="AX127">
        <v>0</v>
      </c>
      <c r="AY127">
        <v>0</v>
      </c>
      <c r="AZ127">
        <f ca="1"/>
        <v>0</v>
      </c>
      <c r="BB127" t="str">
        <v/>
      </c>
      <c r="BC127" t="str">
        <v/>
      </c>
      <c r="BD127" t="str">
        <v/>
      </c>
      <c r="BE127" t="str">
        <v/>
      </c>
      <c r="BF127" t="str">
        <v/>
      </c>
      <c r="BG127">
        <f ca="1"/>
        <v>0</v>
      </c>
      <c r="BI127" s="54" t="str">
        <f t="shared" si="12"/>
        <v/>
      </c>
      <c r="BJ127" s="54" t="str">
        <f t="shared" si="13"/>
        <v/>
      </c>
      <c r="BK127" s="54" t="str">
        <f t="shared" si="14"/>
        <v/>
      </c>
      <c r="BL127" s="54" t="str">
        <v/>
      </c>
      <c r="BM127" t="str">
        <v/>
      </c>
      <c r="BN127" t="str">
        <v/>
      </c>
      <c r="BO127" t="str">
        <v/>
      </c>
      <c r="BP127" t="str">
        <v/>
      </c>
      <c r="BQ127" s="25" t="str">
        <f t="shared" si="20"/>
        <v/>
      </c>
      <c r="BR127" s="35" t="str">
        <v/>
      </c>
      <c r="BS127" s="35" t="str">
        <v/>
      </c>
      <c r="BT127" t="str">
        <v>127</v>
      </c>
      <c r="BU127" s="35" t="str">
        <f t="shared" si="17"/>
        <v/>
      </c>
      <c r="BX127" s="13"/>
      <c r="BY127" s="57" t="str">
        <f t="shared" si="15"/>
        <v/>
      </c>
      <c r="BZ127" s="57"/>
      <c r="CG127" s="71"/>
      <c r="CH127" s="73"/>
      <c r="CI127" s="73"/>
      <c r="CJ127" s="73"/>
      <c r="CK127" s="73"/>
      <c r="CL127" s="73"/>
      <c r="CM127" s="73"/>
      <c r="CN127" s="73"/>
      <c r="CO127" s="73"/>
      <c r="CP127" s="73"/>
      <c r="CQ127" s="73"/>
      <c r="CR127" s="73"/>
      <c r="CS127" s="73"/>
      <c r="CT127" s="73"/>
      <c r="CU127" s="73"/>
      <c r="CX127" t="str">
        <f ca="1"/>
        <v/>
      </c>
      <c r="CY127" t="str">
        <f ca="1"/>
        <v/>
      </c>
      <c r="CZ127" t="str">
        <f ca="1"/>
        <v/>
      </c>
      <c r="DA127" t="str">
        <f ca="1"/>
        <v/>
      </c>
      <c r="DB127" t="str">
        <f ca="1"/>
        <v/>
      </c>
      <c r="DC127" t="str">
        <f ca="1"/>
        <v/>
      </c>
      <c r="DD127" t="str">
        <f ca="1"/>
        <v/>
      </c>
      <c r="DL127" s="18" t="b">
        <f ca="1"/>
        <v>0</v>
      </c>
      <c r="DM127" s="141" t="str">
        <f t="shared" ca="1" si="16"/>
        <v/>
      </c>
      <c r="DN127" t="str">
        <v/>
      </c>
      <c r="DO127" t="str">
        <f ca="1"/>
        <v/>
      </c>
      <c r="DP127" t="str">
        <f ca="1"/>
        <v/>
      </c>
      <c r="DS127" t="str">
        <f ca="1"/>
        <v/>
      </c>
      <c r="DT127" t="str">
        <f ca="1"/>
        <v/>
      </c>
      <c r="DU127" t="str">
        <f ca="1"/>
        <v/>
      </c>
      <c r="DV127" t="str">
        <f ca="1"/>
        <v/>
      </c>
      <c r="DY127" t="str">
        <f ca="1"/>
        <v/>
      </c>
      <c r="DZ127" t="str">
        <f ca="1"/>
        <v/>
      </c>
      <c r="EC127" t="b">
        <f ca="1"/>
        <v>0</v>
      </c>
      <c r="ED127" t="str">
        <f ca="1"/>
        <v/>
      </c>
      <c r="EE127" s="13" t="str">
        <f ca="1"/>
        <v/>
      </c>
      <c r="EG127" t="str">
        <f ca="1"/>
        <v/>
      </c>
      <c r="EH127" t="str">
        <f ca="1"/>
        <v/>
      </c>
      <c r="EI127" t="str">
        <f ca="1"/>
        <v/>
      </c>
      <c r="EJ127" t="str">
        <f ca="1"/>
        <v/>
      </c>
      <c r="EK127" t="str">
        <f ca="1"/>
        <v/>
      </c>
      <c r="EL127" t="str">
        <f ca="1">IF(_IsInternal,_xlfn.TEXTJOIN($EL$1,TRUE,EG127:EJ127),"")</f>
        <v/>
      </c>
      <c r="EM127" t="str">
        <f ca="1"/>
        <v/>
      </c>
      <c r="EP127" t="str">
        <v/>
      </c>
      <c r="EQ127" t="str">
        <f ca="1"/>
        <v/>
      </c>
      <c r="ES127" s="78">
        <f>ROWS(ES$4:ES127)</f>
        <v>124</v>
      </c>
      <c r="FP127" t="str">
        <f ca="1"/>
        <v/>
      </c>
      <c r="FQ127" t="str">
        <f ca="1"/>
        <v/>
      </c>
      <c r="FR127" t="str">
        <f ca="1"/>
        <v/>
      </c>
      <c r="FZ127" s="109"/>
      <c r="GH127" t="str">
        <f ca="1"/>
        <v/>
      </c>
      <c r="GI127" t="str">
        <f ca="1"/>
        <v/>
      </c>
      <c r="GJ127" t="str">
        <f ca="1"/>
        <v/>
      </c>
      <c r="GY127" t="b">
        <f ca="1"/>
        <v>0</v>
      </c>
      <c r="GZ127" t="str">
        <f ca="1"/>
        <v/>
      </c>
      <c r="HA127" t="str">
        <f ca="1"/>
        <v/>
      </c>
      <c r="HB127" t="str">
        <f ca="1"/>
        <v/>
      </c>
      <c r="HQ127" t="str">
        <f ca="1"/>
        <v/>
      </c>
      <c r="HR127" t="str">
        <f ca="1"/>
        <v/>
      </c>
      <c r="HS127" t="str">
        <f ca="1"/>
        <v/>
      </c>
    </row>
    <row r="128" spans="1:227">
      <c r="A128" s="14" t="str">
        <f>IF(AK128,MAX(A$4:A127)+1,"")</f>
        <v/>
      </c>
      <c r="B128" s="51"/>
      <c r="C128" s="12"/>
      <c r="D128" s="12"/>
      <c r="E128" s="12"/>
      <c r="G128" s="12"/>
      <c r="I128" s="186"/>
      <c r="K128" s="12"/>
      <c r="L128" s="241"/>
      <c r="M128" s="241"/>
      <c r="O128" s="239">
        <v>0</v>
      </c>
      <c r="P128" s="240" t="str">
        <f ca="1">IF(T128,SUM(OFFSET($O128:$O$303,,,U128)),"")</f>
        <v/>
      </c>
      <c r="Q128" s="175"/>
      <c r="R128" s="177" t="str">
        <v/>
      </c>
      <c r="T128">
        <v>0</v>
      </c>
      <c r="U128" t="str">
        <f>IF(T128,IFERROR(MATCH(1,$T129:$T$303,0),ROWS($T128:$T$303)),"")</f>
        <v/>
      </c>
      <c r="V128" t="str">
        <v/>
      </c>
      <c r="W128" t="b">
        <f t="shared" si="18"/>
        <v>0</v>
      </c>
      <c r="X128" t="str">
        <v/>
      </c>
      <c r="Y128" t="str">
        <v/>
      </c>
      <c r="Z128" t="str">
        <v/>
      </c>
      <c r="AA128" t="b">
        <v>0</v>
      </c>
      <c r="AB128" t="b">
        <v>0</v>
      </c>
      <c r="AC128" t="b">
        <v>0</v>
      </c>
      <c r="AD128" t="b">
        <v>0</v>
      </c>
      <c r="AE128" t="b">
        <v>0</v>
      </c>
      <c r="AF128" s="25" t="b">
        <v>0</v>
      </c>
      <c r="AG128" t="b">
        <v>0</v>
      </c>
      <c r="AH128">
        <v>0</v>
      </c>
      <c r="AI128">
        <v>0</v>
      </c>
      <c r="AK128" s="13">
        <v>0</v>
      </c>
      <c r="AL128" s="13">
        <v>0</v>
      </c>
      <c r="AM128" s="13">
        <v>0</v>
      </c>
      <c r="AN128" s="18">
        <v>0</v>
      </c>
      <c r="AO128">
        <v>0</v>
      </c>
      <c r="AP128" t="b">
        <v>0</v>
      </c>
      <c r="AQ128">
        <v>0</v>
      </c>
      <c r="AR128">
        <v>0</v>
      </c>
      <c r="AS128" s="35" t="str">
        <v/>
      </c>
      <c r="AT128" s="35"/>
      <c r="AU128" s="58"/>
      <c r="AV128" t="b">
        <f t="shared" si="19"/>
        <v>0</v>
      </c>
      <c r="AW128">
        <v>0</v>
      </c>
      <c r="AX128">
        <v>0</v>
      </c>
      <c r="AY128">
        <v>0</v>
      </c>
      <c r="AZ128">
        <f ca="1"/>
        <v>0</v>
      </c>
      <c r="BB128" t="str">
        <v/>
      </c>
      <c r="BC128" t="str">
        <v/>
      </c>
      <c r="BD128" t="str">
        <v/>
      </c>
      <c r="BE128" t="str">
        <v/>
      </c>
      <c r="BF128" t="str">
        <v/>
      </c>
      <c r="BG128">
        <f ca="1"/>
        <v>0</v>
      </c>
      <c r="BI128" s="54" t="str">
        <f t="shared" si="12"/>
        <v/>
      </c>
      <c r="BJ128" s="54" t="str">
        <f t="shared" si="13"/>
        <v/>
      </c>
      <c r="BK128" s="54" t="str">
        <f t="shared" si="14"/>
        <v/>
      </c>
      <c r="BL128" s="54" t="str">
        <v/>
      </c>
      <c r="BM128" t="str">
        <v/>
      </c>
      <c r="BN128" t="str">
        <v/>
      </c>
      <c r="BO128" t="str">
        <v/>
      </c>
      <c r="BP128" t="str">
        <v/>
      </c>
      <c r="BQ128" s="25" t="str">
        <f t="shared" si="20"/>
        <v/>
      </c>
      <c r="BR128" s="35" t="str">
        <v/>
      </c>
      <c r="BS128" s="35" t="str">
        <v/>
      </c>
      <c r="BT128" t="str">
        <v>128</v>
      </c>
      <c r="BU128" s="35" t="str">
        <f t="shared" si="17"/>
        <v/>
      </c>
      <c r="BX128" s="13"/>
      <c r="BY128" s="57" t="str">
        <f t="shared" si="15"/>
        <v/>
      </c>
      <c r="BZ128" s="57"/>
      <c r="CG128" s="71"/>
      <c r="CH128" s="73"/>
      <c r="CI128" s="73"/>
      <c r="CJ128" s="73"/>
      <c r="CK128" s="73"/>
      <c r="CL128" s="73"/>
      <c r="CM128" s="73"/>
      <c r="CN128" s="73"/>
      <c r="CO128" s="73"/>
      <c r="CP128" s="73"/>
      <c r="CQ128" s="73"/>
      <c r="CR128" s="73"/>
      <c r="CS128" s="73"/>
      <c r="CT128" s="73"/>
      <c r="CU128" s="73"/>
      <c r="CX128" t="str">
        <f ca="1"/>
        <v/>
      </c>
      <c r="CY128" t="str">
        <f ca="1"/>
        <v/>
      </c>
      <c r="CZ128" t="str">
        <f ca="1"/>
        <v/>
      </c>
      <c r="DA128" t="str">
        <f ca="1"/>
        <v/>
      </c>
      <c r="DB128" t="str">
        <f ca="1"/>
        <v/>
      </c>
      <c r="DC128" t="str">
        <f ca="1"/>
        <v/>
      </c>
      <c r="DD128" t="str">
        <f ca="1"/>
        <v/>
      </c>
      <c r="DL128" s="18" t="b">
        <f ca="1"/>
        <v>0</v>
      </c>
      <c r="DM128" s="141" t="str">
        <f t="shared" ca="1" si="16"/>
        <v/>
      </c>
      <c r="DN128" t="str">
        <v/>
      </c>
      <c r="DO128" t="str">
        <f ca="1"/>
        <v/>
      </c>
      <c r="DP128" t="str">
        <f ca="1"/>
        <v/>
      </c>
      <c r="DS128" t="str">
        <f ca="1"/>
        <v/>
      </c>
      <c r="DT128" t="str">
        <f ca="1"/>
        <v/>
      </c>
      <c r="DU128" t="str">
        <f ca="1"/>
        <v/>
      </c>
      <c r="DV128" t="str">
        <f ca="1"/>
        <v/>
      </c>
      <c r="DY128" t="str">
        <f ca="1"/>
        <v/>
      </c>
      <c r="DZ128" t="str">
        <f ca="1"/>
        <v/>
      </c>
      <c r="EC128" t="b">
        <f ca="1"/>
        <v>0</v>
      </c>
      <c r="ED128" t="str">
        <f ca="1"/>
        <v/>
      </c>
      <c r="EE128" s="13" t="str">
        <f ca="1"/>
        <v/>
      </c>
      <c r="EG128" t="str">
        <f ca="1"/>
        <v/>
      </c>
      <c r="EH128" t="str">
        <f ca="1"/>
        <v/>
      </c>
      <c r="EI128" t="str">
        <f ca="1"/>
        <v/>
      </c>
      <c r="EJ128" t="str">
        <f ca="1"/>
        <v/>
      </c>
      <c r="EK128" t="str">
        <f ca="1"/>
        <v/>
      </c>
      <c r="EL128" t="str">
        <f ca="1">IF(_IsInternal,_xlfn.TEXTJOIN($EL$1,TRUE,EG128:EJ128),"")</f>
        <v/>
      </c>
      <c r="EM128" t="str">
        <f ca="1"/>
        <v/>
      </c>
      <c r="EP128" t="str">
        <v/>
      </c>
      <c r="EQ128" t="str">
        <f ca="1"/>
        <v/>
      </c>
      <c r="ES128" s="78">
        <f>ROWS(ES$4:ES128)</f>
        <v>125</v>
      </c>
      <c r="FP128" t="str">
        <f ca="1"/>
        <v/>
      </c>
      <c r="FQ128" t="str">
        <f ca="1"/>
        <v/>
      </c>
      <c r="FR128" t="str">
        <f ca="1"/>
        <v/>
      </c>
      <c r="FZ128" s="109"/>
      <c r="GH128" t="str">
        <f ca="1"/>
        <v/>
      </c>
      <c r="GI128" t="str">
        <f ca="1"/>
        <v/>
      </c>
      <c r="GJ128" t="str">
        <f ca="1"/>
        <v/>
      </c>
      <c r="GY128" t="b">
        <f ca="1"/>
        <v>0</v>
      </c>
      <c r="GZ128" t="str">
        <f ca="1"/>
        <v/>
      </c>
      <c r="HA128" t="str">
        <f ca="1"/>
        <v/>
      </c>
      <c r="HB128" t="str">
        <f ca="1"/>
        <v/>
      </c>
      <c r="HQ128" t="str">
        <f ca="1"/>
        <v/>
      </c>
      <c r="HR128" t="str">
        <f ca="1"/>
        <v/>
      </c>
      <c r="HS128" t="str">
        <f ca="1"/>
        <v/>
      </c>
    </row>
    <row r="129" spans="1:227">
      <c r="A129" s="14" t="str">
        <f>IF(AK129,MAX(A$4:A128)+1,"")</f>
        <v/>
      </c>
      <c r="B129" s="51"/>
      <c r="C129" s="12"/>
      <c r="D129" s="12"/>
      <c r="E129" s="12"/>
      <c r="G129" s="12"/>
      <c r="I129" s="186"/>
      <c r="K129" s="12"/>
      <c r="L129" s="241"/>
      <c r="M129" s="241"/>
      <c r="O129" s="239">
        <v>0</v>
      </c>
      <c r="P129" s="240" t="str">
        <f ca="1">IF(T129,SUM(OFFSET($O129:$O$303,,,U129)),"")</f>
        <v/>
      </c>
      <c r="Q129" s="175"/>
      <c r="R129" s="177" t="str">
        <v/>
      </c>
      <c r="T129">
        <v>0</v>
      </c>
      <c r="U129" t="str">
        <f>IF(T129,IFERROR(MATCH(1,$T130:$T$303,0),ROWS($T129:$T$303)),"")</f>
        <v/>
      </c>
      <c r="V129" t="str">
        <v/>
      </c>
      <c r="W129" t="b">
        <f t="shared" si="18"/>
        <v>0</v>
      </c>
      <c r="X129" t="str">
        <v/>
      </c>
      <c r="Y129" t="str">
        <v/>
      </c>
      <c r="Z129" t="str">
        <v/>
      </c>
      <c r="AA129" t="b">
        <v>0</v>
      </c>
      <c r="AB129" t="b">
        <v>0</v>
      </c>
      <c r="AC129" t="b">
        <v>0</v>
      </c>
      <c r="AD129" t="b">
        <v>0</v>
      </c>
      <c r="AE129" t="b">
        <v>0</v>
      </c>
      <c r="AF129" s="25" t="b">
        <v>0</v>
      </c>
      <c r="AG129" t="b">
        <v>0</v>
      </c>
      <c r="AH129">
        <v>0</v>
      </c>
      <c r="AI129">
        <v>0</v>
      </c>
      <c r="AK129" s="13">
        <v>0</v>
      </c>
      <c r="AL129" s="13">
        <v>0</v>
      </c>
      <c r="AM129" s="13">
        <v>0</v>
      </c>
      <c r="AN129" s="18">
        <v>0</v>
      </c>
      <c r="AO129">
        <v>0</v>
      </c>
      <c r="AP129" t="b">
        <v>0</v>
      </c>
      <c r="AQ129">
        <v>0</v>
      </c>
      <c r="AR129">
        <v>0</v>
      </c>
      <c r="AS129" s="35" t="str">
        <v/>
      </c>
      <c r="AT129" s="35"/>
      <c r="AU129" s="58"/>
      <c r="AV129" t="b">
        <f t="shared" si="19"/>
        <v>0</v>
      </c>
      <c r="AW129">
        <v>0</v>
      </c>
      <c r="AX129">
        <v>0</v>
      </c>
      <c r="AY129">
        <v>0</v>
      </c>
      <c r="AZ129">
        <f ca="1"/>
        <v>0</v>
      </c>
      <c r="BB129" t="str">
        <v/>
      </c>
      <c r="BC129" t="str">
        <v/>
      </c>
      <c r="BD129" t="str">
        <v/>
      </c>
      <c r="BE129" t="str">
        <v/>
      </c>
      <c r="BF129" t="str">
        <v/>
      </c>
      <c r="BG129">
        <f ca="1"/>
        <v>0</v>
      </c>
      <c r="BI129" s="54" t="str">
        <f t="shared" si="12"/>
        <v/>
      </c>
      <c r="BJ129" s="54" t="str">
        <f t="shared" si="13"/>
        <v/>
      </c>
      <c r="BK129" s="54" t="str">
        <f t="shared" si="14"/>
        <v/>
      </c>
      <c r="BL129" s="54" t="str">
        <v/>
      </c>
      <c r="BM129" t="str">
        <v/>
      </c>
      <c r="BN129" t="str">
        <v/>
      </c>
      <c r="BO129" t="str">
        <v/>
      </c>
      <c r="BP129" t="str">
        <v/>
      </c>
      <c r="BQ129" s="25" t="str">
        <f t="shared" si="20"/>
        <v/>
      </c>
      <c r="BR129" s="35" t="str">
        <v/>
      </c>
      <c r="BS129" s="35" t="str">
        <v/>
      </c>
      <c r="BT129" t="str">
        <v>129</v>
      </c>
      <c r="BU129" s="35" t="str">
        <f t="shared" si="17"/>
        <v/>
      </c>
      <c r="BX129" s="13"/>
      <c r="BY129" s="57" t="str">
        <f t="shared" si="15"/>
        <v/>
      </c>
      <c r="BZ129" s="57"/>
      <c r="CG129" s="71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  <c r="CT129" s="73"/>
      <c r="CU129" s="73"/>
      <c r="CX129" t="str">
        <f ca="1"/>
        <v/>
      </c>
      <c r="CY129" t="str">
        <f ca="1"/>
        <v/>
      </c>
      <c r="CZ129" t="str">
        <f ca="1"/>
        <v/>
      </c>
      <c r="DA129" t="str">
        <f ca="1"/>
        <v/>
      </c>
      <c r="DB129" t="str">
        <f ca="1"/>
        <v/>
      </c>
      <c r="DC129" t="str">
        <f ca="1"/>
        <v/>
      </c>
      <c r="DD129" t="str">
        <f ca="1"/>
        <v/>
      </c>
      <c r="DL129" s="18" t="b">
        <f ca="1"/>
        <v>0</v>
      </c>
      <c r="DM129" s="141" t="str">
        <f t="shared" ca="1" si="16"/>
        <v/>
      </c>
      <c r="DN129" t="str">
        <v/>
      </c>
      <c r="DO129" t="str">
        <f ca="1"/>
        <v/>
      </c>
      <c r="DP129" t="str">
        <f ca="1"/>
        <v/>
      </c>
      <c r="DS129" t="str">
        <f ca="1"/>
        <v/>
      </c>
      <c r="DT129" t="str">
        <f ca="1"/>
        <v/>
      </c>
      <c r="DU129" t="str">
        <f ca="1"/>
        <v/>
      </c>
      <c r="DV129" t="str">
        <f ca="1"/>
        <v/>
      </c>
      <c r="DY129" t="str">
        <f ca="1"/>
        <v/>
      </c>
      <c r="DZ129" t="str">
        <f ca="1"/>
        <v/>
      </c>
      <c r="EC129" t="b">
        <f ca="1"/>
        <v>0</v>
      </c>
      <c r="ED129" t="str">
        <f ca="1"/>
        <v/>
      </c>
      <c r="EE129" s="13" t="str">
        <f ca="1"/>
        <v/>
      </c>
      <c r="EG129" t="str">
        <f ca="1"/>
        <v/>
      </c>
      <c r="EH129" t="str">
        <f ca="1"/>
        <v/>
      </c>
      <c r="EI129" t="str">
        <f ca="1"/>
        <v/>
      </c>
      <c r="EJ129" t="str">
        <f ca="1"/>
        <v/>
      </c>
      <c r="EK129" t="str">
        <f ca="1"/>
        <v/>
      </c>
      <c r="EL129" t="str">
        <f ca="1">IF(_IsInternal,_xlfn.TEXTJOIN($EL$1,TRUE,EG129:EJ129),"")</f>
        <v/>
      </c>
      <c r="EM129" t="str">
        <f ca="1"/>
        <v/>
      </c>
      <c r="EP129" t="str">
        <v/>
      </c>
      <c r="EQ129" t="str">
        <f ca="1"/>
        <v/>
      </c>
      <c r="ES129" s="78">
        <f>ROWS(ES$4:ES129)</f>
        <v>126</v>
      </c>
      <c r="FP129" t="str">
        <f ca="1"/>
        <v/>
      </c>
      <c r="FQ129" t="str">
        <f ca="1"/>
        <v/>
      </c>
      <c r="FR129" t="str">
        <f ca="1"/>
        <v/>
      </c>
      <c r="FZ129" s="109"/>
      <c r="GH129" t="str">
        <f ca="1"/>
        <v/>
      </c>
      <c r="GI129" t="str">
        <f ca="1"/>
        <v/>
      </c>
      <c r="GJ129" t="str">
        <f ca="1"/>
        <v/>
      </c>
      <c r="GY129" t="b">
        <f ca="1"/>
        <v>0</v>
      </c>
      <c r="GZ129" t="str">
        <f ca="1"/>
        <v/>
      </c>
      <c r="HA129" t="str">
        <f ca="1"/>
        <v/>
      </c>
      <c r="HB129" t="str">
        <f ca="1"/>
        <v/>
      </c>
      <c r="HQ129" t="str">
        <f ca="1"/>
        <v/>
      </c>
      <c r="HR129" t="str">
        <f ca="1"/>
        <v/>
      </c>
      <c r="HS129" t="str">
        <f ca="1"/>
        <v/>
      </c>
    </row>
    <row r="130" spans="1:227">
      <c r="A130" s="14" t="str">
        <f>IF(AK130,MAX(A$4:A129)+1,"")</f>
        <v/>
      </c>
      <c r="B130" s="51"/>
      <c r="C130" s="12"/>
      <c r="D130" s="12"/>
      <c r="E130" s="12"/>
      <c r="G130" s="12"/>
      <c r="I130" s="186"/>
      <c r="K130" s="12"/>
      <c r="L130" s="241"/>
      <c r="M130" s="241"/>
      <c r="O130" s="239">
        <v>0</v>
      </c>
      <c r="P130" s="240" t="str">
        <f ca="1">IF(T130,SUM(OFFSET($O130:$O$303,,,U130)),"")</f>
        <v/>
      </c>
      <c r="Q130" s="175"/>
      <c r="R130" s="177" t="str">
        <v/>
      </c>
      <c r="T130">
        <v>0</v>
      </c>
      <c r="U130" t="str">
        <f>IF(T130,IFERROR(MATCH(1,$T131:$T$303,0),ROWS($T130:$T$303)),"")</f>
        <v/>
      </c>
      <c r="V130" t="str">
        <v/>
      </c>
      <c r="W130" t="b">
        <f t="shared" si="18"/>
        <v>0</v>
      </c>
      <c r="X130" t="str">
        <v/>
      </c>
      <c r="Y130" t="str">
        <v/>
      </c>
      <c r="Z130" t="str">
        <v/>
      </c>
      <c r="AA130" t="b">
        <v>0</v>
      </c>
      <c r="AB130" t="b">
        <v>0</v>
      </c>
      <c r="AC130" t="b">
        <v>0</v>
      </c>
      <c r="AD130" t="b">
        <v>0</v>
      </c>
      <c r="AE130" t="b">
        <v>0</v>
      </c>
      <c r="AF130" s="25" t="b">
        <v>0</v>
      </c>
      <c r="AG130" t="b">
        <v>0</v>
      </c>
      <c r="AH130">
        <v>0</v>
      </c>
      <c r="AI130">
        <v>0</v>
      </c>
      <c r="AK130" s="13">
        <v>0</v>
      </c>
      <c r="AL130" s="13">
        <v>0</v>
      </c>
      <c r="AM130" s="13">
        <v>0</v>
      </c>
      <c r="AN130" s="18">
        <v>0</v>
      </c>
      <c r="AO130">
        <v>0</v>
      </c>
      <c r="AP130" t="b">
        <v>0</v>
      </c>
      <c r="AQ130">
        <v>0</v>
      </c>
      <c r="AR130">
        <v>0</v>
      </c>
      <c r="AS130" s="35" t="str">
        <v/>
      </c>
      <c r="AT130" s="35"/>
      <c r="AU130" s="58"/>
      <c r="AV130" t="b">
        <f t="shared" si="19"/>
        <v>0</v>
      </c>
      <c r="AW130">
        <v>0</v>
      </c>
      <c r="AX130">
        <v>0</v>
      </c>
      <c r="AY130">
        <v>0</v>
      </c>
      <c r="AZ130">
        <f ca="1"/>
        <v>0</v>
      </c>
      <c r="BB130" t="str">
        <v/>
      </c>
      <c r="BC130" t="str">
        <v/>
      </c>
      <c r="BD130" t="str">
        <v/>
      </c>
      <c r="BE130" t="str">
        <v/>
      </c>
      <c r="BF130" t="str">
        <v/>
      </c>
      <c r="BG130">
        <f ca="1"/>
        <v>0</v>
      </c>
      <c r="BI130" s="54" t="str">
        <f t="shared" si="12"/>
        <v/>
      </c>
      <c r="BJ130" s="54" t="str">
        <f t="shared" si="13"/>
        <v/>
      </c>
      <c r="BK130" s="54" t="str">
        <f t="shared" si="14"/>
        <v/>
      </c>
      <c r="BL130" s="54" t="str">
        <v/>
      </c>
      <c r="BM130" t="str">
        <v/>
      </c>
      <c r="BN130" t="str">
        <v/>
      </c>
      <c r="BO130" t="str">
        <v/>
      </c>
      <c r="BP130" t="str">
        <v/>
      </c>
      <c r="BQ130" s="25" t="str">
        <f t="shared" si="20"/>
        <v/>
      </c>
      <c r="BR130" s="35" t="str">
        <v/>
      </c>
      <c r="BS130" s="35" t="str">
        <v/>
      </c>
      <c r="BT130" t="str">
        <v>130</v>
      </c>
      <c r="BU130" s="35" t="str">
        <f t="shared" si="17"/>
        <v/>
      </c>
      <c r="BX130" s="13"/>
      <c r="BY130" s="57" t="str">
        <f t="shared" si="15"/>
        <v/>
      </c>
      <c r="BZ130" s="57"/>
      <c r="CG130" s="71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X130" t="str">
        <f ca="1"/>
        <v/>
      </c>
      <c r="CY130" t="str">
        <f ca="1"/>
        <v/>
      </c>
      <c r="CZ130" t="str">
        <f ca="1"/>
        <v/>
      </c>
      <c r="DA130" t="str">
        <f ca="1"/>
        <v/>
      </c>
      <c r="DB130" t="str">
        <f ca="1"/>
        <v/>
      </c>
      <c r="DC130" t="str">
        <f ca="1"/>
        <v/>
      </c>
      <c r="DD130" t="str">
        <f ca="1"/>
        <v/>
      </c>
      <c r="DL130" s="18" t="b">
        <f ca="1"/>
        <v>0</v>
      </c>
      <c r="DM130" s="141" t="str">
        <f t="shared" ca="1" si="16"/>
        <v/>
      </c>
      <c r="DN130" t="str">
        <v/>
      </c>
      <c r="DO130" t="str">
        <f ca="1"/>
        <v/>
      </c>
      <c r="DP130" t="str">
        <f ca="1"/>
        <v/>
      </c>
      <c r="DS130" t="str">
        <f ca="1"/>
        <v/>
      </c>
      <c r="DT130" t="str">
        <f ca="1"/>
        <v/>
      </c>
      <c r="DU130" t="str">
        <f ca="1"/>
        <v/>
      </c>
      <c r="DV130" t="str">
        <f ca="1"/>
        <v/>
      </c>
      <c r="DY130" t="str">
        <f ca="1"/>
        <v/>
      </c>
      <c r="DZ130" t="str">
        <f ca="1"/>
        <v/>
      </c>
      <c r="EC130" t="b">
        <f ca="1"/>
        <v>0</v>
      </c>
      <c r="ED130" t="str">
        <f ca="1"/>
        <v/>
      </c>
      <c r="EE130" s="13" t="str">
        <f ca="1"/>
        <v/>
      </c>
      <c r="EG130" t="str">
        <f ca="1"/>
        <v/>
      </c>
      <c r="EH130" t="str">
        <f ca="1"/>
        <v/>
      </c>
      <c r="EI130" t="str">
        <f ca="1"/>
        <v/>
      </c>
      <c r="EJ130" t="str">
        <f ca="1"/>
        <v/>
      </c>
      <c r="EK130" t="str">
        <f ca="1"/>
        <v/>
      </c>
      <c r="EL130" t="str">
        <f ca="1">IF(_IsInternal,_xlfn.TEXTJOIN($EL$1,TRUE,EG130:EJ130),"")</f>
        <v/>
      </c>
      <c r="EM130" t="str">
        <f ca="1"/>
        <v/>
      </c>
      <c r="EP130" t="str">
        <v/>
      </c>
      <c r="EQ130" t="str">
        <f ca="1"/>
        <v/>
      </c>
      <c r="ES130" s="78">
        <f>ROWS(ES$4:ES130)</f>
        <v>127</v>
      </c>
      <c r="FP130" t="str">
        <f ca="1"/>
        <v/>
      </c>
      <c r="FQ130" t="str">
        <f ca="1"/>
        <v/>
      </c>
      <c r="FR130" t="str">
        <f ca="1"/>
        <v/>
      </c>
      <c r="FZ130" s="109"/>
      <c r="GH130" t="str">
        <f ca="1"/>
        <v/>
      </c>
      <c r="GI130" t="str">
        <f ca="1"/>
        <v/>
      </c>
      <c r="GJ130" t="str">
        <f ca="1"/>
        <v/>
      </c>
      <c r="GY130" t="b">
        <f ca="1"/>
        <v>0</v>
      </c>
      <c r="GZ130" t="str">
        <f ca="1"/>
        <v/>
      </c>
      <c r="HA130" t="str">
        <f ca="1"/>
        <v/>
      </c>
      <c r="HB130" t="str">
        <f ca="1"/>
        <v/>
      </c>
      <c r="HQ130" t="str">
        <f ca="1"/>
        <v/>
      </c>
      <c r="HR130" t="str">
        <f ca="1"/>
        <v/>
      </c>
      <c r="HS130" t="str">
        <f ca="1"/>
        <v/>
      </c>
    </row>
    <row r="131" spans="1:227">
      <c r="A131" s="14" t="str">
        <f>IF(AK131,MAX(A$4:A130)+1,"")</f>
        <v/>
      </c>
      <c r="B131" s="51"/>
      <c r="C131" s="12"/>
      <c r="D131" s="12"/>
      <c r="E131" s="12"/>
      <c r="G131" s="12"/>
      <c r="I131" s="186"/>
      <c r="K131" s="12"/>
      <c r="L131" s="241"/>
      <c r="M131" s="241"/>
      <c r="O131" s="239">
        <v>0</v>
      </c>
      <c r="P131" s="240" t="str">
        <f ca="1">IF(T131,SUM(OFFSET($O131:$O$303,,,U131)),"")</f>
        <v/>
      </c>
      <c r="Q131" s="175"/>
      <c r="R131" s="177" t="str">
        <v/>
      </c>
      <c r="T131">
        <v>0</v>
      </c>
      <c r="U131" t="str">
        <f>IF(T131,IFERROR(MATCH(1,$T132:$T$303,0),ROWS($T131:$T$303)),"")</f>
        <v/>
      </c>
      <c r="V131" t="str">
        <v/>
      </c>
      <c r="W131" t="b">
        <f t="shared" si="18"/>
        <v>0</v>
      </c>
      <c r="X131" t="str">
        <v/>
      </c>
      <c r="Y131" t="str">
        <v/>
      </c>
      <c r="Z131" t="str">
        <v/>
      </c>
      <c r="AA131" t="b">
        <v>0</v>
      </c>
      <c r="AB131" t="b">
        <v>0</v>
      </c>
      <c r="AC131" t="b">
        <v>0</v>
      </c>
      <c r="AD131" t="b">
        <v>0</v>
      </c>
      <c r="AE131" t="b">
        <v>0</v>
      </c>
      <c r="AF131" s="25" t="b">
        <v>0</v>
      </c>
      <c r="AG131" t="b">
        <v>0</v>
      </c>
      <c r="AH131">
        <v>0</v>
      </c>
      <c r="AI131">
        <v>0</v>
      </c>
      <c r="AK131" s="13">
        <v>0</v>
      </c>
      <c r="AL131" s="13">
        <v>0</v>
      </c>
      <c r="AM131" s="13">
        <v>0</v>
      </c>
      <c r="AN131" s="18">
        <v>0</v>
      </c>
      <c r="AO131">
        <v>0</v>
      </c>
      <c r="AP131" t="b">
        <v>0</v>
      </c>
      <c r="AQ131">
        <v>0</v>
      </c>
      <c r="AR131">
        <v>0</v>
      </c>
      <c r="AS131" s="35" t="str">
        <v/>
      </c>
      <c r="AT131" s="35"/>
      <c r="AU131" s="58"/>
      <c r="AV131" t="b">
        <f t="shared" si="19"/>
        <v>0</v>
      </c>
      <c r="AW131">
        <v>0</v>
      </c>
      <c r="AX131">
        <v>0</v>
      </c>
      <c r="AY131">
        <v>0</v>
      </c>
      <c r="AZ131">
        <f ca="1"/>
        <v>0</v>
      </c>
      <c r="BB131" t="str">
        <v/>
      </c>
      <c r="BC131" t="str">
        <v/>
      </c>
      <c r="BD131" t="str">
        <v/>
      </c>
      <c r="BE131" t="str">
        <v/>
      </c>
      <c r="BF131" t="str">
        <v/>
      </c>
      <c r="BG131">
        <f ca="1"/>
        <v>0</v>
      </c>
      <c r="BI131" s="54" t="str">
        <f t="shared" si="12"/>
        <v/>
      </c>
      <c r="BJ131" s="54" t="str">
        <f t="shared" si="13"/>
        <v/>
      </c>
      <c r="BK131" s="54" t="str">
        <f t="shared" si="14"/>
        <v/>
      </c>
      <c r="BL131" s="54" t="str">
        <v/>
      </c>
      <c r="BM131" t="str">
        <v/>
      </c>
      <c r="BN131" t="str">
        <v/>
      </c>
      <c r="BO131" t="str">
        <v/>
      </c>
      <c r="BP131" t="str">
        <v/>
      </c>
      <c r="BQ131" s="25" t="str">
        <f t="shared" si="20"/>
        <v/>
      </c>
      <c r="BR131" s="35" t="str">
        <v/>
      </c>
      <c r="BS131" s="35" t="str">
        <v/>
      </c>
      <c r="BT131" t="str">
        <v>131</v>
      </c>
      <c r="BU131" s="35" t="str">
        <f t="shared" si="17"/>
        <v/>
      </c>
      <c r="BX131" s="13"/>
      <c r="BY131" s="57" t="str">
        <f t="shared" si="15"/>
        <v/>
      </c>
      <c r="BZ131" s="57"/>
      <c r="CG131" s="71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X131" t="str">
        <f ca="1"/>
        <v/>
      </c>
      <c r="CY131" t="str">
        <f ca="1"/>
        <v/>
      </c>
      <c r="CZ131" t="str">
        <f ca="1"/>
        <v/>
      </c>
      <c r="DA131" t="str">
        <f ca="1"/>
        <v/>
      </c>
      <c r="DB131" t="str">
        <f ca="1"/>
        <v/>
      </c>
      <c r="DC131" t="str">
        <f ca="1"/>
        <v/>
      </c>
      <c r="DD131" t="str">
        <f ca="1"/>
        <v/>
      </c>
      <c r="DL131" s="18" t="b">
        <f ca="1"/>
        <v>0</v>
      </c>
      <c r="DM131" s="141" t="str">
        <f t="shared" ca="1" si="16"/>
        <v/>
      </c>
      <c r="DN131" t="str">
        <v/>
      </c>
      <c r="DO131" t="str">
        <f ca="1"/>
        <v/>
      </c>
      <c r="DP131" t="str">
        <f ca="1"/>
        <v/>
      </c>
      <c r="DS131" t="str">
        <f ca="1"/>
        <v/>
      </c>
      <c r="DT131" t="str">
        <f ca="1"/>
        <v/>
      </c>
      <c r="DU131" t="str">
        <f ca="1"/>
        <v/>
      </c>
      <c r="DV131" t="str">
        <f ca="1"/>
        <v/>
      </c>
      <c r="DY131" t="str">
        <f ca="1"/>
        <v/>
      </c>
      <c r="DZ131" t="str">
        <f ca="1"/>
        <v/>
      </c>
      <c r="EC131" t="b">
        <f ca="1"/>
        <v>0</v>
      </c>
      <c r="ED131" t="str">
        <f ca="1"/>
        <v/>
      </c>
      <c r="EE131" s="13" t="str">
        <f ca="1"/>
        <v/>
      </c>
      <c r="EG131" t="str">
        <f ca="1"/>
        <v/>
      </c>
      <c r="EH131" t="str">
        <f ca="1"/>
        <v/>
      </c>
      <c r="EI131" t="str">
        <f ca="1"/>
        <v/>
      </c>
      <c r="EJ131" t="str">
        <f ca="1"/>
        <v/>
      </c>
      <c r="EK131" t="str">
        <f ca="1"/>
        <v/>
      </c>
      <c r="EL131" t="str">
        <f ca="1">IF(_IsInternal,_xlfn.TEXTJOIN($EL$1,TRUE,EG131:EJ131),"")</f>
        <v/>
      </c>
      <c r="EM131" t="str">
        <f ca="1"/>
        <v/>
      </c>
      <c r="EP131" t="str">
        <v/>
      </c>
      <c r="EQ131" t="str">
        <f ca="1"/>
        <v/>
      </c>
      <c r="ES131" s="78">
        <f>ROWS(ES$4:ES131)</f>
        <v>128</v>
      </c>
      <c r="FP131" t="str">
        <f ca="1"/>
        <v/>
      </c>
      <c r="FQ131" t="str">
        <f ca="1"/>
        <v/>
      </c>
      <c r="FR131" t="str">
        <f ca="1"/>
        <v/>
      </c>
      <c r="FZ131" s="109"/>
      <c r="GH131" t="str">
        <f ca="1"/>
        <v/>
      </c>
      <c r="GI131" t="str">
        <f ca="1"/>
        <v/>
      </c>
      <c r="GJ131" t="str">
        <f ca="1"/>
        <v/>
      </c>
      <c r="GY131" t="b">
        <f ca="1"/>
        <v>0</v>
      </c>
      <c r="GZ131" t="str">
        <f ca="1"/>
        <v/>
      </c>
      <c r="HA131" t="str">
        <f ca="1"/>
        <v/>
      </c>
      <c r="HB131" t="str">
        <f ca="1"/>
        <v/>
      </c>
      <c r="HQ131" t="str">
        <f ca="1"/>
        <v/>
      </c>
      <c r="HR131" t="str">
        <f ca="1"/>
        <v/>
      </c>
      <c r="HS131" t="str">
        <f ca="1"/>
        <v/>
      </c>
    </row>
    <row r="132" spans="1:227">
      <c r="A132" s="14" t="str">
        <f>IF(AK132,MAX(A$4:A131)+1,"")</f>
        <v/>
      </c>
      <c r="B132" s="51"/>
      <c r="C132" s="12"/>
      <c r="D132" s="12"/>
      <c r="E132" s="12"/>
      <c r="G132" s="12"/>
      <c r="I132" s="186"/>
      <c r="K132" s="12"/>
      <c r="L132" s="241"/>
      <c r="M132" s="241"/>
      <c r="O132" s="239">
        <v>0</v>
      </c>
      <c r="P132" s="240" t="str">
        <f ca="1">IF(T132,SUM(OFFSET($O132:$O$303,,,U132)),"")</f>
        <v/>
      </c>
      <c r="Q132" s="175"/>
      <c r="R132" s="177" t="str">
        <v/>
      </c>
      <c r="T132">
        <v>0</v>
      </c>
      <c r="U132" t="str">
        <f>IF(T132,IFERROR(MATCH(1,$T133:$T$303,0),ROWS($T132:$T$303)),"")</f>
        <v/>
      </c>
      <c r="V132" t="str">
        <v/>
      </c>
      <c r="W132" t="b">
        <f t="shared" si="18"/>
        <v>0</v>
      </c>
      <c r="X132" t="str">
        <v/>
      </c>
      <c r="Y132" t="str">
        <v/>
      </c>
      <c r="Z132" t="str">
        <v/>
      </c>
      <c r="AA132" t="b">
        <v>0</v>
      </c>
      <c r="AB132" t="b">
        <v>0</v>
      </c>
      <c r="AC132" t="b">
        <v>0</v>
      </c>
      <c r="AD132" t="b">
        <v>0</v>
      </c>
      <c r="AE132" t="b">
        <v>0</v>
      </c>
      <c r="AF132" s="25" t="b">
        <v>0</v>
      </c>
      <c r="AG132" t="b">
        <v>0</v>
      </c>
      <c r="AH132">
        <v>0</v>
      </c>
      <c r="AI132">
        <v>0</v>
      </c>
      <c r="AK132" s="13">
        <v>0</v>
      </c>
      <c r="AL132" s="13">
        <v>0</v>
      </c>
      <c r="AM132" s="13">
        <v>0</v>
      </c>
      <c r="AN132" s="18">
        <v>0</v>
      </c>
      <c r="AO132">
        <v>0</v>
      </c>
      <c r="AP132" t="b">
        <v>0</v>
      </c>
      <c r="AQ132">
        <v>0</v>
      </c>
      <c r="AR132">
        <v>0</v>
      </c>
      <c r="AS132" s="35" t="str">
        <v/>
      </c>
      <c r="AT132" s="35"/>
      <c r="AU132" s="58"/>
      <c r="AV132" t="b">
        <f t="shared" si="19"/>
        <v>0</v>
      </c>
      <c r="AW132">
        <v>0</v>
      </c>
      <c r="AX132">
        <v>0</v>
      </c>
      <c r="AY132">
        <v>0</v>
      </c>
      <c r="AZ132">
        <f ca="1"/>
        <v>0</v>
      </c>
      <c r="BB132" t="str">
        <v/>
      </c>
      <c r="BC132" t="str">
        <v/>
      </c>
      <c r="BD132" t="str">
        <v/>
      </c>
      <c r="BE132" t="str">
        <v/>
      </c>
      <c r="BF132" t="str">
        <v/>
      </c>
      <c r="BG132">
        <f ca="1"/>
        <v>0</v>
      </c>
      <c r="BI132" s="54" t="str">
        <f t="shared" ref="BI132:BI195" si="21">IF(_IsInp,IF(ISBLANK(B132),BI131,B132),"")</f>
        <v/>
      </c>
      <c r="BJ132" s="54" t="str">
        <f t="shared" ref="BJ132:BJ195" si="22">IF(_IsInp,IF(ISBLANK(C132),BJ131,C132),"")</f>
        <v/>
      </c>
      <c r="BK132" s="54" t="str">
        <f t="shared" ref="BK132:BK195" si="23">IF(_IsInp,IF(ISBLANK(D132),BK131,D132),"")</f>
        <v/>
      </c>
      <c r="BL132" s="54" t="str">
        <v/>
      </c>
      <c r="BM132" t="str">
        <v/>
      </c>
      <c r="BN132" t="str">
        <v/>
      </c>
      <c r="BO132" t="str">
        <v/>
      </c>
      <c r="BP132" t="str">
        <v/>
      </c>
      <c r="BQ132" s="25" t="str">
        <f t="shared" si="20"/>
        <v/>
      </c>
      <c r="BR132" s="35" t="str">
        <v/>
      </c>
      <c r="BS132" s="35" t="str">
        <v/>
      </c>
      <c r="BT132" t="str">
        <v>132</v>
      </c>
      <c r="BU132" s="35" t="str">
        <f t="shared" si="17"/>
        <v/>
      </c>
      <c r="BX132" s="13"/>
      <c r="BY132" s="57" t="str">
        <f t="shared" ref="BY132:BY195" si="24">IF($AF132,_xlfn.TEXTJOIN($BY$1,TRUE,BI132,BK132:BL132,BT132),"")</f>
        <v/>
      </c>
      <c r="BZ132" s="57"/>
      <c r="CG132" s="71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X132" t="str">
        <f ca="1"/>
        <v/>
      </c>
      <c r="CY132" t="str">
        <f ca="1"/>
        <v/>
      </c>
      <c r="CZ132" t="str">
        <f ca="1"/>
        <v/>
      </c>
      <c r="DA132" t="str">
        <f ca="1"/>
        <v/>
      </c>
      <c r="DB132" t="str">
        <f ca="1"/>
        <v/>
      </c>
      <c r="DC132" t="str">
        <f ca="1"/>
        <v/>
      </c>
      <c r="DD132" t="str">
        <f ca="1"/>
        <v/>
      </c>
      <c r="DL132" s="18" t="b">
        <f ca="1"/>
        <v>0</v>
      </c>
      <c r="DM132" s="141" t="str">
        <f t="shared" ref="DM132:DM195" ca="1" si="25">IF(_IsArray,_xlfn.TEXTJOIN($BU$1,TRUE,CI132:CL132),"")</f>
        <v/>
      </c>
      <c r="DN132" t="str">
        <v/>
      </c>
      <c r="DO132" t="str">
        <f ca="1"/>
        <v/>
      </c>
      <c r="DP132" t="str">
        <f ca="1"/>
        <v/>
      </c>
      <c r="DS132" t="str">
        <f ca="1"/>
        <v/>
      </c>
      <c r="DT132" t="str">
        <f ca="1"/>
        <v/>
      </c>
      <c r="DU132" t="str">
        <f ca="1"/>
        <v/>
      </c>
      <c r="DV132" t="str">
        <f ca="1"/>
        <v/>
      </c>
      <c r="DY132" t="str">
        <f ca="1"/>
        <v/>
      </c>
      <c r="DZ132" t="str">
        <f ca="1"/>
        <v/>
      </c>
      <c r="EC132" t="b">
        <f ca="1"/>
        <v>0</v>
      </c>
      <c r="ED132" t="str">
        <f ca="1"/>
        <v/>
      </c>
      <c r="EE132" s="13" t="str">
        <f ca="1"/>
        <v/>
      </c>
      <c r="EG132" t="str">
        <f ca="1"/>
        <v/>
      </c>
      <c r="EH132" t="str">
        <f ca="1"/>
        <v/>
      </c>
      <c r="EI132" t="str">
        <f ca="1"/>
        <v/>
      </c>
      <c r="EJ132" t="str">
        <f ca="1"/>
        <v/>
      </c>
      <c r="EK132" t="str">
        <f ca="1"/>
        <v/>
      </c>
      <c r="EL132" t="str">
        <f ca="1">IF(_IsInternal,_xlfn.TEXTJOIN($EL$1,TRUE,EG132:EJ132),"")</f>
        <v/>
      </c>
      <c r="EM132" t="str">
        <f ca="1"/>
        <v/>
      </c>
      <c r="EP132" t="str">
        <v/>
      </c>
      <c r="EQ132" t="str">
        <f ca="1"/>
        <v/>
      </c>
      <c r="ES132" s="78">
        <f>ROWS(ES$4:ES132)</f>
        <v>129</v>
      </c>
      <c r="FP132" t="str">
        <f ca="1"/>
        <v/>
      </c>
      <c r="FQ132" t="str">
        <f ca="1"/>
        <v/>
      </c>
      <c r="FR132" t="str">
        <f ca="1"/>
        <v/>
      </c>
      <c r="FZ132" s="109"/>
      <c r="GH132" t="str">
        <f ca="1"/>
        <v/>
      </c>
      <c r="GI132" t="str">
        <f ca="1"/>
        <v/>
      </c>
      <c r="GJ132" t="str">
        <f ca="1"/>
        <v/>
      </c>
      <c r="GY132" t="b">
        <f ca="1"/>
        <v>0</v>
      </c>
      <c r="GZ132" t="str">
        <f ca="1"/>
        <v/>
      </c>
      <c r="HA132" t="str">
        <f ca="1"/>
        <v/>
      </c>
      <c r="HB132" t="str">
        <f ca="1"/>
        <v/>
      </c>
      <c r="HQ132" t="str">
        <f ca="1"/>
        <v/>
      </c>
      <c r="HR132" t="str">
        <f ca="1"/>
        <v/>
      </c>
      <c r="HS132" t="str">
        <f ca="1"/>
        <v/>
      </c>
    </row>
    <row r="133" spans="1:227">
      <c r="A133" s="14" t="str">
        <f>IF(AK133,MAX(A$4:A132)+1,"")</f>
        <v/>
      </c>
      <c r="B133" s="51"/>
      <c r="C133" s="12"/>
      <c r="D133" s="12"/>
      <c r="E133" s="12"/>
      <c r="G133" s="12"/>
      <c r="I133" s="186"/>
      <c r="K133" s="12"/>
      <c r="L133" s="241"/>
      <c r="M133" s="241"/>
      <c r="O133" s="239">
        <v>0</v>
      </c>
      <c r="P133" s="240" t="str">
        <f ca="1">IF(T133,SUM(OFFSET($O133:$O$303,,,U133)),"")</f>
        <v/>
      </c>
      <c r="Q133" s="175"/>
      <c r="R133" s="177" t="str">
        <v/>
      </c>
      <c r="T133">
        <v>0</v>
      </c>
      <c r="U133" t="str">
        <f>IF(T133,IFERROR(MATCH(1,$T134:$T$303,0),ROWS($T133:$T$303)),"")</f>
        <v/>
      </c>
      <c r="V133" t="str">
        <v/>
      </c>
      <c r="W133" t="b">
        <f t="shared" si="18"/>
        <v>0</v>
      </c>
      <c r="X133" t="str">
        <v/>
      </c>
      <c r="Y133" t="str">
        <v/>
      </c>
      <c r="Z133" t="str">
        <v/>
      </c>
      <c r="AA133" t="b">
        <v>0</v>
      </c>
      <c r="AB133" t="b">
        <v>0</v>
      </c>
      <c r="AC133" t="b">
        <v>0</v>
      </c>
      <c r="AD133" t="b">
        <v>0</v>
      </c>
      <c r="AE133" t="b">
        <v>0</v>
      </c>
      <c r="AF133" s="25" t="b">
        <v>0</v>
      </c>
      <c r="AG133" t="b">
        <v>0</v>
      </c>
      <c r="AH133">
        <v>0</v>
      </c>
      <c r="AI133">
        <v>0</v>
      </c>
      <c r="AK133" s="13">
        <v>0</v>
      </c>
      <c r="AL133" s="13">
        <v>0</v>
      </c>
      <c r="AM133" s="13">
        <v>0</v>
      </c>
      <c r="AN133" s="18">
        <v>0</v>
      </c>
      <c r="AO133">
        <v>0</v>
      </c>
      <c r="AP133" t="b">
        <v>0</v>
      </c>
      <c r="AQ133">
        <v>0</v>
      </c>
      <c r="AR133">
        <v>0</v>
      </c>
      <c r="AS133" s="35" t="str">
        <v/>
      </c>
      <c r="AT133" s="35"/>
      <c r="AU133" s="58"/>
      <c r="AV133" t="b">
        <f t="shared" si="19"/>
        <v>0</v>
      </c>
      <c r="AW133">
        <v>0</v>
      </c>
      <c r="AX133">
        <v>0</v>
      </c>
      <c r="AY133">
        <v>0</v>
      </c>
      <c r="AZ133">
        <f ca="1"/>
        <v>0</v>
      </c>
      <c r="BB133" t="str">
        <v/>
      </c>
      <c r="BC133" t="str">
        <v/>
      </c>
      <c r="BD133" t="str">
        <v/>
      </c>
      <c r="BE133" t="str">
        <v/>
      </c>
      <c r="BF133" t="str">
        <v/>
      </c>
      <c r="BG133">
        <f ca="1"/>
        <v>0</v>
      </c>
      <c r="BI133" s="54" t="str">
        <f t="shared" si="21"/>
        <v/>
      </c>
      <c r="BJ133" s="54" t="str">
        <f t="shared" si="22"/>
        <v/>
      </c>
      <c r="BK133" s="54" t="str">
        <f t="shared" si="23"/>
        <v/>
      </c>
      <c r="BL133" s="54" t="str">
        <v/>
      </c>
      <c r="BM133" t="str">
        <v/>
      </c>
      <c r="BN133" t="str">
        <v/>
      </c>
      <c r="BO133" t="str">
        <v/>
      </c>
      <c r="BP133" t="str">
        <v/>
      </c>
      <c r="BQ133" s="25" t="str">
        <f t="shared" si="20"/>
        <v/>
      </c>
      <c r="BR133" s="35" t="str">
        <v/>
      </c>
      <c r="BS133" s="35" t="str">
        <v/>
      </c>
      <c r="BT133" t="str">
        <v>133</v>
      </c>
      <c r="BU133" s="35" t="str">
        <f t="shared" ref="BU133:BU196" si="26">IF(W133,_xlfn.TEXTJOIN($BU$1,TRUE,BQ133:BT133),"")</f>
        <v/>
      </c>
      <c r="BX133" s="13"/>
      <c r="BY133" s="57" t="str">
        <f t="shared" si="24"/>
        <v/>
      </c>
      <c r="BZ133" s="57"/>
      <c r="CG133" s="71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X133" t="str">
        <f ca="1"/>
        <v/>
      </c>
      <c r="CY133" t="str">
        <f ca="1"/>
        <v/>
      </c>
      <c r="CZ133" t="str">
        <f ca="1"/>
        <v/>
      </c>
      <c r="DA133" t="str">
        <f ca="1"/>
        <v/>
      </c>
      <c r="DB133" t="str">
        <f ca="1"/>
        <v/>
      </c>
      <c r="DC133" t="str">
        <f ca="1"/>
        <v/>
      </c>
      <c r="DD133" t="str">
        <f ca="1"/>
        <v/>
      </c>
      <c r="DL133" s="18" t="b">
        <f ca="1"/>
        <v>0</v>
      </c>
      <c r="DM133" s="141" t="str">
        <f t="shared" ca="1" si="25"/>
        <v/>
      </c>
      <c r="DN133" t="str">
        <v/>
      </c>
      <c r="DO133" t="str">
        <f ca="1"/>
        <v/>
      </c>
      <c r="DP133" t="str">
        <f ca="1"/>
        <v/>
      </c>
      <c r="DS133" t="str">
        <f ca="1"/>
        <v/>
      </c>
      <c r="DT133" t="str">
        <f ca="1"/>
        <v/>
      </c>
      <c r="DU133" t="str">
        <f ca="1"/>
        <v/>
      </c>
      <c r="DV133" t="str">
        <f ca="1"/>
        <v/>
      </c>
      <c r="DY133" t="str">
        <f ca="1"/>
        <v/>
      </c>
      <c r="DZ133" t="str">
        <f ca="1"/>
        <v/>
      </c>
      <c r="EC133" t="b">
        <f ca="1"/>
        <v>0</v>
      </c>
      <c r="ED133" t="str">
        <f ca="1"/>
        <v/>
      </c>
      <c r="EE133" s="13" t="str">
        <f ca="1"/>
        <v/>
      </c>
      <c r="EG133" t="str">
        <f ca="1"/>
        <v/>
      </c>
      <c r="EH133" t="str">
        <f ca="1"/>
        <v/>
      </c>
      <c r="EI133" t="str">
        <f ca="1"/>
        <v/>
      </c>
      <c r="EJ133" t="str">
        <f ca="1"/>
        <v/>
      </c>
      <c r="EK133" t="str">
        <f ca="1"/>
        <v/>
      </c>
      <c r="EL133" t="str">
        <f ca="1">IF(_IsInternal,_xlfn.TEXTJOIN($EL$1,TRUE,EG133:EJ133),"")</f>
        <v/>
      </c>
      <c r="EM133" t="str">
        <f ca="1"/>
        <v/>
      </c>
      <c r="EP133" t="str">
        <v/>
      </c>
      <c r="EQ133" t="str">
        <f ca="1"/>
        <v/>
      </c>
      <c r="ES133" s="78">
        <f>ROWS(ES$4:ES133)</f>
        <v>130</v>
      </c>
      <c r="FP133" t="str">
        <f ca="1"/>
        <v/>
      </c>
      <c r="FQ133" t="str">
        <f ca="1"/>
        <v/>
      </c>
      <c r="FR133" t="str">
        <f ca="1"/>
        <v/>
      </c>
      <c r="FZ133" s="109"/>
      <c r="GH133" t="str">
        <f ca="1"/>
        <v/>
      </c>
      <c r="GI133" t="str">
        <f ca="1"/>
        <v/>
      </c>
      <c r="GJ133" t="str">
        <f ca="1"/>
        <v/>
      </c>
      <c r="GY133" t="b">
        <f ca="1"/>
        <v>0</v>
      </c>
      <c r="GZ133" t="str">
        <f ca="1"/>
        <v/>
      </c>
      <c r="HA133" t="str">
        <f ca="1"/>
        <v/>
      </c>
      <c r="HB133" t="str">
        <f ca="1"/>
        <v/>
      </c>
      <c r="HQ133" t="str">
        <f ca="1"/>
        <v/>
      </c>
      <c r="HR133" t="str">
        <f ca="1"/>
        <v/>
      </c>
      <c r="HS133" t="str">
        <f ca="1"/>
        <v/>
      </c>
    </row>
    <row r="134" spans="1:227">
      <c r="A134" s="14" t="str">
        <f>IF(AK134,MAX(A$4:A133)+1,"")</f>
        <v/>
      </c>
      <c r="B134" s="51"/>
      <c r="C134" s="12"/>
      <c r="D134" s="12"/>
      <c r="E134" s="12"/>
      <c r="G134" s="12"/>
      <c r="I134" s="186"/>
      <c r="K134" s="12"/>
      <c r="L134" s="241"/>
      <c r="M134" s="241"/>
      <c r="O134" s="239">
        <v>0</v>
      </c>
      <c r="P134" s="240" t="str">
        <f ca="1">IF(T134,SUM(OFFSET($O134:$O$303,,,U134)),"")</f>
        <v/>
      </c>
      <c r="Q134" s="175"/>
      <c r="R134" s="177" t="str">
        <v/>
      </c>
      <c r="T134">
        <v>0</v>
      </c>
      <c r="U134" t="str">
        <f>IF(T134,IFERROR(MATCH(1,$T135:$T$303,0),ROWS($T134:$T$303)),"")</f>
        <v/>
      </c>
      <c r="V134" t="str">
        <v/>
      </c>
      <c r="W134" t="b">
        <f t="shared" si="18"/>
        <v>0</v>
      </c>
      <c r="X134" t="str">
        <v/>
      </c>
      <c r="Y134" t="str">
        <v/>
      </c>
      <c r="Z134" t="str">
        <v/>
      </c>
      <c r="AA134" t="b">
        <v>0</v>
      </c>
      <c r="AB134" t="b">
        <v>0</v>
      </c>
      <c r="AC134" t="b">
        <v>0</v>
      </c>
      <c r="AD134" t="b">
        <v>0</v>
      </c>
      <c r="AE134" t="b">
        <v>0</v>
      </c>
      <c r="AF134" s="25" t="b">
        <v>0</v>
      </c>
      <c r="AG134" t="b">
        <v>0</v>
      </c>
      <c r="AH134">
        <v>0</v>
      </c>
      <c r="AI134">
        <v>0</v>
      </c>
      <c r="AK134" s="13">
        <v>0</v>
      </c>
      <c r="AL134" s="13">
        <v>0</v>
      </c>
      <c r="AM134" s="13">
        <v>0</v>
      </c>
      <c r="AN134" s="18">
        <v>0</v>
      </c>
      <c r="AO134">
        <v>0</v>
      </c>
      <c r="AP134" t="b">
        <v>0</v>
      </c>
      <c r="AQ134">
        <v>0</v>
      </c>
      <c r="AR134">
        <v>0</v>
      </c>
      <c r="AS134" s="35" t="str">
        <v/>
      </c>
      <c r="AT134" s="35"/>
      <c r="AU134" s="58"/>
      <c r="AV134" t="b">
        <f t="shared" si="19"/>
        <v>0</v>
      </c>
      <c r="AW134">
        <v>0</v>
      </c>
      <c r="AX134">
        <v>0</v>
      </c>
      <c r="AY134">
        <v>0</v>
      </c>
      <c r="AZ134">
        <f ca="1"/>
        <v>0</v>
      </c>
      <c r="BB134" t="str">
        <v/>
      </c>
      <c r="BC134" t="str">
        <v/>
      </c>
      <c r="BD134" t="str">
        <v/>
      </c>
      <c r="BE134" t="str">
        <v/>
      </c>
      <c r="BF134" t="str">
        <v/>
      </c>
      <c r="BG134">
        <f ca="1"/>
        <v>0</v>
      </c>
      <c r="BI134" s="54" t="str">
        <f t="shared" si="21"/>
        <v/>
      </c>
      <c r="BJ134" s="54" t="str">
        <f t="shared" si="22"/>
        <v/>
      </c>
      <c r="BK134" s="54" t="str">
        <f t="shared" si="23"/>
        <v/>
      </c>
      <c r="BL134" s="54" t="str">
        <v/>
      </c>
      <c r="BM134" t="str">
        <v/>
      </c>
      <c r="BN134" t="str">
        <v/>
      </c>
      <c r="BO134" t="str">
        <v/>
      </c>
      <c r="BP134" t="str">
        <v/>
      </c>
      <c r="BQ134" s="25" t="str">
        <f t="shared" si="20"/>
        <v/>
      </c>
      <c r="BR134" s="35" t="str">
        <v/>
      </c>
      <c r="BS134" s="35" t="str">
        <v/>
      </c>
      <c r="BT134" t="str">
        <v>134</v>
      </c>
      <c r="BU134" s="35" t="str">
        <f t="shared" si="26"/>
        <v/>
      </c>
      <c r="BX134" s="13"/>
      <c r="BY134" s="57" t="str">
        <f t="shared" si="24"/>
        <v/>
      </c>
      <c r="BZ134" s="57"/>
      <c r="CG134" s="71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X134" t="str">
        <f ca="1"/>
        <v/>
      </c>
      <c r="CY134" t="str">
        <f ca="1"/>
        <v/>
      </c>
      <c r="CZ134" t="str">
        <f ca="1"/>
        <v/>
      </c>
      <c r="DA134" t="str">
        <f ca="1"/>
        <v/>
      </c>
      <c r="DB134" t="str">
        <f ca="1"/>
        <v/>
      </c>
      <c r="DC134" t="str">
        <f ca="1"/>
        <v/>
      </c>
      <c r="DD134" t="str">
        <f ca="1"/>
        <v/>
      </c>
      <c r="DL134" s="18" t="b">
        <f ca="1"/>
        <v>0</v>
      </c>
      <c r="DM134" s="141" t="str">
        <f t="shared" ca="1" si="25"/>
        <v/>
      </c>
      <c r="DN134" t="str">
        <v/>
      </c>
      <c r="DO134" t="str">
        <f ca="1"/>
        <v/>
      </c>
      <c r="DP134" t="str">
        <f ca="1"/>
        <v/>
      </c>
      <c r="DS134" t="str">
        <f ca="1"/>
        <v/>
      </c>
      <c r="DT134" t="str">
        <f ca="1"/>
        <v/>
      </c>
      <c r="DU134" t="str">
        <f ca="1"/>
        <v/>
      </c>
      <c r="DV134" t="str">
        <f ca="1"/>
        <v/>
      </c>
      <c r="DY134" t="str">
        <f ca="1"/>
        <v/>
      </c>
      <c r="DZ134" t="str">
        <f ca="1"/>
        <v/>
      </c>
      <c r="EC134" t="b">
        <f ca="1"/>
        <v>0</v>
      </c>
      <c r="ED134" t="str">
        <f ca="1"/>
        <v/>
      </c>
      <c r="EE134" s="13" t="str">
        <f ca="1"/>
        <v/>
      </c>
      <c r="EG134" t="str">
        <f ca="1"/>
        <v/>
      </c>
      <c r="EH134" t="str">
        <f ca="1"/>
        <v/>
      </c>
      <c r="EI134" t="str">
        <f ca="1"/>
        <v/>
      </c>
      <c r="EJ134" t="str">
        <f ca="1"/>
        <v/>
      </c>
      <c r="EK134" t="str">
        <f ca="1"/>
        <v/>
      </c>
      <c r="EL134" t="str">
        <f ca="1">IF(_IsInternal,_xlfn.TEXTJOIN($EL$1,TRUE,EG134:EJ134),"")</f>
        <v/>
      </c>
      <c r="EM134" t="str">
        <f ca="1"/>
        <v/>
      </c>
      <c r="EP134" t="str">
        <v/>
      </c>
      <c r="EQ134" t="str">
        <f ca="1"/>
        <v/>
      </c>
      <c r="ES134" s="78">
        <f>ROWS(ES$4:ES134)</f>
        <v>131</v>
      </c>
      <c r="FP134" t="str">
        <f ca="1"/>
        <v/>
      </c>
      <c r="FQ134" t="str">
        <f ca="1"/>
        <v/>
      </c>
      <c r="FR134" t="str">
        <f ca="1"/>
        <v/>
      </c>
      <c r="FZ134" s="109"/>
      <c r="GH134" t="str">
        <f ca="1"/>
        <v/>
      </c>
      <c r="GI134" t="str">
        <f ca="1"/>
        <v/>
      </c>
      <c r="GJ134" t="str">
        <f ca="1"/>
        <v/>
      </c>
      <c r="GY134" t="b">
        <f ca="1"/>
        <v>0</v>
      </c>
      <c r="GZ134" t="str">
        <f ca="1"/>
        <v/>
      </c>
      <c r="HA134" t="str">
        <f ca="1"/>
        <v/>
      </c>
      <c r="HB134" t="str">
        <f ca="1"/>
        <v/>
      </c>
      <c r="HQ134" t="str">
        <f ca="1"/>
        <v/>
      </c>
      <c r="HR134" t="str">
        <f ca="1"/>
        <v/>
      </c>
      <c r="HS134" t="str">
        <f ca="1"/>
        <v/>
      </c>
    </row>
    <row r="135" spans="1:227">
      <c r="A135" s="14" t="str">
        <f>IF(AK135,MAX(A$4:A134)+1,"")</f>
        <v/>
      </c>
      <c r="B135" s="51"/>
      <c r="C135" s="12"/>
      <c r="D135" s="12"/>
      <c r="E135" s="12"/>
      <c r="G135" s="12"/>
      <c r="I135" s="186"/>
      <c r="K135" s="12"/>
      <c r="L135" s="241"/>
      <c r="M135" s="241"/>
      <c r="O135" s="239">
        <v>0</v>
      </c>
      <c r="P135" s="240" t="str">
        <f ca="1">IF(T135,SUM(OFFSET($O135:$O$303,,,U135)),"")</f>
        <v/>
      </c>
      <c r="Q135" s="175"/>
      <c r="R135" s="177" t="str">
        <v/>
      </c>
      <c r="T135">
        <v>0</v>
      </c>
      <c r="U135" t="str">
        <f>IF(T135,IFERROR(MATCH(1,$T136:$T$303,0),ROWS($T135:$T$303)),"")</f>
        <v/>
      </c>
      <c r="V135" t="str">
        <v/>
      </c>
      <c r="W135" t="b">
        <f t="shared" si="18"/>
        <v>0</v>
      </c>
      <c r="X135" t="str">
        <v/>
      </c>
      <c r="Y135" t="str">
        <v/>
      </c>
      <c r="Z135" t="str">
        <v/>
      </c>
      <c r="AA135" t="b">
        <v>0</v>
      </c>
      <c r="AB135" t="b">
        <v>0</v>
      </c>
      <c r="AC135" t="b">
        <v>0</v>
      </c>
      <c r="AD135" t="b">
        <v>0</v>
      </c>
      <c r="AE135" t="b">
        <v>0</v>
      </c>
      <c r="AF135" s="25" t="b">
        <v>0</v>
      </c>
      <c r="AG135" t="b">
        <v>0</v>
      </c>
      <c r="AH135">
        <v>0</v>
      </c>
      <c r="AI135">
        <v>0</v>
      </c>
      <c r="AK135" s="13">
        <v>0</v>
      </c>
      <c r="AL135" s="13">
        <v>0</v>
      </c>
      <c r="AM135" s="13">
        <v>0</v>
      </c>
      <c r="AN135" s="18">
        <v>0</v>
      </c>
      <c r="AO135">
        <v>0</v>
      </c>
      <c r="AP135" t="b">
        <v>0</v>
      </c>
      <c r="AQ135">
        <v>0</v>
      </c>
      <c r="AR135">
        <v>0</v>
      </c>
      <c r="AS135" s="35" t="str">
        <v/>
      </c>
      <c r="AT135" s="35"/>
      <c r="AU135" s="58"/>
      <c r="AV135" t="b">
        <f t="shared" si="19"/>
        <v>0</v>
      </c>
      <c r="AW135">
        <v>0</v>
      </c>
      <c r="AX135">
        <v>0</v>
      </c>
      <c r="AY135">
        <v>0</v>
      </c>
      <c r="AZ135">
        <f ca="1"/>
        <v>0</v>
      </c>
      <c r="BB135" t="str">
        <v/>
      </c>
      <c r="BC135" t="str">
        <v/>
      </c>
      <c r="BD135" t="str">
        <v/>
      </c>
      <c r="BE135" t="str">
        <v/>
      </c>
      <c r="BF135" t="str">
        <v/>
      </c>
      <c r="BG135">
        <f ca="1"/>
        <v>0</v>
      </c>
      <c r="BI135" s="54" t="str">
        <f t="shared" si="21"/>
        <v/>
      </c>
      <c r="BJ135" s="54" t="str">
        <f t="shared" si="22"/>
        <v/>
      </c>
      <c r="BK135" s="54" t="str">
        <f t="shared" si="23"/>
        <v/>
      </c>
      <c r="BL135" s="54" t="str">
        <v/>
      </c>
      <c r="BM135" t="str">
        <v/>
      </c>
      <c r="BN135" t="str">
        <v/>
      </c>
      <c r="BO135" t="str">
        <v/>
      </c>
      <c r="BP135" t="str">
        <v/>
      </c>
      <c r="BQ135" s="25" t="str">
        <f t="shared" si="20"/>
        <v/>
      </c>
      <c r="BR135" s="35" t="str">
        <v/>
      </c>
      <c r="BS135" s="35" t="str">
        <v/>
      </c>
      <c r="BT135" t="str">
        <v>135</v>
      </c>
      <c r="BU135" s="35" t="str">
        <f t="shared" si="26"/>
        <v/>
      </c>
      <c r="BX135" s="13"/>
      <c r="BY135" s="57" t="str">
        <f t="shared" si="24"/>
        <v/>
      </c>
      <c r="BZ135" s="57"/>
      <c r="CG135" s="71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X135" t="str">
        <f ca="1"/>
        <v/>
      </c>
      <c r="CY135" t="str">
        <f ca="1"/>
        <v/>
      </c>
      <c r="CZ135" t="str">
        <f ca="1"/>
        <v/>
      </c>
      <c r="DA135" t="str">
        <f ca="1"/>
        <v/>
      </c>
      <c r="DB135" t="str">
        <f ca="1"/>
        <v/>
      </c>
      <c r="DC135" t="str">
        <f ca="1"/>
        <v/>
      </c>
      <c r="DD135" t="str">
        <f ca="1"/>
        <v/>
      </c>
      <c r="DL135" s="18" t="b">
        <f ca="1"/>
        <v>0</v>
      </c>
      <c r="DM135" s="141" t="str">
        <f t="shared" ca="1" si="25"/>
        <v/>
      </c>
      <c r="DN135" t="str">
        <v/>
      </c>
      <c r="DO135" t="str">
        <f ca="1"/>
        <v/>
      </c>
      <c r="DP135" t="str">
        <f ca="1"/>
        <v/>
      </c>
      <c r="DS135" t="str">
        <f ca="1"/>
        <v/>
      </c>
      <c r="DT135" t="str">
        <f ca="1"/>
        <v/>
      </c>
      <c r="DU135" t="str">
        <f ca="1"/>
        <v/>
      </c>
      <c r="DV135" t="str">
        <f ca="1"/>
        <v/>
      </c>
      <c r="DY135" t="str">
        <f ca="1"/>
        <v/>
      </c>
      <c r="DZ135" t="str">
        <f ca="1"/>
        <v/>
      </c>
      <c r="EC135" t="b">
        <f ca="1"/>
        <v>0</v>
      </c>
      <c r="ED135" t="str">
        <f ca="1"/>
        <v/>
      </c>
      <c r="EE135" s="13" t="str">
        <f ca="1"/>
        <v/>
      </c>
      <c r="EG135" t="str">
        <f ca="1"/>
        <v/>
      </c>
      <c r="EH135" t="str">
        <f ca="1"/>
        <v/>
      </c>
      <c r="EI135" t="str">
        <f ca="1"/>
        <v/>
      </c>
      <c r="EJ135" t="str">
        <f ca="1"/>
        <v/>
      </c>
      <c r="EK135" t="str">
        <f ca="1"/>
        <v/>
      </c>
      <c r="EL135" t="str">
        <f ca="1">IF(_IsInternal,_xlfn.TEXTJOIN($EL$1,TRUE,EG135:EJ135),"")</f>
        <v/>
      </c>
      <c r="EM135" t="str">
        <f ca="1"/>
        <v/>
      </c>
      <c r="EP135" t="str">
        <v/>
      </c>
      <c r="EQ135" t="str">
        <f ca="1"/>
        <v/>
      </c>
      <c r="ES135" s="78">
        <f>ROWS(ES$4:ES135)</f>
        <v>132</v>
      </c>
      <c r="FP135" t="str">
        <f ca="1"/>
        <v/>
      </c>
      <c r="FQ135" t="str">
        <f ca="1"/>
        <v/>
      </c>
      <c r="FR135" t="str">
        <f ca="1"/>
        <v/>
      </c>
      <c r="FZ135" s="109"/>
      <c r="GH135" t="str">
        <f ca="1"/>
        <v/>
      </c>
      <c r="GI135" t="str">
        <f ca="1"/>
        <v/>
      </c>
      <c r="GJ135" t="str">
        <f ca="1"/>
        <v/>
      </c>
      <c r="GY135" t="b">
        <f ca="1"/>
        <v>0</v>
      </c>
      <c r="GZ135" t="str">
        <f ca="1"/>
        <v/>
      </c>
      <c r="HA135" t="str">
        <f ca="1"/>
        <v/>
      </c>
      <c r="HB135" t="str">
        <f ca="1"/>
        <v/>
      </c>
      <c r="HQ135" t="str">
        <f ca="1"/>
        <v/>
      </c>
      <c r="HR135" t="str">
        <f ca="1"/>
        <v/>
      </c>
      <c r="HS135" t="str">
        <f ca="1"/>
        <v/>
      </c>
    </row>
    <row r="136" spans="1:227">
      <c r="A136" s="14" t="str">
        <f>IF(AK136,MAX(A$4:A135)+1,"")</f>
        <v/>
      </c>
      <c r="B136" s="51"/>
      <c r="C136" s="12"/>
      <c r="D136" s="12"/>
      <c r="E136" s="12"/>
      <c r="G136" s="12"/>
      <c r="I136" s="186"/>
      <c r="K136" s="12"/>
      <c r="L136" s="241"/>
      <c r="M136" s="241"/>
      <c r="O136" s="239">
        <v>0</v>
      </c>
      <c r="P136" s="240" t="str">
        <f ca="1">IF(T136,SUM(OFFSET($O136:$O$303,,,U136)),"")</f>
        <v/>
      </c>
      <c r="Q136" s="175"/>
      <c r="R136" s="177" t="str">
        <v/>
      </c>
      <c r="T136">
        <v>0</v>
      </c>
      <c r="U136" t="str">
        <f>IF(T136,IFERROR(MATCH(1,$T137:$T$303,0),ROWS($T136:$T$303)),"")</f>
        <v/>
      </c>
      <c r="V136" t="str">
        <v/>
      </c>
      <c r="W136" t="b">
        <f t="shared" si="18"/>
        <v>0</v>
      </c>
      <c r="X136" t="str">
        <v/>
      </c>
      <c r="Y136" t="str">
        <v/>
      </c>
      <c r="Z136" t="str">
        <v/>
      </c>
      <c r="AA136" t="b">
        <v>0</v>
      </c>
      <c r="AB136" t="b">
        <v>0</v>
      </c>
      <c r="AC136" t="b">
        <v>0</v>
      </c>
      <c r="AD136" t="b">
        <v>0</v>
      </c>
      <c r="AE136" t="b">
        <v>0</v>
      </c>
      <c r="AF136" s="25" t="b">
        <v>0</v>
      </c>
      <c r="AG136" t="b">
        <v>0</v>
      </c>
      <c r="AH136">
        <v>0</v>
      </c>
      <c r="AI136">
        <v>0</v>
      </c>
      <c r="AK136" s="13">
        <v>0</v>
      </c>
      <c r="AL136" s="13">
        <v>0</v>
      </c>
      <c r="AM136" s="13">
        <v>0</v>
      </c>
      <c r="AN136" s="18">
        <v>0</v>
      </c>
      <c r="AO136">
        <v>0</v>
      </c>
      <c r="AP136" t="b">
        <v>0</v>
      </c>
      <c r="AQ136">
        <v>0</v>
      </c>
      <c r="AR136">
        <v>0</v>
      </c>
      <c r="AS136" s="35" t="str">
        <v/>
      </c>
      <c r="AT136" s="35"/>
      <c r="AU136" s="58"/>
      <c r="AV136" t="b">
        <f t="shared" si="19"/>
        <v>0</v>
      </c>
      <c r="AW136">
        <v>0</v>
      </c>
      <c r="AX136">
        <v>0</v>
      </c>
      <c r="AY136">
        <v>0</v>
      </c>
      <c r="AZ136">
        <f ca="1"/>
        <v>0</v>
      </c>
      <c r="BB136" t="str">
        <v/>
      </c>
      <c r="BC136" t="str">
        <v/>
      </c>
      <c r="BD136" t="str">
        <v/>
      </c>
      <c r="BE136" t="str">
        <v/>
      </c>
      <c r="BF136" t="str">
        <v/>
      </c>
      <c r="BG136">
        <f ca="1"/>
        <v>0</v>
      </c>
      <c r="BI136" s="54" t="str">
        <f t="shared" si="21"/>
        <v/>
      </c>
      <c r="BJ136" s="54" t="str">
        <f t="shared" si="22"/>
        <v/>
      </c>
      <c r="BK136" s="54" t="str">
        <f t="shared" si="23"/>
        <v/>
      </c>
      <c r="BL136" s="54" t="str">
        <v/>
      </c>
      <c r="BM136" t="str">
        <v/>
      </c>
      <c r="BN136" t="str">
        <v/>
      </c>
      <c r="BO136" t="str">
        <v/>
      </c>
      <c r="BP136" t="str">
        <v/>
      </c>
      <c r="BQ136" s="25" t="str">
        <f t="shared" si="20"/>
        <v/>
      </c>
      <c r="BR136" s="35" t="str">
        <v/>
      </c>
      <c r="BS136" s="35" t="str">
        <v/>
      </c>
      <c r="BT136" t="str">
        <v>136</v>
      </c>
      <c r="BU136" s="35" t="str">
        <f t="shared" si="26"/>
        <v/>
      </c>
      <c r="BX136" s="13"/>
      <c r="BY136" s="57" t="str">
        <f t="shared" si="24"/>
        <v/>
      </c>
      <c r="BZ136" s="57"/>
      <c r="CG136" s="71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X136" t="str">
        <f ca="1"/>
        <v/>
      </c>
      <c r="CY136" t="str">
        <f ca="1"/>
        <v/>
      </c>
      <c r="CZ136" t="str">
        <f ca="1"/>
        <v/>
      </c>
      <c r="DA136" t="str">
        <f ca="1"/>
        <v/>
      </c>
      <c r="DB136" t="str">
        <f ca="1"/>
        <v/>
      </c>
      <c r="DC136" t="str">
        <f ca="1"/>
        <v/>
      </c>
      <c r="DD136" t="str">
        <f ca="1"/>
        <v/>
      </c>
      <c r="DL136" s="18" t="b">
        <f ca="1"/>
        <v>0</v>
      </c>
      <c r="DM136" s="141" t="str">
        <f t="shared" ca="1" si="25"/>
        <v/>
      </c>
      <c r="DN136" t="str">
        <v/>
      </c>
      <c r="DO136" t="str">
        <f ca="1"/>
        <v/>
      </c>
      <c r="DP136" t="str">
        <f ca="1"/>
        <v/>
      </c>
      <c r="DS136" t="str">
        <f ca="1"/>
        <v/>
      </c>
      <c r="DT136" t="str">
        <f ca="1"/>
        <v/>
      </c>
      <c r="DU136" t="str">
        <f ca="1"/>
        <v/>
      </c>
      <c r="DV136" t="str">
        <f ca="1"/>
        <v/>
      </c>
      <c r="DY136" t="str">
        <f ca="1"/>
        <v/>
      </c>
      <c r="DZ136" t="str">
        <f ca="1"/>
        <v/>
      </c>
      <c r="EC136" t="b">
        <f ca="1"/>
        <v>0</v>
      </c>
      <c r="ED136" t="str">
        <f ca="1"/>
        <v/>
      </c>
      <c r="EE136" s="13" t="str">
        <f ca="1"/>
        <v/>
      </c>
      <c r="EG136" t="str">
        <f ca="1"/>
        <v/>
      </c>
      <c r="EH136" t="str">
        <f ca="1"/>
        <v/>
      </c>
      <c r="EI136" t="str">
        <f ca="1"/>
        <v/>
      </c>
      <c r="EJ136" t="str">
        <f ca="1"/>
        <v/>
      </c>
      <c r="EK136" t="str">
        <f ca="1"/>
        <v/>
      </c>
      <c r="EL136" t="str">
        <f ca="1">IF(_IsInternal,_xlfn.TEXTJOIN($EL$1,TRUE,EG136:EJ136),"")</f>
        <v/>
      </c>
      <c r="EM136" t="str">
        <f ca="1"/>
        <v/>
      </c>
      <c r="EP136" t="str">
        <v/>
      </c>
      <c r="EQ136" t="str">
        <f ca="1"/>
        <v/>
      </c>
      <c r="ES136" s="78">
        <f>ROWS(ES$4:ES136)</f>
        <v>133</v>
      </c>
      <c r="FP136" t="str">
        <f ca="1"/>
        <v/>
      </c>
      <c r="FQ136" t="str">
        <f ca="1"/>
        <v/>
      </c>
      <c r="FR136" t="str">
        <f ca="1"/>
        <v/>
      </c>
      <c r="FZ136" s="109"/>
      <c r="GH136" t="str">
        <f ca="1"/>
        <v/>
      </c>
      <c r="GI136" t="str">
        <f ca="1"/>
        <v/>
      </c>
      <c r="GJ136" t="str">
        <f ca="1"/>
        <v/>
      </c>
      <c r="GY136" t="b">
        <f ca="1"/>
        <v>0</v>
      </c>
      <c r="GZ136" t="str">
        <f ca="1"/>
        <v/>
      </c>
      <c r="HA136" t="str">
        <f ca="1"/>
        <v/>
      </c>
      <c r="HB136" t="str">
        <f ca="1"/>
        <v/>
      </c>
      <c r="HQ136" t="str">
        <f ca="1"/>
        <v/>
      </c>
      <c r="HR136" t="str">
        <f ca="1"/>
        <v/>
      </c>
      <c r="HS136" t="str">
        <f ca="1"/>
        <v/>
      </c>
    </row>
    <row r="137" spans="1:227">
      <c r="A137" s="14" t="str">
        <f>IF(AK137,MAX(A$4:A136)+1,"")</f>
        <v/>
      </c>
      <c r="B137" s="51"/>
      <c r="C137" s="12"/>
      <c r="D137" s="12"/>
      <c r="E137" s="12"/>
      <c r="G137" s="12"/>
      <c r="I137" s="186"/>
      <c r="K137" s="12"/>
      <c r="L137" s="241"/>
      <c r="M137" s="241"/>
      <c r="O137" s="239">
        <v>0</v>
      </c>
      <c r="P137" s="240" t="str">
        <f ca="1">IF(T137,SUM(OFFSET($O137:$O$303,,,U137)),"")</f>
        <v/>
      </c>
      <c r="Q137" s="175"/>
      <c r="R137" s="177" t="str">
        <v/>
      </c>
      <c r="T137">
        <v>0</v>
      </c>
      <c r="U137" t="str">
        <f>IF(T137,IFERROR(MATCH(1,$T138:$T$303,0),ROWS($T137:$T$303)),"")</f>
        <v/>
      </c>
      <c r="V137" t="str">
        <v/>
      </c>
      <c r="W137" t="b">
        <f t="shared" si="18"/>
        <v>0</v>
      </c>
      <c r="X137" t="str">
        <v/>
      </c>
      <c r="Y137" t="str">
        <v/>
      </c>
      <c r="Z137" t="str">
        <v/>
      </c>
      <c r="AA137" t="b">
        <v>0</v>
      </c>
      <c r="AB137" t="b">
        <v>0</v>
      </c>
      <c r="AC137" t="b">
        <v>0</v>
      </c>
      <c r="AD137" t="b">
        <v>0</v>
      </c>
      <c r="AE137" t="b">
        <v>0</v>
      </c>
      <c r="AF137" s="25" t="b">
        <v>0</v>
      </c>
      <c r="AG137" t="b">
        <v>0</v>
      </c>
      <c r="AH137">
        <v>0</v>
      </c>
      <c r="AI137">
        <v>0</v>
      </c>
      <c r="AK137" s="13">
        <v>0</v>
      </c>
      <c r="AL137" s="13">
        <v>0</v>
      </c>
      <c r="AM137" s="13">
        <v>0</v>
      </c>
      <c r="AN137" s="18">
        <v>0</v>
      </c>
      <c r="AO137">
        <v>0</v>
      </c>
      <c r="AP137" t="b">
        <v>0</v>
      </c>
      <c r="AQ137">
        <v>0</v>
      </c>
      <c r="AR137">
        <v>0</v>
      </c>
      <c r="AS137" s="35" t="str">
        <v/>
      </c>
      <c r="AT137" s="35"/>
      <c r="AU137" s="58"/>
      <c r="AV137" t="b">
        <f t="shared" si="19"/>
        <v>0</v>
      </c>
      <c r="AW137">
        <v>0</v>
      </c>
      <c r="AX137">
        <v>0</v>
      </c>
      <c r="AY137">
        <v>0</v>
      </c>
      <c r="AZ137">
        <f ca="1"/>
        <v>0</v>
      </c>
      <c r="BB137" t="str">
        <v/>
      </c>
      <c r="BC137" t="str">
        <v/>
      </c>
      <c r="BD137" t="str">
        <v/>
      </c>
      <c r="BE137" t="str">
        <v/>
      </c>
      <c r="BF137" t="str">
        <v/>
      </c>
      <c r="BG137">
        <f ca="1"/>
        <v>0</v>
      </c>
      <c r="BI137" s="54" t="str">
        <f t="shared" si="21"/>
        <v/>
      </c>
      <c r="BJ137" s="54" t="str">
        <f t="shared" si="22"/>
        <v/>
      </c>
      <c r="BK137" s="54" t="str">
        <f t="shared" si="23"/>
        <v/>
      </c>
      <c r="BL137" s="54" t="str">
        <v/>
      </c>
      <c r="BM137" t="str">
        <v/>
      </c>
      <c r="BN137" t="str">
        <v/>
      </c>
      <c r="BO137" t="str">
        <v/>
      </c>
      <c r="BP137" t="str">
        <v/>
      </c>
      <c r="BQ137" s="25" t="str">
        <f t="shared" si="20"/>
        <v/>
      </c>
      <c r="BR137" s="35" t="str">
        <v/>
      </c>
      <c r="BS137" s="35" t="str">
        <v/>
      </c>
      <c r="BT137" t="str">
        <v>137</v>
      </c>
      <c r="BU137" s="35" t="str">
        <f t="shared" si="26"/>
        <v/>
      </c>
      <c r="BX137" s="13"/>
      <c r="BY137" s="57" t="str">
        <f t="shared" si="24"/>
        <v/>
      </c>
      <c r="BZ137" s="57"/>
      <c r="CG137" s="71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X137" t="str">
        <f ca="1"/>
        <v/>
      </c>
      <c r="CY137" t="str">
        <f ca="1"/>
        <v/>
      </c>
      <c r="CZ137" t="str">
        <f ca="1"/>
        <v/>
      </c>
      <c r="DA137" t="str">
        <f ca="1"/>
        <v/>
      </c>
      <c r="DB137" t="str">
        <f ca="1"/>
        <v/>
      </c>
      <c r="DC137" t="str">
        <f ca="1"/>
        <v/>
      </c>
      <c r="DD137" t="str">
        <f ca="1"/>
        <v/>
      </c>
      <c r="DL137" s="18" t="b">
        <f ca="1"/>
        <v>0</v>
      </c>
      <c r="DM137" s="141" t="str">
        <f t="shared" ca="1" si="25"/>
        <v/>
      </c>
      <c r="DN137" t="str">
        <v/>
      </c>
      <c r="DO137" t="str">
        <f ca="1"/>
        <v/>
      </c>
      <c r="DP137" t="str">
        <f ca="1"/>
        <v/>
      </c>
      <c r="DS137" t="str">
        <f ca="1"/>
        <v/>
      </c>
      <c r="DT137" t="str">
        <f ca="1"/>
        <v/>
      </c>
      <c r="DU137" t="str">
        <f ca="1"/>
        <v/>
      </c>
      <c r="DV137" t="str">
        <f ca="1"/>
        <v/>
      </c>
      <c r="DY137" t="str">
        <f ca="1"/>
        <v/>
      </c>
      <c r="DZ137" t="str">
        <f ca="1"/>
        <v/>
      </c>
      <c r="EC137" t="b">
        <f ca="1"/>
        <v>0</v>
      </c>
      <c r="ED137" t="str">
        <f ca="1"/>
        <v/>
      </c>
      <c r="EE137" s="13" t="str">
        <f ca="1"/>
        <v/>
      </c>
      <c r="EG137" t="str">
        <f ca="1"/>
        <v/>
      </c>
      <c r="EH137" t="str">
        <f ca="1"/>
        <v/>
      </c>
      <c r="EI137" t="str">
        <f ca="1"/>
        <v/>
      </c>
      <c r="EJ137" t="str">
        <f ca="1"/>
        <v/>
      </c>
      <c r="EK137" t="str">
        <f ca="1"/>
        <v/>
      </c>
      <c r="EL137" t="str">
        <f ca="1">IF(_IsInternal,_xlfn.TEXTJOIN($EL$1,TRUE,EG137:EJ137),"")</f>
        <v/>
      </c>
      <c r="EM137" t="str">
        <f ca="1"/>
        <v/>
      </c>
      <c r="EP137" t="str">
        <v/>
      </c>
      <c r="EQ137" t="str">
        <f ca="1"/>
        <v/>
      </c>
      <c r="ES137" s="78">
        <f>ROWS(ES$4:ES137)</f>
        <v>134</v>
      </c>
      <c r="FP137" t="str">
        <f ca="1"/>
        <v/>
      </c>
      <c r="FQ137" t="str">
        <f ca="1"/>
        <v/>
      </c>
      <c r="FR137" t="str">
        <f ca="1"/>
        <v/>
      </c>
      <c r="FZ137" s="109"/>
      <c r="GH137" t="str">
        <f ca="1"/>
        <v/>
      </c>
      <c r="GI137" t="str">
        <f ca="1"/>
        <v/>
      </c>
      <c r="GJ137" t="str">
        <f ca="1"/>
        <v/>
      </c>
      <c r="GY137" t="b">
        <f ca="1"/>
        <v>0</v>
      </c>
      <c r="GZ137" t="str">
        <f ca="1"/>
        <v/>
      </c>
      <c r="HA137" t="str">
        <f ca="1"/>
        <v/>
      </c>
      <c r="HB137" t="str">
        <f ca="1"/>
        <v/>
      </c>
      <c r="HQ137" t="str">
        <f ca="1"/>
        <v/>
      </c>
      <c r="HR137" t="str">
        <f ca="1"/>
        <v/>
      </c>
      <c r="HS137" t="str">
        <f ca="1"/>
        <v/>
      </c>
    </row>
    <row r="138" spans="1:227">
      <c r="A138" s="14" t="str">
        <f>IF(AK138,MAX(A$4:A137)+1,"")</f>
        <v/>
      </c>
      <c r="B138" s="51"/>
      <c r="C138" s="12"/>
      <c r="D138" s="12"/>
      <c r="E138" s="12"/>
      <c r="G138" s="12"/>
      <c r="I138" s="186"/>
      <c r="K138" s="12"/>
      <c r="L138" s="241"/>
      <c r="M138" s="241"/>
      <c r="O138" s="239">
        <v>0</v>
      </c>
      <c r="P138" s="240" t="str">
        <f ca="1">IF(T138,SUM(OFFSET($O138:$O$303,,,U138)),"")</f>
        <v/>
      </c>
      <c r="Q138" s="175"/>
      <c r="R138" s="177" t="str">
        <v/>
      </c>
      <c r="T138">
        <v>0</v>
      </c>
      <c r="U138" t="str">
        <f>IF(T138,IFERROR(MATCH(1,$T139:$T$303,0),ROWS($T138:$T$303)),"")</f>
        <v/>
      </c>
      <c r="V138" t="str">
        <v/>
      </c>
      <c r="W138" t="b">
        <f t="shared" si="18"/>
        <v>0</v>
      </c>
      <c r="X138" t="str">
        <v/>
      </c>
      <c r="Y138" t="str">
        <v/>
      </c>
      <c r="Z138" t="str">
        <v/>
      </c>
      <c r="AA138" t="b">
        <v>0</v>
      </c>
      <c r="AB138" t="b">
        <v>0</v>
      </c>
      <c r="AC138" t="b">
        <v>0</v>
      </c>
      <c r="AD138" t="b">
        <v>0</v>
      </c>
      <c r="AE138" t="b">
        <v>0</v>
      </c>
      <c r="AF138" s="25" t="b">
        <v>0</v>
      </c>
      <c r="AG138" t="b">
        <v>0</v>
      </c>
      <c r="AH138">
        <v>0</v>
      </c>
      <c r="AI138">
        <v>0</v>
      </c>
      <c r="AK138" s="13">
        <v>0</v>
      </c>
      <c r="AL138" s="13">
        <v>0</v>
      </c>
      <c r="AM138" s="13">
        <v>0</v>
      </c>
      <c r="AN138" s="18">
        <v>0</v>
      </c>
      <c r="AO138">
        <v>0</v>
      </c>
      <c r="AP138" t="b">
        <v>0</v>
      </c>
      <c r="AQ138">
        <v>0</v>
      </c>
      <c r="AR138">
        <v>0</v>
      </c>
      <c r="AS138" s="35" t="str">
        <v/>
      </c>
      <c r="AT138" s="35"/>
      <c r="AU138" s="58"/>
      <c r="AV138" t="b">
        <f t="shared" si="19"/>
        <v>0</v>
      </c>
      <c r="AW138">
        <v>0</v>
      </c>
      <c r="AX138">
        <v>0</v>
      </c>
      <c r="AY138">
        <v>0</v>
      </c>
      <c r="AZ138">
        <f ca="1"/>
        <v>0</v>
      </c>
      <c r="BB138" t="str">
        <v/>
      </c>
      <c r="BC138" t="str">
        <v/>
      </c>
      <c r="BD138" t="str">
        <v/>
      </c>
      <c r="BE138" t="str">
        <v/>
      </c>
      <c r="BF138" t="str">
        <v/>
      </c>
      <c r="BG138">
        <f ca="1"/>
        <v>0</v>
      </c>
      <c r="BI138" s="54" t="str">
        <f t="shared" si="21"/>
        <v/>
      </c>
      <c r="BJ138" s="54" t="str">
        <f t="shared" si="22"/>
        <v/>
      </c>
      <c r="BK138" s="54" t="str">
        <f t="shared" si="23"/>
        <v/>
      </c>
      <c r="BL138" s="54" t="str">
        <v/>
      </c>
      <c r="BM138" t="str">
        <v/>
      </c>
      <c r="BN138" t="str">
        <v/>
      </c>
      <c r="BO138" t="str">
        <v/>
      </c>
      <c r="BP138" t="str">
        <v/>
      </c>
      <c r="BQ138" s="25" t="str">
        <f t="shared" si="20"/>
        <v/>
      </c>
      <c r="BR138" s="35" t="str">
        <v/>
      </c>
      <c r="BS138" s="35" t="str">
        <v/>
      </c>
      <c r="BT138" t="str">
        <v>138</v>
      </c>
      <c r="BU138" s="35" t="str">
        <f t="shared" si="26"/>
        <v/>
      </c>
      <c r="BX138" s="13"/>
      <c r="BY138" s="57" t="str">
        <f t="shared" si="24"/>
        <v/>
      </c>
      <c r="BZ138" s="57"/>
      <c r="CG138" s="71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X138" t="str">
        <f ca="1"/>
        <v/>
      </c>
      <c r="CY138" t="str">
        <f ca="1"/>
        <v/>
      </c>
      <c r="CZ138" t="str">
        <f ca="1"/>
        <v/>
      </c>
      <c r="DA138" t="str">
        <f ca="1"/>
        <v/>
      </c>
      <c r="DB138" t="str">
        <f ca="1"/>
        <v/>
      </c>
      <c r="DC138" t="str">
        <f ca="1"/>
        <v/>
      </c>
      <c r="DD138" t="str">
        <f ca="1"/>
        <v/>
      </c>
      <c r="DL138" s="18" t="b">
        <f ca="1"/>
        <v>0</v>
      </c>
      <c r="DM138" s="141" t="str">
        <f t="shared" ca="1" si="25"/>
        <v/>
      </c>
      <c r="DN138" t="str">
        <v/>
      </c>
      <c r="DO138" t="str">
        <f ca="1"/>
        <v/>
      </c>
      <c r="DP138" t="str">
        <f ca="1"/>
        <v/>
      </c>
      <c r="DS138" t="str">
        <f ca="1"/>
        <v/>
      </c>
      <c r="DT138" t="str">
        <f ca="1"/>
        <v/>
      </c>
      <c r="DU138" t="str">
        <f ca="1"/>
        <v/>
      </c>
      <c r="DV138" t="str">
        <f ca="1"/>
        <v/>
      </c>
      <c r="DY138" t="str">
        <f ca="1"/>
        <v/>
      </c>
      <c r="DZ138" t="str">
        <f ca="1"/>
        <v/>
      </c>
      <c r="EC138" t="b">
        <f ca="1"/>
        <v>0</v>
      </c>
      <c r="ED138" t="str">
        <f ca="1"/>
        <v/>
      </c>
      <c r="EE138" s="13" t="str">
        <f ca="1"/>
        <v/>
      </c>
      <c r="EG138" t="str">
        <f ca="1"/>
        <v/>
      </c>
      <c r="EH138" t="str">
        <f ca="1"/>
        <v/>
      </c>
      <c r="EI138" t="str">
        <f ca="1"/>
        <v/>
      </c>
      <c r="EJ138" t="str">
        <f ca="1"/>
        <v/>
      </c>
      <c r="EK138" t="str">
        <f ca="1"/>
        <v/>
      </c>
      <c r="EL138" t="str">
        <f ca="1">IF(_IsInternal,_xlfn.TEXTJOIN($EL$1,TRUE,EG138:EJ138),"")</f>
        <v/>
      </c>
      <c r="EM138" t="str">
        <f ca="1"/>
        <v/>
      </c>
      <c r="EP138" t="str">
        <v/>
      </c>
      <c r="EQ138" t="str">
        <f ca="1"/>
        <v/>
      </c>
      <c r="ES138" s="78">
        <f>ROWS(ES$4:ES138)</f>
        <v>135</v>
      </c>
      <c r="FP138" t="str">
        <f ca="1"/>
        <v/>
      </c>
      <c r="FQ138" t="str">
        <f ca="1"/>
        <v/>
      </c>
      <c r="FR138" t="str">
        <f ca="1"/>
        <v/>
      </c>
      <c r="FZ138" s="109"/>
      <c r="GH138" t="str">
        <f ca="1"/>
        <v/>
      </c>
      <c r="GI138" t="str">
        <f ca="1"/>
        <v/>
      </c>
      <c r="GJ138" t="str">
        <f ca="1"/>
        <v/>
      </c>
      <c r="GY138" t="b">
        <f ca="1"/>
        <v>0</v>
      </c>
      <c r="GZ138" t="str">
        <f ca="1"/>
        <v/>
      </c>
      <c r="HA138" t="str">
        <f ca="1"/>
        <v/>
      </c>
      <c r="HB138" t="str">
        <f ca="1"/>
        <v/>
      </c>
      <c r="HQ138" t="str">
        <f ca="1"/>
        <v/>
      </c>
      <c r="HR138" t="str">
        <f ca="1"/>
        <v/>
      </c>
      <c r="HS138" t="str">
        <f ca="1"/>
        <v/>
      </c>
    </row>
    <row r="139" spans="1:227">
      <c r="A139" s="14" t="str">
        <f>IF(AK139,MAX(A$4:A138)+1,"")</f>
        <v/>
      </c>
      <c r="B139" s="51"/>
      <c r="C139" s="12"/>
      <c r="D139" s="12"/>
      <c r="E139" s="12"/>
      <c r="G139" s="12"/>
      <c r="I139" s="186"/>
      <c r="K139" s="12"/>
      <c r="L139" s="241"/>
      <c r="M139" s="241"/>
      <c r="O139" s="239">
        <v>0</v>
      </c>
      <c r="P139" s="240" t="str">
        <f ca="1">IF(T139,SUM(OFFSET($O139:$O$303,,,U139)),"")</f>
        <v/>
      </c>
      <c r="Q139" s="175"/>
      <c r="R139" s="177" t="str">
        <v/>
      </c>
      <c r="T139">
        <v>0</v>
      </c>
      <c r="U139" t="str">
        <f>IF(T139,IFERROR(MATCH(1,$T140:$T$303,0),ROWS($T139:$T$303)),"")</f>
        <v/>
      </c>
      <c r="V139" t="str">
        <v/>
      </c>
      <c r="W139" t="b">
        <f t="shared" si="18"/>
        <v>0</v>
      </c>
      <c r="X139" t="str">
        <v/>
      </c>
      <c r="Y139" t="str">
        <v/>
      </c>
      <c r="Z139" t="str">
        <v/>
      </c>
      <c r="AA139" t="b">
        <v>0</v>
      </c>
      <c r="AB139" t="b">
        <v>0</v>
      </c>
      <c r="AC139" t="b">
        <v>0</v>
      </c>
      <c r="AD139" t="b">
        <v>0</v>
      </c>
      <c r="AE139" t="b">
        <v>0</v>
      </c>
      <c r="AF139" s="25" t="b">
        <v>0</v>
      </c>
      <c r="AG139" t="b">
        <v>0</v>
      </c>
      <c r="AH139">
        <v>0</v>
      </c>
      <c r="AI139">
        <v>0</v>
      </c>
      <c r="AK139" s="13">
        <v>0</v>
      </c>
      <c r="AL139" s="13">
        <v>0</v>
      </c>
      <c r="AM139" s="13">
        <v>0</v>
      </c>
      <c r="AN139" s="18">
        <v>0</v>
      </c>
      <c r="AO139">
        <v>0</v>
      </c>
      <c r="AP139" t="b">
        <v>0</v>
      </c>
      <c r="AQ139">
        <v>0</v>
      </c>
      <c r="AR139">
        <v>0</v>
      </c>
      <c r="AS139" s="35" t="str">
        <v/>
      </c>
      <c r="AT139" s="35"/>
      <c r="AU139" s="58"/>
      <c r="AV139" t="b">
        <f t="shared" si="19"/>
        <v>0</v>
      </c>
      <c r="AW139">
        <v>0</v>
      </c>
      <c r="AX139">
        <v>0</v>
      </c>
      <c r="AY139">
        <v>0</v>
      </c>
      <c r="AZ139">
        <f ca="1"/>
        <v>0</v>
      </c>
      <c r="BB139" t="str">
        <v/>
      </c>
      <c r="BC139" t="str">
        <v/>
      </c>
      <c r="BD139" t="str">
        <v/>
      </c>
      <c r="BE139" t="str">
        <v/>
      </c>
      <c r="BF139" t="str">
        <v/>
      </c>
      <c r="BG139">
        <f ca="1"/>
        <v>0</v>
      </c>
      <c r="BI139" s="54" t="str">
        <f t="shared" si="21"/>
        <v/>
      </c>
      <c r="BJ139" s="54" t="str">
        <f t="shared" si="22"/>
        <v/>
      </c>
      <c r="BK139" s="54" t="str">
        <f t="shared" si="23"/>
        <v/>
      </c>
      <c r="BL139" s="54" t="str">
        <v/>
      </c>
      <c r="BM139" t="str">
        <v/>
      </c>
      <c r="BN139" t="str">
        <v/>
      </c>
      <c r="BO139" t="str">
        <v/>
      </c>
      <c r="BP139" t="str">
        <v/>
      </c>
      <c r="BQ139" s="25" t="str">
        <f t="shared" si="20"/>
        <v/>
      </c>
      <c r="BR139" s="35" t="str">
        <v/>
      </c>
      <c r="BS139" s="35" t="str">
        <v/>
      </c>
      <c r="BT139" t="str">
        <v>139</v>
      </c>
      <c r="BU139" s="35" t="str">
        <f t="shared" si="26"/>
        <v/>
      </c>
      <c r="BX139" s="13"/>
      <c r="BY139" s="57" t="str">
        <f t="shared" si="24"/>
        <v/>
      </c>
      <c r="BZ139" s="57"/>
      <c r="CG139" s="71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X139" t="str">
        <f ca="1"/>
        <v/>
      </c>
      <c r="CY139" t="str">
        <f ca="1"/>
        <v/>
      </c>
      <c r="CZ139" t="str">
        <f ca="1"/>
        <v/>
      </c>
      <c r="DA139" t="str">
        <f ca="1"/>
        <v/>
      </c>
      <c r="DB139" t="str">
        <f ca="1"/>
        <v/>
      </c>
      <c r="DC139" t="str">
        <f ca="1"/>
        <v/>
      </c>
      <c r="DD139" t="str">
        <f ca="1"/>
        <v/>
      </c>
      <c r="DL139" s="18" t="b">
        <f ca="1"/>
        <v>0</v>
      </c>
      <c r="DM139" s="141" t="str">
        <f t="shared" ca="1" si="25"/>
        <v/>
      </c>
      <c r="DN139" t="str">
        <v/>
      </c>
      <c r="DO139" t="str">
        <f ca="1"/>
        <v/>
      </c>
      <c r="DP139" t="str">
        <f ca="1"/>
        <v/>
      </c>
      <c r="DS139" t="str">
        <f ca="1"/>
        <v/>
      </c>
      <c r="DT139" t="str">
        <f ca="1"/>
        <v/>
      </c>
      <c r="DU139" t="str">
        <f ca="1"/>
        <v/>
      </c>
      <c r="DV139" t="str">
        <f ca="1"/>
        <v/>
      </c>
      <c r="DY139" t="str">
        <f ca="1"/>
        <v/>
      </c>
      <c r="DZ139" t="str">
        <f ca="1"/>
        <v/>
      </c>
      <c r="EC139" t="b">
        <f ca="1"/>
        <v>0</v>
      </c>
      <c r="ED139" t="str">
        <f ca="1"/>
        <v/>
      </c>
      <c r="EE139" s="13" t="str">
        <f ca="1"/>
        <v/>
      </c>
      <c r="EG139" t="str">
        <f ca="1"/>
        <v/>
      </c>
      <c r="EH139" t="str">
        <f ca="1"/>
        <v/>
      </c>
      <c r="EI139" t="str">
        <f ca="1"/>
        <v/>
      </c>
      <c r="EJ139" t="str">
        <f ca="1"/>
        <v/>
      </c>
      <c r="EK139" t="str">
        <f ca="1"/>
        <v/>
      </c>
      <c r="EL139" t="str">
        <f ca="1">IF(_IsInternal,_xlfn.TEXTJOIN($EL$1,TRUE,EG139:EJ139),"")</f>
        <v/>
      </c>
      <c r="EM139" t="str">
        <f ca="1"/>
        <v/>
      </c>
      <c r="EP139" t="str">
        <v/>
      </c>
      <c r="EQ139" t="str">
        <f ca="1"/>
        <v/>
      </c>
      <c r="ES139" s="78">
        <f>ROWS(ES$4:ES139)</f>
        <v>136</v>
      </c>
      <c r="FP139" t="str">
        <f ca="1"/>
        <v/>
      </c>
      <c r="FQ139" t="str">
        <f ca="1"/>
        <v/>
      </c>
      <c r="FR139" t="str">
        <f ca="1"/>
        <v/>
      </c>
      <c r="FZ139" s="109"/>
      <c r="GH139" t="str">
        <f ca="1"/>
        <v/>
      </c>
      <c r="GI139" t="str">
        <f ca="1"/>
        <v/>
      </c>
      <c r="GJ139" t="str">
        <f ca="1"/>
        <v/>
      </c>
      <c r="GY139" t="b">
        <f ca="1"/>
        <v>0</v>
      </c>
      <c r="GZ139" t="str">
        <f ca="1"/>
        <v/>
      </c>
      <c r="HA139" t="str">
        <f ca="1"/>
        <v/>
      </c>
      <c r="HB139" t="str">
        <f ca="1"/>
        <v/>
      </c>
      <c r="HQ139" t="str">
        <f ca="1"/>
        <v/>
      </c>
      <c r="HR139" t="str">
        <f ca="1"/>
        <v/>
      </c>
      <c r="HS139" t="str">
        <f ca="1"/>
        <v/>
      </c>
    </row>
    <row r="140" spans="1:227">
      <c r="A140" s="14" t="str">
        <f>IF(AK140,MAX(A$4:A139)+1,"")</f>
        <v/>
      </c>
      <c r="B140" s="51"/>
      <c r="C140" s="12"/>
      <c r="D140" s="12"/>
      <c r="E140" s="12"/>
      <c r="G140" s="12"/>
      <c r="I140" s="186"/>
      <c r="K140" s="12"/>
      <c r="L140" s="241"/>
      <c r="M140" s="241"/>
      <c r="O140" s="239">
        <v>0</v>
      </c>
      <c r="P140" s="240" t="str">
        <f ca="1">IF(T140,SUM(OFFSET($O140:$O$303,,,U140)),"")</f>
        <v/>
      </c>
      <c r="Q140" s="175"/>
      <c r="R140" s="177" t="str">
        <v/>
      </c>
      <c r="T140">
        <v>0</v>
      </c>
      <c r="U140" t="str">
        <f>IF(T140,IFERROR(MATCH(1,$T141:$T$303,0),ROWS($T140:$T$303)),"")</f>
        <v/>
      </c>
      <c r="V140" t="str">
        <v/>
      </c>
      <c r="W140" t="b">
        <f t="shared" si="18"/>
        <v>0</v>
      </c>
      <c r="X140" t="str">
        <v/>
      </c>
      <c r="Y140" t="str">
        <v/>
      </c>
      <c r="Z140" t="str">
        <v/>
      </c>
      <c r="AA140" t="b">
        <v>0</v>
      </c>
      <c r="AB140" t="b">
        <v>0</v>
      </c>
      <c r="AC140" t="b">
        <v>0</v>
      </c>
      <c r="AD140" t="b">
        <v>0</v>
      </c>
      <c r="AE140" t="b">
        <v>0</v>
      </c>
      <c r="AF140" s="25" t="b">
        <v>0</v>
      </c>
      <c r="AG140" t="b">
        <v>0</v>
      </c>
      <c r="AH140">
        <v>0</v>
      </c>
      <c r="AI140">
        <v>0</v>
      </c>
      <c r="AK140" s="13">
        <v>0</v>
      </c>
      <c r="AL140" s="13">
        <v>0</v>
      </c>
      <c r="AM140" s="13">
        <v>0</v>
      </c>
      <c r="AN140" s="18">
        <v>0</v>
      </c>
      <c r="AO140">
        <v>0</v>
      </c>
      <c r="AP140" t="b">
        <v>0</v>
      </c>
      <c r="AQ140">
        <v>0</v>
      </c>
      <c r="AR140">
        <v>0</v>
      </c>
      <c r="AS140" s="35" t="str">
        <v/>
      </c>
      <c r="AT140" s="35"/>
      <c r="AU140" s="58"/>
      <c r="AV140" t="b">
        <f t="shared" si="19"/>
        <v>0</v>
      </c>
      <c r="AW140">
        <v>0</v>
      </c>
      <c r="AX140">
        <v>0</v>
      </c>
      <c r="AY140">
        <v>0</v>
      </c>
      <c r="AZ140">
        <f ca="1"/>
        <v>0</v>
      </c>
      <c r="BB140" t="str">
        <v/>
      </c>
      <c r="BC140" t="str">
        <v/>
      </c>
      <c r="BD140" t="str">
        <v/>
      </c>
      <c r="BE140" t="str">
        <v/>
      </c>
      <c r="BF140" t="str">
        <v/>
      </c>
      <c r="BG140">
        <f ca="1"/>
        <v>0</v>
      </c>
      <c r="BI140" s="54" t="str">
        <f t="shared" si="21"/>
        <v/>
      </c>
      <c r="BJ140" s="54" t="str">
        <f t="shared" si="22"/>
        <v/>
      </c>
      <c r="BK140" s="54" t="str">
        <f t="shared" si="23"/>
        <v/>
      </c>
      <c r="BL140" s="54" t="str">
        <v/>
      </c>
      <c r="BM140" t="str">
        <v/>
      </c>
      <c r="BN140" t="str">
        <v/>
      </c>
      <c r="BO140" t="str">
        <v/>
      </c>
      <c r="BP140" t="str">
        <v/>
      </c>
      <c r="BQ140" s="25" t="str">
        <f t="shared" si="20"/>
        <v/>
      </c>
      <c r="BR140" s="35" t="str">
        <v/>
      </c>
      <c r="BS140" s="35" t="str">
        <v/>
      </c>
      <c r="BT140" t="str">
        <v>140</v>
      </c>
      <c r="BU140" s="35" t="str">
        <f t="shared" si="26"/>
        <v/>
      </c>
      <c r="BX140" s="13"/>
      <c r="BY140" s="57" t="str">
        <f t="shared" si="24"/>
        <v/>
      </c>
      <c r="BZ140" s="57"/>
      <c r="CG140" s="71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X140" t="str">
        <f ca="1"/>
        <v/>
      </c>
      <c r="CY140" t="str">
        <f ca="1"/>
        <v/>
      </c>
      <c r="CZ140" t="str">
        <f ca="1"/>
        <v/>
      </c>
      <c r="DA140" t="str">
        <f ca="1"/>
        <v/>
      </c>
      <c r="DB140" t="str">
        <f ca="1"/>
        <v/>
      </c>
      <c r="DC140" t="str">
        <f ca="1"/>
        <v/>
      </c>
      <c r="DD140" t="str">
        <f ca="1"/>
        <v/>
      </c>
      <c r="DL140" s="18" t="b">
        <f ca="1"/>
        <v>0</v>
      </c>
      <c r="DM140" s="141" t="str">
        <f t="shared" ca="1" si="25"/>
        <v/>
      </c>
      <c r="DN140" t="str">
        <v/>
      </c>
      <c r="DO140" t="str">
        <f ca="1"/>
        <v/>
      </c>
      <c r="DP140" t="str">
        <f ca="1"/>
        <v/>
      </c>
      <c r="DS140" t="str">
        <f ca="1"/>
        <v/>
      </c>
      <c r="DT140" t="str">
        <f ca="1"/>
        <v/>
      </c>
      <c r="DU140" t="str">
        <f ca="1"/>
        <v/>
      </c>
      <c r="DV140" t="str">
        <f ca="1"/>
        <v/>
      </c>
      <c r="DY140" t="str">
        <f ca="1"/>
        <v/>
      </c>
      <c r="DZ140" t="str">
        <f ca="1"/>
        <v/>
      </c>
      <c r="EC140" t="b">
        <f ca="1"/>
        <v>0</v>
      </c>
      <c r="ED140" t="str">
        <f ca="1"/>
        <v/>
      </c>
      <c r="EE140" s="13" t="str">
        <f ca="1"/>
        <v/>
      </c>
      <c r="EG140" t="str">
        <f ca="1"/>
        <v/>
      </c>
      <c r="EH140" t="str">
        <f ca="1"/>
        <v/>
      </c>
      <c r="EI140" t="str">
        <f ca="1"/>
        <v/>
      </c>
      <c r="EJ140" t="str">
        <f ca="1"/>
        <v/>
      </c>
      <c r="EK140" t="str">
        <f ca="1"/>
        <v/>
      </c>
      <c r="EL140" t="str">
        <f ca="1">IF(_IsInternal,_xlfn.TEXTJOIN($EL$1,TRUE,EG140:EJ140),"")</f>
        <v/>
      </c>
      <c r="EM140" t="str">
        <f ca="1"/>
        <v/>
      </c>
      <c r="EP140" t="str">
        <v/>
      </c>
      <c r="EQ140" t="str">
        <f ca="1"/>
        <v/>
      </c>
      <c r="ES140" s="78">
        <f>ROWS(ES$4:ES140)</f>
        <v>137</v>
      </c>
      <c r="FP140" t="str">
        <f ca="1"/>
        <v/>
      </c>
      <c r="FQ140" t="str">
        <f ca="1"/>
        <v/>
      </c>
      <c r="FR140" t="str">
        <f ca="1"/>
        <v/>
      </c>
      <c r="FZ140" s="109"/>
      <c r="GH140" t="str">
        <f ca="1"/>
        <v/>
      </c>
      <c r="GI140" t="str">
        <f ca="1"/>
        <v/>
      </c>
      <c r="GJ140" t="str">
        <f ca="1"/>
        <v/>
      </c>
      <c r="GY140" t="b">
        <f ca="1"/>
        <v>0</v>
      </c>
      <c r="GZ140" t="str">
        <f ca="1"/>
        <v/>
      </c>
      <c r="HA140" t="str">
        <f ca="1"/>
        <v/>
      </c>
      <c r="HB140" t="str">
        <f ca="1"/>
        <v/>
      </c>
      <c r="HQ140" t="str">
        <f ca="1"/>
        <v/>
      </c>
      <c r="HR140" t="str">
        <f ca="1"/>
        <v/>
      </c>
      <c r="HS140" t="str">
        <f ca="1"/>
        <v/>
      </c>
    </row>
    <row r="141" spans="1:227">
      <c r="A141" s="14" t="str">
        <f>IF(AK141,MAX(A$4:A140)+1,"")</f>
        <v/>
      </c>
      <c r="B141" s="51"/>
      <c r="C141" s="12"/>
      <c r="D141" s="12"/>
      <c r="E141" s="12"/>
      <c r="G141" s="12"/>
      <c r="I141" s="186"/>
      <c r="K141" s="12"/>
      <c r="L141" s="241"/>
      <c r="M141" s="241"/>
      <c r="O141" s="239">
        <v>0</v>
      </c>
      <c r="P141" s="240" t="str">
        <f ca="1">IF(T141,SUM(OFFSET($O141:$O$303,,,U141)),"")</f>
        <v/>
      </c>
      <c r="Q141" s="175"/>
      <c r="R141" s="177" t="str">
        <v/>
      </c>
      <c r="T141">
        <v>0</v>
      </c>
      <c r="U141" t="str">
        <f>IF(T141,IFERROR(MATCH(1,$T142:$T$303,0),ROWS($T141:$T$303)),"")</f>
        <v/>
      </c>
      <c r="V141" t="str">
        <v/>
      </c>
      <c r="W141" t="b">
        <f t="shared" si="18"/>
        <v>0</v>
      </c>
      <c r="X141" t="str">
        <v/>
      </c>
      <c r="Y141" t="str">
        <v/>
      </c>
      <c r="Z141" t="str">
        <v/>
      </c>
      <c r="AA141" t="b">
        <v>0</v>
      </c>
      <c r="AB141" t="b">
        <v>0</v>
      </c>
      <c r="AC141" t="b">
        <v>0</v>
      </c>
      <c r="AD141" t="b">
        <v>0</v>
      </c>
      <c r="AE141" t="b">
        <v>0</v>
      </c>
      <c r="AF141" s="25" t="b">
        <v>0</v>
      </c>
      <c r="AG141" t="b">
        <v>0</v>
      </c>
      <c r="AH141">
        <v>0</v>
      </c>
      <c r="AI141">
        <v>0</v>
      </c>
      <c r="AK141" s="13">
        <v>0</v>
      </c>
      <c r="AL141" s="13">
        <v>0</v>
      </c>
      <c r="AM141" s="13">
        <v>0</v>
      </c>
      <c r="AN141" s="18">
        <v>0</v>
      </c>
      <c r="AO141">
        <v>0</v>
      </c>
      <c r="AP141" t="b">
        <v>0</v>
      </c>
      <c r="AQ141">
        <v>0</v>
      </c>
      <c r="AR141">
        <v>0</v>
      </c>
      <c r="AS141" s="35" t="str">
        <v/>
      </c>
      <c r="AT141" s="35"/>
      <c r="AU141" s="58"/>
      <c r="AV141" t="b">
        <f t="shared" si="19"/>
        <v>0</v>
      </c>
      <c r="AW141">
        <v>0</v>
      </c>
      <c r="AX141">
        <v>0</v>
      </c>
      <c r="AY141">
        <v>0</v>
      </c>
      <c r="AZ141">
        <f ca="1"/>
        <v>0</v>
      </c>
      <c r="BB141" t="str">
        <v/>
      </c>
      <c r="BC141" t="str">
        <v/>
      </c>
      <c r="BD141" t="str">
        <v/>
      </c>
      <c r="BE141" t="str">
        <v/>
      </c>
      <c r="BF141" t="str">
        <v/>
      </c>
      <c r="BG141">
        <f ca="1"/>
        <v>0</v>
      </c>
      <c r="BI141" s="54" t="str">
        <f t="shared" si="21"/>
        <v/>
      </c>
      <c r="BJ141" s="54" t="str">
        <f t="shared" si="22"/>
        <v/>
      </c>
      <c r="BK141" s="54" t="str">
        <f t="shared" si="23"/>
        <v/>
      </c>
      <c r="BL141" s="54" t="str">
        <v/>
      </c>
      <c r="BM141" t="str">
        <v/>
      </c>
      <c r="BN141" t="str">
        <v/>
      </c>
      <c r="BO141" t="str">
        <v/>
      </c>
      <c r="BP141" t="str">
        <v/>
      </c>
      <c r="BQ141" s="25" t="str">
        <f t="shared" si="20"/>
        <v/>
      </c>
      <c r="BR141" s="35" t="str">
        <v/>
      </c>
      <c r="BS141" s="35" t="str">
        <v/>
      </c>
      <c r="BT141" t="str">
        <v>141</v>
      </c>
      <c r="BU141" s="35" t="str">
        <f t="shared" si="26"/>
        <v/>
      </c>
      <c r="BX141" s="13"/>
      <c r="BY141" s="57" t="str">
        <f t="shared" si="24"/>
        <v/>
      </c>
      <c r="BZ141" s="57"/>
      <c r="CG141" s="71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  <c r="CT141" s="73"/>
      <c r="CU141" s="73"/>
      <c r="CX141" t="str">
        <f ca="1"/>
        <v/>
      </c>
      <c r="CY141" t="str">
        <f ca="1"/>
        <v/>
      </c>
      <c r="CZ141" t="str">
        <f ca="1"/>
        <v/>
      </c>
      <c r="DA141" t="str">
        <f ca="1"/>
        <v/>
      </c>
      <c r="DB141" t="str">
        <f ca="1"/>
        <v/>
      </c>
      <c r="DC141" t="str">
        <f ca="1"/>
        <v/>
      </c>
      <c r="DD141" t="str">
        <f ca="1"/>
        <v/>
      </c>
      <c r="DL141" s="18" t="b">
        <f ca="1"/>
        <v>0</v>
      </c>
      <c r="DM141" s="141" t="str">
        <f t="shared" ca="1" si="25"/>
        <v/>
      </c>
      <c r="DN141" t="str">
        <v/>
      </c>
      <c r="DO141" t="str">
        <f ca="1"/>
        <v/>
      </c>
      <c r="DP141" t="str">
        <f ca="1"/>
        <v/>
      </c>
      <c r="DS141" t="str">
        <f ca="1"/>
        <v/>
      </c>
      <c r="DT141" t="str">
        <f ca="1"/>
        <v/>
      </c>
      <c r="DU141" t="str">
        <f ca="1"/>
        <v/>
      </c>
      <c r="DV141" t="str">
        <f ca="1"/>
        <v/>
      </c>
      <c r="DY141" t="str">
        <f ca="1"/>
        <v/>
      </c>
      <c r="DZ141" t="str">
        <f ca="1"/>
        <v/>
      </c>
      <c r="EC141" t="b">
        <f ca="1"/>
        <v>0</v>
      </c>
      <c r="ED141" t="str">
        <f ca="1"/>
        <v/>
      </c>
      <c r="EE141" s="13" t="str">
        <f ca="1"/>
        <v/>
      </c>
      <c r="EG141" t="str">
        <f ca="1"/>
        <v/>
      </c>
      <c r="EH141" t="str">
        <f ca="1"/>
        <v/>
      </c>
      <c r="EI141" t="str">
        <f ca="1"/>
        <v/>
      </c>
      <c r="EJ141" t="str">
        <f ca="1"/>
        <v/>
      </c>
      <c r="EK141" t="str">
        <f ca="1"/>
        <v/>
      </c>
      <c r="EL141" t="str">
        <f ca="1">IF(_IsInternal,_xlfn.TEXTJOIN($EL$1,TRUE,EG141:EJ141),"")</f>
        <v/>
      </c>
      <c r="EM141" t="str">
        <f ca="1"/>
        <v/>
      </c>
      <c r="EP141" t="str">
        <v/>
      </c>
      <c r="EQ141" t="str">
        <f ca="1"/>
        <v/>
      </c>
      <c r="ES141" s="78">
        <f>ROWS(ES$4:ES141)</f>
        <v>138</v>
      </c>
      <c r="FP141" t="str">
        <f ca="1"/>
        <v/>
      </c>
      <c r="FQ141" t="str">
        <f ca="1"/>
        <v/>
      </c>
      <c r="FR141" t="str">
        <f ca="1"/>
        <v/>
      </c>
      <c r="FZ141" s="109"/>
      <c r="GH141" t="str">
        <f ca="1"/>
        <v/>
      </c>
      <c r="GI141" t="str">
        <f ca="1"/>
        <v/>
      </c>
      <c r="GJ141" t="str">
        <f ca="1"/>
        <v/>
      </c>
      <c r="GY141" t="b">
        <f ca="1"/>
        <v>0</v>
      </c>
      <c r="GZ141" t="str">
        <f ca="1"/>
        <v/>
      </c>
      <c r="HA141" t="str">
        <f ca="1"/>
        <v/>
      </c>
      <c r="HB141" t="str">
        <f ca="1"/>
        <v/>
      </c>
      <c r="HQ141" t="str">
        <f ca="1"/>
        <v/>
      </c>
      <c r="HR141" t="str">
        <f ca="1"/>
        <v/>
      </c>
      <c r="HS141" t="str">
        <f ca="1"/>
        <v/>
      </c>
    </row>
    <row r="142" spans="1:227">
      <c r="A142" s="14" t="str">
        <f>IF(AK142,MAX(A$4:A141)+1,"")</f>
        <v/>
      </c>
      <c r="B142" s="51"/>
      <c r="C142" s="12"/>
      <c r="D142" s="12"/>
      <c r="E142" s="12"/>
      <c r="G142" s="12"/>
      <c r="I142" s="186"/>
      <c r="K142" s="12"/>
      <c r="L142" s="241"/>
      <c r="M142" s="241"/>
      <c r="O142" s="239">
        <v>0</v>
      </c>
      <c r="P142" s="240" t="str">
        <f ca="1">IF(T142,SUM(OFFSET($O142:$O$303,,,U142)),"")</f>
        <v/>
      </c>
      <c r="Q142" s="175"/>
      <c r="R142" s="177" t="str">
        <v/>
      </c>
      <c r="T142">
        <v>0</v>
      </c>
      <c r="U142" t="str">
        <f>IF(T142,IFERROR(MATCH(1,$T143:$T$303,0),ROWS($T142:$T$303)),"")</f>
        <v/>
      </c>
      <c r="V142" t="str">
        <v/>
      </c>
      <c r="W142" t="b">
        <f t="shared" si="18"/>
        <v>0</v>
      </c>
      <c r="X142" t="str">
        <v/>
      </c>
      <c r="Y142" t="str">
        <v/>
      </c>
      <c r="Z142" t="str">
        <v/>
      </c>
      <c r="AA142" t="b">
        <v>0</v>
      </c>
      <c r="AB142" t="b">
        <v>0</v>
      </c>
      <c r="AC142" t="b">
        <v>0</v>
      </c>
      <c r="AD142" t="b">
        <v>0</v>
      </c>
      <c r="AE142" t="b">
        <v>0</v>
      </c>
      <c r="AF142" s="25" t="b">
        <v>0</v>
      </c>
      <c r="AG142" t="b">
        <v>0</v>
      </c>
      <c r="AH142">
        <v>0</v>
      </c>
      <c r="AI142">
        <v>0</v>
      </c>
      <c r="AK142" s="13">
        <v>0</v>
      </c>
      <c r="AL142" s="13">
        <v>0</v>
      </c>
      <c r="AM142" s="13">
        <v>0</v>
      </c>
      <c r="AN142" s="18">
        <v>0</v>
      </c>
      <c r="AO142">
        <v>0</v>
      </c>
      <c r="AP142" t="b">
        <v>0</v>
      </c>
      <c r="AQ142">
        <v>0</v>
      </c>
      <c r="AR142">
        <v>0</v>
      </c>
      <c r="AS142" s="35" t="str">
        <v/>
      </c>
      <c r="AT142" s="35"/>
      <c r="AU142" s="58"/>
      <c r="AV142" t="b">
        <f t="shared" si="19"/>
        <v>0</v>
      </c>
      <c r="AW142">
        <v>0</v>
      </c>
      <c r="AX142">
        <v>0</v>
      </c>
      <c r="AY142">
        <v>0</v>
      </c>
      <c r="AZ142">
        <f ca="1"/>
        <v>0</v>
      </c>
      <c r="BB142" t="str">
        <v/>
      </c>
      <c r="BC142" t="str">
        <v/>
      </c>
      <c r="BD142" t="str">
        <v/>
      </c>
      <c r="BE142" t="str">
        <v/>
      </c>
      <c r="BF142" t="str">
        <v/>
      </c>
      <c r="BG142">
        <f ca="1"/>
        <v>0</v>
      </c>
      <c r="BI142" s="54" t="str">
        <f t="shared" si="21"/>
        <v/>
      </c>
      <c r="BJ142" s="54" t="str">
        <f t="shared" si="22"/>
        <v/>
      </c>
      <c r="BK142" s="54" t="str">
        <f t="shared" si="23"/>
        <v/>
      </c>
      <c r="BL142" s="54" t="str">
        <v/>
      </c>
      <c r="BM142" t="str">
        <v/>
      </c>
      <c r="BN142" t="str">
        <v/>
      </c>
      <c r="BO142" t="str">
        <v/>
      </c>
      <c r="BP142" t="str">
        <v/>
      </c>
      <c r="BQ142" s="25" t="str">
        <f t="shared" si="20"/>
        <v/>
      </c>
      <c r="BR142" s="35" t="str">
        <v/>
      </c>
      <c r="BS142" s="35" t="str">
        <v/>
      </c>
      <c r="BT142" t="str">
        <v>142</v>
      </c>
      <c r="BU142" s="35" t="str">
        <f t="shared" si="26"/>
        <v/>
      </c>
      <c r="BX142" s="13"/>
      <c r="BY142" s="57" t="str">
        <f t="shared" si="24"/>
        <v/>
      </c>
      <c r="BZ142" s="57"/>
      <c r="CG142" s="71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X142" t="str">
        <f ca="1"/>
        <v/>
      </c>
      <c r="CY142" t="str">
        <f ca="1"/>
        <v/>
      </c>
      <c r="CZ142" t="str">
        <f ca="1"/>
        <v/>
      </c>
      <c r="DA142" t="str">
        <f ca="1"/>
        <v/>
      </c>
      <c r="DB142" t="str">
        <f ca="1"/>
        <v/>
      </c>
      <c r="DC142" t="str">
        <f ca="1"/>
        <v/>
      </c>
      <c r="DD142" t="str">
        <f ca="1"/>
        <v/>
      </c>
      <c r="DL142" s="18" t="b">
        <f ca="1"/>
        <v>0</v>
      </c>
      <c r="DM142" s="141" t="str">
        <f t="shared" ca="1" si="25"/>
        <v/>
      </c>
      <c r="DN142" t="str">
        <v/>
      </c>
      <c r="DO142" t="str">
        <f ca="1"/>
        <v/>
      </c>
      <c r="DP142" t="str">
        <f ca="1"/>
        <v/>
      </c>
      <c r="DS142" t="str">
        <f ca="1"/>
        <v/>
      </c>
      <c r="DT142" t="str">
        <f ca="1"/>
        <v/>
      </c>
      <c r="DU142" t="str">
        <f ca="1"/>
        <v/>
      </c>
      <c r="DV142" t="str">
        <f ca="1"/>
        <v/>
      </c>
      <c r="DY142" t="str">
        <f ca="1"/>
        <v/>
      </c>
      <c r="DZ142" t="str">
        <f ca="1"/>
        <v/>
      </c>
      <c r="EC142" t="b">
        <f ca="1"/>
        <v>0</v>
      </c>
      <c r="ED142" t="str">
        <f ca="1"/>
        <v/>
      </c>
      <c r="EE142" s="13" t="str">
        <f ca="1"/>
        <v/>
      </c>
      <c r="EG142" t="str">
        <f ca="1"/>
        <v/>
      </c>
      <c r="EH142" t="str">
        <f ca="1"/>
        <v/>
      </c>
      <c r="EI142" t="str">
        <f ca="1"/>
        <v/>
      </c>
      <c r="EJ142" t="str">
        <f ca="1"/>
        <v/>
      </c>
      <c r="EK142" t="str">
        <f ca="1"/>
        <v/>
      </c>
      <c r="EL142" t="str">
        <f ca="1">IF(_IsInternal,_xlfn.TEXTJOIN($EL$1,TRUE,EG142:EJ142),"")</f>
        <v/>
      </c>
      <c r="EM142" t="str">
        <f ca="1"/>
        <v/>
      </c>
      <c r="EP142" t="str">
        <v/>
      </c>
      <c r="EQ142" t="str">
        <f ca="1"/>
        <v/>
      </c>
      <c r="ES142" s="78">
        <f>ROWS(ES$4:ES142)</f>
        <v>139</v>
      </c>
      <c r="FP142" t="str">
        <f ca="1"/>
        <v/>
      </c>
      <c r="FQ142" t="str">
        <f ca="1"/>
        <v/>
      </c>
      <c r="FR142" t="str">
        <f ca="1"/>
        <v/>
      </c>
      <c r="FZ142" s="109"/>
      <c r="GH142" t="str">
        <f ca="1"/>
        <v/>
      </c>
      <c r="GI142" t="str">
        <f ca="1"/>
        <v/>
      </c>
      <c r="GJ142" t="str">
        <f ca="1"/>
        <v/>
      </c>
      <c r="GY142" t="b">
        <f ca="1"/>
        <v>0</v>
      </c>
      <c r="GZ142" t="str">
        <f ca="1"/>
        <v/>
      </c>
      <c r="HA142" t="str">
        <f ca="1"/>
        <v/>
      </c>
      <c r="HB142" t="str">
        <f ca="1"/>
        <v/>
      </c>
      <c r="HQ142" t="str">
        <f ca="1"/>
        <v/>
      </c>
      <c r="HR142" t="str">
        <f ca="1"/>
        <v/>
      </c>
      <c r="HS142" t="str">
        <f ca="1"/>
        <v/>
      </c>
    </row>
    <row r="143" spans="1:227">
      <c r="A143" s="14" t="str">
        <f>IF(AK143,MAX(A$4:A142)+1,"")</f>
        <v/>
      </c>
      <c r="B143" s="51"/>
      <c r="C143" s="12"/>
      <c r="D143" s="12"/>
      <c r="E143" s="12"/>
      <c r="G143" s="12"/>
      <c r="I143" s="186"/>
      <c r="K143" s="12"/>
      <c r="L143" s="241"/>
      <c r="M143" s="241"/>
      <c r="O143" s="239">
        <v>0</v>
      </c>
      <c r="P143" s="240" t="str">
        <f ca="1">IF(T143,SUM(OFFSET($O143:$O$303,,,U143)),"")</f>
        <v/>
      </c>
      <c r="Q143" s="175"/>
      <c r="R143" s="177" t="str">
        <v/>
      </c>
      <c r="T143">
        <v>0</v>
      </c>
      <c r="U143" t="str">
        <f>IF(T143,IFERROR(MATCH(1,$T144:$T$303,0),ROWS($T143:$T$303)),"")</f>
        <v/>
      </c>
      <c r="V143" t="str">
        <v/>
      </c>
      <c r="W143" t="b">
        <f t="shared" si="18"/>
        <v>0</v>
      </c>
      <c r="X143" t="str">
        <v/>
      </c>
      <c r="Y143" t="str">
        <v/>
      </c>
      <c r="Z143" t="str">
        <v/>
      </c>
      <c r="AA143" t="b">
        <v>0</v>
      </c>
      <c r="AB143" t="b">
        <v>0</v>
      </c>
      <c r="AC143" t="b">
        <v>0</v>
      </c>
      <c r="AD143" t="b">
        <v>0</v>
      </c>
      <c r="AE143" t="b">
        <v>0</v>
      </c>
      <c r="AF143" s="25" t="b">
        <v>0</v>
      </c>
      <c r="AG143" t="b">
        <v>0</v>
      </c>
      <c r="AH143">
        <v>0</v>
      </c>
      <c r="AI143">
        <v>0</v>
      </c>
      <c r="AK143" s="13">
        <v>0</v>
      </c>
      <c r="AL143" s="13">
        <v>0</v>
      </c>
      <c r="AM143" s="13">
        <v>0</v>
      </c>
      <c r="AN143" s="18">
        <v>0</v>
      </c>
      <c r="AO143">
        <v>0</v>
      </c>
      <c r="AP143" t="b">
        <v>0</v>
      </c>
      <c r="AQ143">
        <v>0</v>
      </c>
      <c r="AR143">
        <v>0</v>
      </c>
      <c r="AS143" s="35" t="str">
        <v/>
      </c>
      <c r="AT143" s="35"/>
      <c r="AU143" s="58"/>
      <c r="AV143" t="b">
        <f t="shared" si="19"/>
        <v>0</v>
      </c>
      <c r="AW143">
        <v>0</v>
      </c>
      <c r="AX143">
        <v>0</v>
      </c>
      <c r="AY143">
        <v>0</v>
      </c>
      <c r="AZ143">
        <f ca="1"/>
        <v>0</v>
      </c>
      <c r="BB143" t="str">
        <v/>
      </c>
      <c r="BC143" t="str">
        <v/>
      </c>
      <c r="BD143" t="str">
        <v/>
      </c>
      <c r="BE143" t="str">
        <v/>
      </c>
      <c r="BF143" t="str">
        <v/>
      </c>
      <c r="BG143">
        <f ca="1"/>
        <v>0</v>
      </c>
      <c r="BI143" s="54" t="str">
        <f t="shared" si="21"/>
        <v/>
      </c>
      <c r="BJ143" s="54" t="str">
        <f t="shared" si="22"/>
        <v/>
      </c>
      <c r="BK143" s="54" t="str">
        <f t="shared" si="23"/>
        <v/>
      </c>
      <c r="BL143" s="54" t="str">
        <v/>
      </c>
      <c r="BM143" t="str">
        <v/>
      </c>
      <c r="BN143" t="str">
        <v/>
      </c>
      <c r="BO143" t="str">
        <v/>
      </c>
      <c r="BP143" t="str">
        <v/>
      </c>
      <c r="BQ143" s="25" t="str">
        <f t="shared" si="20"/>
        <v/>
      </c>
      <c r="BR143" s="35" t="str">
        <v/>
      </c>
      <c r="BS143" s="35" t="str">
        <v/>
      </c>
      <c r="BT143" t="str">
        <v>143</v>
      </c>
      <c r="BU143" s="35" t="str">
        <f t="shared" si="26"/>
        <v/>
      </c>
      <c r="BX143" s="13"/>
      <c r="BY143" s="57" t="str">
        <f t="shared" si="24"/>
        <v/>
      </c>
      <c r="BZ143" s="57"/>
      <c r="CG143" s="71"/>
      <c r="CH143" s="73"/>
      <c r="CI143" s="73"/>
      <c r="CJ143" s="73"/>
      <c r="CK143" s="73"/>
      <c r="CL143" s="73"/>
      <c r="CM143" s="73"/>
      <c r="CN143" s="73"/>
      <c r="CO143" s="73"/>
      <c r="CP143" s="73"/>
      <c r="CQ143" s="73"/>
      <c r="CR143" s="73"/>
      <c r="CS143" s="73"/>
      <c r="CT143" s="73"/>
      <c r="CU143" s="73"/>
      <c r="CX143" t="str">
        <f ca="1"/>
        <v/>
      </c>
      <c r="CY143" t="str">
        <f ca="1"/>
        <v/>
      </c>
      <c r="CZ143" t="str">
        <f ca="1"/>
        <v/>
      </c>
      <c r="DA143" t="str">
        <f ca="1"/>
        <v/>
      </c>
      <c r="DB143" t="str">
        <f ca="1"/>
        <v/>
      </c>
      <c r="DC143" t="str">
        <f ca="1"/>
        <v/>
      </c>
      <c r="DD143" t="str">
        <f ca="1"/>
        <v/>
      </c>
      <c r="DL143" s="18" t="b">
        <f ca="1"/>
        <v>0</v>
      </c>
      <c r="DM143" s="141" t="str">
        <f t="shared" ca="1" si="25"/>
        <v/>
      </c>
      <c r="DN143" t="str">
        <v/>
      </c>
      <c r="DO143" t="str">
        <f ca="1"/>
        <v/>
      </c>
      <c r="DP143" t="str">
        <f ca="1"/>
        <v/>
      </c>
      <c r="DS143" t="str">
        <f ca="1"/>
        <v/>
      </c>
      <c r="DT143" t="str">
        <f ca="1"/>
        <v/>
      </c>
      <c r="DU143" t="str">
        <f ca="1"/>
        <v/>
      </c>
      <c r="DV143" t="str">
        <f ca="1"/>
        <v/>
      </c>
      <c r="DY143" t="str">
        <f ca="1"/>
        <v/>
      </c>
      <c r="DZ143" t="str">
        <f ca="1"/>
        <v/>
      </c>
      <c r="EC143" t="b">
        <f ca="1"/>
        <v>0</v>
      </c>
      <c r="ED143" t="str">
        <f ca="1"/>
        <v/>
      </c>
      <c r="EE143" s="13" t="str">
        <f ca="1"/>
        <v/>
      </c>
      <c r="EG143" t="str">
        <f ca="1"/>
        <v/>
      </c>
      <c r="EH143" t="str">
        <f ca="1"/>
        <v/>
      </c>
      <c r="EI143" t="str">
        <f ca="1"/>
        <v/>
      </c>
      <c r="EJ143" t="str">
        <f ca="1"/>
        <v/>
      </c>
      <c r="EK143" t="str">
        <f ca="1"/>
        <v/>
      </c>
      <c r="EL143" t="str">
        <f ca="1">IF(_IsInternal,_xlfn.TEXTJOIN($EL$1,TRUE,EG143:EJ143),"")</f>
        <v/>
      </c>
      <c r="EM143" t="str">
        <f ca="1"/>
        <v/>
      </c>
      <c r="EP143" t="str">
        <v/>
      </c>
      <c r="EQ143" t="str">
        <f ca="1"/>
        <v/>
      </c>
      <c r="ES143" s="78">
        <f>ROWS(ES$4:ES143)</f>
        <v>140</v>
      </c>
      <c r="FP143" t="str">
        <f ca="1"/>
        <v/>
      </c>
      <c r="FQ143" t="str">
        <f ca="1"/>
        <v/>
      </c>
      <c r="FR143" t="str">
        <f ca="1"/>
        <v/>
      </c>
      <c r="FZ143" s="109"/>
      <c r="GH143" t="str">
        <f ca="1"/>
        <v/>
      </c>
      <c r="GI143" t="str">
        <f ca="1"/>
        <v/>
      </c>
      <c r="GJ143" t="str">
        <f ca="1"/>
        <v/>
      </c>
      <c r="GY143" t="b">
        <f ca="1"/>
        <v>0</v>
      </c>
      <c r="GZ143" t="str">
        <f ca="1"/>
        <v/>
      </c>
      <c r="HA143" t="str">
        <f ca="1"/>
        <v/>
      </c>
      <c r="HB143" t="str">
        <f ca="1"/>
        <v/>
      </c>
      <c r="HQ143" t="str">
        <f ca="1"/>
        <v/>
      </c>
      <c r="HR143" t="str">
        <f ca="1"/>
        <v/>
      </c>
      <c r="HS143" t="str">
        <f ca="1"/>
        <v/>
      </c>
    </row>
    <row r="144" spans="1:227">
      <c r="A144" s="14" t="str">
        <f>IF(AK144,MAX(A$4:A143)+1,"")</f>
        <v/>
      </c>
      <c r="B144" s="51"/>
      <c r="C144" s="12"/>
      <c r="D144" s="12"/>
      <c r="E144" s="12"/>
      <c r="G144" s="12"/>
      <c r="I144" s="186"/>
      <c r="K144" s="12"/>
      <c r="L144" s="241"/>
      <c r="M144" s="241"/>
      <c r="O144" s="239">
        <v>0</v>
      </c>
      <c r="P144" s="240" t="str">
        <f ca="1">IF(T144,SUM(OFFSET($O144:$O$303,,,U144)),"")</f>
        <v/>
      </c>
      <c r="Q144" s="175"/>
      <c r="R144" s="177" t="str">
        <v/>
      </c>
      <c r="T144">
        <v>0</v>
      </c>
      <c r="U144" t="str">
        <f>IF(T144,IFERROR(MATCH(1,$T145:$T$303,0),ROWS($T144:$T$303)),"")</f>
        <v/>
      </c>
      <c r="V144" t="str">
        <v/>
      </c>
      <c r="W144" t="b">
        <f t="shared" si="18"/>
        <v>0</v>
      </c>
      <c r="X144" t="str">
        <v/>
      </c>
      <c r="Y144" t="str">
        <v/>
      </c>
      <c r="Z144" t="str">
        <v/>
      </c>
      <c r="AA144" t="b">
        <v>0</v>
      </c>
      <c r="AB144" t="b">
        <v>0</v>
      </c>
      <c r="AC144" t="b">
        <v>0</v>
      </c>
      <c r="AD144" t="b">
        <v>0</v>
      </c>
      <c r="AE144" t="b">
        <v>0</v>
      </c>
      <c r="AF144" s="25" t="b">
        <v>0</v>
      </c>
      <c r="AG144" t="b">
        <v>0</v>
      </c>
      <c r="AH144">
        <v>0</v>
      </c>
      <c r="AI144">
        <v>0</v>
      </c>
      <c r="AK144" s="13">
        <v>0</v>
      </c>
      <c r="AL144" s="13">
        <v>0</v>
      </c>
      <c r="AM144" s="13">
        <v>0</v>
      </c>
      <c r="AN144" s="18">
        <v>0</v>
      </c>
      <c r="AO144">
        <v>0</v>
      </c>
      <c r="AP144" t="b">
        <v>0</v>
      </c>
      <c r="AQ144">
        <v>0</v>
      </c>
      <c r="AR144">
        <v>0</v>
      </c>
      <c r="AS144" s="35" t="str">
        <v/>
      </c>
      <c r="AT144" s="35"/>
      <c r="AU144" s="58"/>
      <c r="AV144" t="b">
        <f t="shared" si="19"/>
        <v>0</v>
      </c>
      <c r="AW144">
        <v>0</v>
      </c>
      <c r="AX144">
        <v>0</v>
      </c>
      <c r="AY144">
        <v>0</v>
      </c>
      <c r="AZ144">
        <f ca="1"/>
        <v>0</v>
      </c>
      <c r="BB144" t="str">
        <v/>
      </c>
      <c r="BC144" t="str">
        <v/>
      </c>
      <c r="BD144" t="str">
        <v/>
      </c>
      <c r="BE144" t="str">
        <v/>
      </c>
      <c r="BF144" t="str">
        <v/>
      </c>
      <c r="BG144">
        <f ca="1"/>
        <v>0</v>
      </c>
      <c r="BI144" s="54" t="str">
        <f t="shared" si="21"/>
        <v/>
      </c>
      <c r="BJ144" s="54" t="str">
        <f t="shared" si="22"/>
        <v/>
      </c>
      <c r="BK144" s="54" t="str">
        <f t="shared" si="23"/>
        <v/>
      </c>
      <c r="BL144" s="54" t="str">
        <v/>
      </c>
      <c r="BM144" t="str">
        <v/>
      </c>
      <c r="BN144" t="str">
        <v/>
      </c>
      <c r="BO144" t="str">
        <v/>
      </c>
      <c r="BP144" t="str">
        <v/>
      </c>
      <c r="BQ144" s="25" t="str">
        <f t="shared" si="20"/>
        <v/>
      </c>
      <c r="BR144" s="35" t="str">
        <v/>
      </c>
      <c r="BS144" s="35" t="str">
        <v/>
      </c>
      <c r="BT144" t="str">
        <v>144</v>
      </c>
      <c r="BU144" s="35" t="str">
        <f t="shared" si="26"/>
        <v/>
      </c>
      <c r="BX144" s="13"/>
      <c r="BY144" s="57" t="str">
        <f t="shared" si="24"/>
        <v/>
      </c>
      <c r="BZ144" s="57"/>
      <c r="CG144" s="71"/>
      <c r="CH144" s="73"/>
      <c r="CI144" s="73"/>
      <c r="CJ144" s="73"/>
      <c r="CK144" s="73"/>
      <c r="CL144" s="73"/>
      <c r="CM144" s="73"/>
      <c r="CN144" s="73"/>
      <c r="CO144" s="73"/>
      <c r="CP144" s="73"/>
      <c r="CQ144" s="73"/>
      <c r="CR144" s="73"/>
      <c r="CS144" s="73"/>
      <c r="CT144" s="73"/>
      <c r="CU144" s="73"/>
      <c r="CX144" t="str">
        <f ca="1"/>
        <v/>
      </c>
      <c r="CY144" t="str">
        <f ca="1"/>
        <v/>
      </c>
      <c r="CZ144" t="str">
        <f ca="1"/>
        <v/>
      </c>
      <c r="DA144" t="str">
        <f ca="1"/>
        <v/>
      </c>
      <c r="DB144" t="str">
        <f ca="1"/>
        <v/>
      </c>
      <c r="DC144" t="str">
        <f ca="1"/>
        <v/>
      </c>
      <c r="DD144" t="str">
        <f ca="1"/>
        <v/>
      </c>
      <c r="DL144" s="18" t="b">
        <f ca="1"/>
        <v>0</v>
      </c>
      <c r="DM144" s="141" t="str">
        <f t="shared" ca="1" si="25"/>
        <v/>
      </c>
      <c r="DN144" t="str">
        <v/>
      </c>
      <c r="DO144" t="str">
        <f ca="1"/>
        <v/>
      </c>
      <c r="DP144" t="str">
        <f ca="1"/>
        <v/>
      </c>
      <c r="DS144" t="str">
        <f ca="1"/>
        <v/>
      </c>
      <c r="DT144" t="str">
        <f ca="1"/>
        <v/>
      </c>
      <c r="DU144" t="str">
        <f ca="1"/>
        <v/>
      </c>
      <c r="DV144" t="str">
        <f ca="1"/>
        <v/>
      </c>
      <c r="DY144" t="str">
        <f ca="1"/>
        <v/>
      </c>
      <c r="DZ144" t="str">
        <f ca="1"/>
        <v/>
      </c>
      <c r="EC144" t="b">
        <f ca="1"/>
        <v>0</v>
      </c>
      <c r="ED144" t="str">
        <f ca="1"/>
        <v/>
      </c>
      <c r="EE144" s="13" t="str">
        <f ca="1"/>
        <v/>
      </c>
      <c r="EG144" t="str">
        <f ca="1"/>
        <v/>
      </c>
      <c r="EH144" t="str">
        <f ca="1"/>
        <v/>
      </c>
      <c r="EI144" t="str">
        <f ca="1"/>
        <v/>
      </c>
      <c r="EJ144" t="str">
        <f ca="1"/>
        <v/>
      </c>
      <c r="EK144" t="str">
        <f ca="1"/>
        <v/>
      </c>
      <c r="EL144" t="str">
        <f ca="1">IF(_IsInternal,_xlfn.TEXTJOIN($EL$1,TRUE,EG144:EJ144),"")</f>
        <v/>
      </c>
      <c r="EM144" t="str">
        <f ca="1"/>
        <v/>
      </c>
      <c r="EP144" t="str">
        <v/>
      </c>
      <c r="EQ144" t="str">
        <f ca="1"/>
        <v/>
      </c>
      <c r="ES144" s="78">
        <f>ROWS(ES$4:ES144)</f>
        <v>141</v>
      </c>
      <c r="FP144" t="str">
        <f ca="1"/>
        <v/>
      </c>
      <c r="FQ144" t="str">
        <f ca="1"/>
        <v/>
      </c>
      <c r="FR144" t="str">
        <f ca="1"/>
        <v/>
      </c>
      <c r="FZ144" s="109"/>
      <c r="GH144" t="str">
        <f ca="1"/>
        <v/>
      </c>
      <c r="GI144" t="str">
        <f ca="1"/>
        <v/>
      </c>
      <c r="GJ144" t="str">
        <f ca="1"/>
        <v/>
      </c>
      <c r="GY144" t="b">
        <f ca="1"/>
        <v>0</v>
      </c>
      <c r="GZ144" t="str">
        <f ca="1"/>
        <v/>
      </c>
      <c r="HA144" t="str">
        <f ca="1"/>
        <v/>
      </c>
      <c r="HB144" t="str">
        <f ca="1"/>
        <v/>
      </c>
      <c r="HQ144" t="str">
        <f ca="1"/>
        <v/>
      </c>
      <c r="HR144" t="str">
        <f ca="1"/>
        <v/>
      </c>
      <c r="HS144" t="str">
        <f ca="1"/>
        <v/>
      </c>
    </row>
    <row r="145" spans="1:227">
      <c r="A145" s="14" t="str">
        <f>IF(AK145,MAX(A$4:A144)+1,"")</f>
        <v/>
      </c>
      <c r="B145" s="51"/>
      <c r="C145" s="12"/>
      <c r="D145" s="12"/>
      <c r="E145" s="12"/>
      <c r="G145" s="12"/>
      <c r="I145" s="186"/>
      <c r="K145" s="12"/>
      <c r="L145" s="241"/>
      <c r="M145" s="241"/>
      <c r="O145" s="239">
        <v>0</v>
      </c>
      <c r="P145" s="240" t="str">
        <f ca="1">IF(T145,SUM(OFFSET($O145:$O$303,,,U145)),"")</f>
        <v/>
      </c>
      <c r="Q145" s="175"/>
      <c r="R145" s="177" t="str">
        <v/>
      </c>
      <c r="T145">
        <v>0</v>
      </c>
      <c r="U145" t="str">
        <f>IF(T145,IFERROR(MATCH(1,$T146:$T$303,0),ROWS($T145:$T$303)),"")</f>
        <v/>
      </c>
      <c r="V145" t="str">
        <v/>
      </c>
      <c r="W145" t="b">
        <f t="shared" si="18"/>
        <v>0</v>
      </c>
      <c r="X145" t="str">
        <v/>
      </c>
      <c r="Y145" t="str">
        <v/>
      </c>
      <c r="Z145" t="str">
        <v/>
      </c>
      <c r="AA145" t="b">
        <v>0</v>
      </c>
      <c r="AB145" t="b">
        <v>0</v>
      </c>
      <c r="AC145" t="b">
        <v>0</v>
      </c>
      <c r="AD145" t="b">
        <v>0</v>
      </c>
      <c r="AE145" t="b">
        <v>0</v>
      </c>
      <c r="AF145" s="25" t="b">
        <v>0</v>
      </c>
      <c r="AG145" t="b">
        <v>0</v>
      </c>
      <c r="AH145">
        <v>0</v>
      </c>
      <c r="AI145">
        <v>0</v>
      </c>
      <c r="AK145" s="13">
        <v>0</v>
      </c>
      <c r="AL145" s="13">
        <v>0</v>
      </c>
      <c r="AM145" s="13">
        <v>0</v>
      </c>
      <c r="AN145" s="18">
        <v>0</v>
      </c>
      <c r="AO145">
        <v>0</v>
      </c>
      <c r="AP145" t="b">
        <v>0</v>
      </c>
      <c r="AQ145">
        <v>0</v>
      </c>
      <c r="AR145">
        <v>0</v>
      </c>
      <c r="AS145" s="35" t="str">
        <v/>
      </c>
      <c r="AT145" s="35"/>
      <c r="AU145" s="58"/>
      <c r="AV145" t="b">
        <f t="shared" si="19"/>
        <v>0</v>
      </c>
      <c r="AW145">
        <v>0</v>
      </c>
      <c r="AX145">
        <v>0</v>
      </c>
      <c r="AY145">
        <v>0</v>
      </c>
      <c r="AZ145">
        <f ca="1"/>
        <v>0</v>
      </c>
      <c r="BB145" t="str">
        <v/>
      </c>
      <c r="BC145" t="str">
        <v/>
      </c>
      <c r="BD145" t="str">
        <v/>
      </c>
      <c r="BE145" t="str">
        <v/>
      </c>
      <c r="BF145" t="str">
        <v/>
      </c>
      <c r="BG145">
        <f ca="1"/>
        <v>0</v>
      </c>
      <c r="BI145" s="54" t="str">
        <f t="shared" si="21"/>
        <v/>
      </c>
      <c r="BJ145" s="54" t="str">
        <f t="shared" si="22"/>
        <v/>
      </c>
      <c r="BK145" s="54" t="str">
        <f t="shared" si="23"/>
        <v/>
      </c>
      <c r="BL145" s="54" t="str">
        <v/>
      </c>
      <c r="BM145" t="str">
        <v/>
      </c>
      <c r="BN145" t="str">
        <v/>
      </c>
      <c r="BO145" t="str">
        <v/>
      </c>
      <c r="BP145" t="str">
        <v/>
      </c>
      <c r="BQ145" s="25" t="str">
        <f t="shared" si="20"/>
        <v/>
      </c>
      <c r="BR145" s="35" t="str">
        <v/>
      </c>
      <c r="BS145" s="35" t="str">
        <v/>
      </c>
      <c r="BT145" t="str">
        <v>145</v>
      </c>
      <c r="BU145" s="35" t="str">
        <f t="shared" si="26"/>
        <v/>
      </c>
      <c r="BX145" s="13"/>
      <c r="BY145" s="57" t="str">
        <f t="shared" si="24"/>
        <v/>
      </c>
      <c r="BZ145" s="57"/>
      <c r="CG145" s="71"/>
      <c r="CH145" s="73"/>
      <c r="CI145" s="73"/>
      <c r="CJ145" s="73"/>
      <c r="CK145" s="73"/>
      <c r="CL145" s="73"/>
      <c r="CM145" s="73"/>
      <c r="CN145" s="73"/>
      <c r="CO145" s="73"/>
      <c r="CP145" s="73"/>
      <c r="CQ145" s="73"/>
      <c r="CR145" s="73"/>
      <c r="CS145" s="73"/>
      <c r="CT145" s="73"/>
      <c r="CU145" s="73"/>
      <c r="CX145" t="str">
        <f ca="1"/>
        <v/>
      </c>
      <c r="CY145" t="str">
        <f ca="1"/>
        <v/>
      </c>
      <c r="CZ145" t="str">
        <f ca="1"/>
        <v/>
      </c>
      <c r="DA145" t="str">
        <f ca="1"/>
        <v/>
      </c>
      <c r="DB145" t="str">
        <f ca="1"/>
        <v/>
      </c>
      <c r="DC145" t="str">
        <f ca="1"/>
        <v/>
      </c>
      <c r="DD145" t="str">
        <f ca="1"/>
        <v/>
      </c>
      <c r="DL145" s="18" t="b">
        <f ca="1"/>
        <v>0</v>
      </c>
      <c r="DM145" s="141" t="str">
        <f t="shared" ca="1" si="25"/>
        <v/>
      </c>
      <c r="DN145" t="str">
        <v/>
      </c>
      <c r="DO145" t="str">
        <f ca="1"/>
        <v/>
      </c>
      <c r="DP145" t="str">
        <f ca="1"/>
        <v/>
      </c>
      <c r="DS145" t="str">
        <f ca="1"/>
        <v/>
      </c>
      <c r="DT145" t="str">
        <f ca="1"/>
        <v/>
      </c>
      <c r="DU145" t="str">
        <f ca="1"/>
        <v/>
      </c>
      <c r="DV145" t="str">
        <f ca="1"/>
        <v/>
      </c>
      <c r="DY145" t="str">
        <f ca="1"/>
        <v/>
      </c>
      <c r="DZ145" t="str">
        <f ca="1"/>
        <v/>
      </c>
      <c r="EC145" t="b">
        <f ca="1"/>
        <v>0</v>
      </c>
      <c r="ED145" t="str">
        <f ca="1"/>
        <v/>
      </c>
      <c r="EE145" s="13" t="str">
        <f ca="1"/>
        <v/>
      </c>
      <c r="EG145" t="str">
        <f ca="1"/>
        <v/>
      </c>
      <c r="EH145" t="str">
        <f ca="1"/>
        <v/>
      </c>
      <c r="EI145" t="str">
        <f ca="1"/>
        <v/>
      </c>
      <c r="EJ145" t="str">
        <f ca="1"/>
        <v/>
      </c>
      <c r="EK145" t="str">
        <f ca="1"/>
        <v/>
      </c>
      <c r="EL145" t="str">
        <f ca="1">IF(_IsInternal,_xlfn.TEXTJOIN($EL$1,TRUE,EG145:EJ145),"")</f>
        <v/>
      </c>
      <c r="EM145" t="str">
        <f ca="1"/>
        <v/>
      </c>
      <c r="EP145" t="str">
        <v/>
      </c>
      <c r="EQ145" t="str">
        <f ca="1"/>
        <v/>
      </c>
      <c r="ES145" s="78">
        <f>ROWS(ES$4:ES145)</f>
        <v>142</v>
      </c>
      <c r="FP145" t="str">
        <f ca="1"/>
        <v/>
      </c>
      <c r="FQ145" t="str">
        <f ca="1"/>
        <v/>
      </c>
      <c r="FR145" t="str">
        <f ca="1"/>
        <v/>
      </c>
      <c r="FZ145" s="109"/>
      <c r="GH145" t="str">
        <f ca="1"/>
        <v/>
      </c>
      <c r="GI145" t="str">
        <f ca="1"/>
        <v/>
      </c>
      <c r="GJ145" t="str">
        <f ca="1"/>
        <v/>
      </c>
      <c r="GY145" t="b">
        <f ca="1"/>
        <v>0</v>
      </c>
      <c r="GZ145" t="str">
        <f ca="1"/>
        <v/>
      </c>
      <c r="HA145" t="str">
        <f ca="1"/>
        <v/>
      </c>
      <c r="HB145" t="str">
        <f ca="1"/>
        <v/>
      </c>
      <c r="HQ145" t="str">
        <f ca="1"/>
        <v/>
      </c>
      <c r="HR145" t="str">
        <f ca="1"/>
        <v/>
      </c>
      <c r="HS145" t="str">
        <f ca="1"/>
        <v/>
      </c>
    </row>
    <row r="146" spans="1:227">
      <c r="A146" s="14" t="str">
        <f>IF(AK146,MAX(A$4:A145)+1,"")</f>
        <v/>
      </c>
      <c r="B146" s="51"/>
      <c r="C146" s="12"/>
      <c r="D146" s="12"/>
      <c r="E146" s="12"/>
      <c r="G146" s="12"/>
      <c r="I146" s="186"/>
      <c r="K146" s="12"/>
      <c r="L146" s="241"/>
      <c r="M146" s="241"/>
      <c r="O146" s="239">
        <v>0</v>
      </c>
      <c r="P146" s="240" t="str">
        <f ca="1">IF(T146,SUM(OFFSET($O146:$O$303,,,U146)),"")</f>
        <v/>
      </c>
      <c r="Q146" s="175"/>
      <c r="R146" s="177" t="str">
        <v/>
      </c>
      <c r="T146">
        <v>0</v>
      </c>
      <c r="U146" t="str">
        <f>IF(T146,IFERROR(MATCH(1,$T147:$T$303,0),ROWS($T146:$T$303)),"")</f>
        <v/>
      </c>
      <c r="V146" t="str">
        <v/>
      </c>
      <c r="W146" t="b">
        <f t="shared" si="18"/>
        <v>0</v>
      </c>
      <c r="X146" t="str">
        <v/>
      </c>
      <c r="Y146" t="str">
        <v/>
      </c>
      <c r="Z146" t="str">
        <v/>
      </c>
      <c r="AA146" t="b">
        <v>0</v>
      </c>
      <c r="AB146" t="b">
        <v>0</v>
      </c>
      <c r="AC146" t="b">
        <v>0</v>
      </c>
      <c r="AD146" t="b">
        <v>0</v>
      </c>
      <c r="AE146" t="b">
        <v>0</v>
      </c>
      <c r="AF146" s="25" t="b">
        <v>0</v>
      </c>
      <c r="AG146" t="b">
        <v>0</v>
      </c>
      <c r="AH146">
        <v>0</v>
      </c>
      <c r="AI146">
        <v>0</v>
      </c>
      <c r="AK146" s="13">
        <v>0</v>
      </c>
      <c r="AL146" s="13">
        <v>0</v>
      </c>
      <c r="AM146" s="13">
        <v>0</v>
      </c>
      <c r="AN146" s="18">
        <v>0</v>
      </c>
      <c r="AO146">
        <v>0</v>
      </c>
      <c r="AP146" t="b">
        <v>0</v>
      </c>
      <c r="AQ146">
        <v>0</v>
      </c>
      <c r="AR146">
        <v>0</v>
      </c>
      <c r="AS146" s="35" t="str">
        <v/>
      </c>
      <c r="AT146" s="35"/>
      <c r="AU146" s="58"/>
      <c r="AV146" t="b">
        <f t="shared" si="19"/>
        <v>0</v>
      </c>
      <c r="AW146">
        <v>0</v>
      </c>
      <c r="AX146">
        <v>0</v>
      </c>
      <c r="AY146">
        <v>0</v>
      </c>
      <c r="AZ146">
        <f ca="1"/>
        <v>0</v>
      </c>
      <c r="BB146" t="str">
        <v/>
      </c>
      <c r="BC146" t="str">
        <v/>
      </c>
      <c r="BD146" t="str">
        <v/>
      </c>
      <c r="BE146" t="str">
        <v/>
      </c>
      <c r="BF146" t="str">
        <v/>
      </c>
      <c r="BG146">
        <f ca="1"/>
        <v>0</v>
      </c>
      <c r="BI146" s="54" t="str">
        <f t="shared" si="21"/>
        <v/>
      </c>
      <c r="BJ146" s="54" t="str">
        <f t="shared" si="22"/>
        <v/>
      </c>
      <c r="BK146" s="54" t="str">
        <f t="shared" si="23"/>
        <v/>
      </c>
      <c r="BL146" s="54" t="str">
        <v/>
      </c>
      <c r="BM146" t="str">
        <v/>
      </c>
      <c r="BN146" t="str">
        <v/>
      </c>
      <c r="BO146" t="str">
        <v/>
      </c>
      <c r="BP146" t="str">
        <v/>
      </c>
      <c r="BQ146" s="25" t="str">
        <f t="shared" si="20"/>
        <v/>
      </c>
      <c r="BR146" s="35" t="str">
        <v/>
      </c>
      <c r="BS146" s="35" t="str">
        <v/>
      </c>
      <c r="BT146" t="str">
        <v>146</v>
      </c>
      <c r="BU146" s="35" t="str">
        <f t="shared" si="26"/>
        <v/>
      </c>
      <c r="BX146" s="13"/>
      <c r="BY146" s="57" t="str">
        <f t="shared" si="24"/>
        <v/>
      </c>
      <c r="BZ146" s="57"/>
      <c r="CG146" s="71"/>
      <c r="CH146" s="73"/>
      <c r="CI146" s="73"/>
      <c r="CJ146" s="73"/>
      <c r="CK146" s="73"/>
      <c r="CL146" s="73"/>
      <c r="CM146" s="73"/>
      <c r="CN146" s="73"/>
      <c r="CO146" s="73"/>
      <c r="CP146" s="73"/>
      <c r="CQ146" s="73"/>
      <c r="CR146" s="73"/>
      <c r="CS146" s="73"/>
      <c r="CT146" s="73"/>
      <c r="CU146" s="73"/>
      <c r="CX146" t="str">
        <f ca="1"/>
        <v/>
      </c>
      <c r="CY146" t="str">
        <f ca="1"/>
        <v/>
      </c>
      <c r="CZ146" t="str">
        <f ca="1"/>
        <v/>
      </c>
      <c r="DA146" t="str">
        <f ca="1"/>
        <v/>
      </c>
      <c r="DB146" t="str">
        <f ca="1"/>
        <v/>
      </c>
      <c r="DC146" t="str">
        <f ca="1"/>
        <v/>
      </c>
      <c r="DD146" t="str">
        <f ca="1"/>
        <v/>
      </c>
      <c r="DL146" s="18" t="b">
        <f ca="1"/>
        <v>0</v>
      </c>
      <c r="DM146" s="141" t="str">
        <f t="shared" ca="1" si="25"/>
        <v/>
      </c>
      <c r="DN146" t="str">
        <v/>
      </c>
      <c r="DO146" t="str">
        <f ca="1"/>
        <v/>
      </c>
      <c r="DP146" t="str">
        <f ca="1"/>
        <v/>
      </c>
      <c r="DS146" t="str">
        <f ca="1"/>
        <v/>
      </c>
      <c r="DT146" t="str">
        <f ca="1"/>
        <v/>
      </c>
      <c r="DU146" t="str">
        <f ca="1"/>
        <v/>
      </c>
      <c r="DV146" t="str">
        <f ca="1"/>
        <v/>
      </c>
      <c r="DY146" t="str">
        <f ca="1"/>
        <v/>
      </c>
      <c r="DZ146" t="str">
        <f ca="1"/>
        <v/>
      </c>
      <c r="EC146" t="b">
        <f ca="1"/>
        <v>0</v>
      </c>
      <c r="ED146" t="str">
        <f ca="1"/>
        <v/>
      </c>
      <c r="EE146" s="13" t="str">
        <f ca="1"/>
        <v/>
      </c>
      <c r="EG146" t="str">
        <f ca="1"/>
        <v/>
      </c>
      <c r="EH146" t="str">
        <f ca="1"/>
        <v/>
      </c>
      <c r="EI146" t="str">
        <f ca="1"/>
        <v/>
      </c>
      <c r="EJ146" t="str">
        <f ca="1"/>
        <v/>
      </c>
      <c r="EK146" t="str">
        <f ca="1"/>
        <v/>
      </c>
      <c r="EL146" t="str">
        <f ca="1">IF(_IsInternal,_xlfn.TEXTJOIN($EL$1,TRUE,EG146:EJ146),"")</f>
        <v/>
      </c>
      <c r="EM146" t="str">
        <f ca="1"/>
        <v/>
      </c>
      <c r="EP146" t="str">
        <v/>
      </c>
      <c r="EQ146" t="str">
        <f ca="1"/>
        <v/>
      </c>
      <c r="ES146" s="78">
        <f>ROWS(ES$4:ES146)</f>
        <v>143</v>
      </c>
      <c r="FP146" t="str">
        <f ca="1"/>
        <v/>
      </c>
      <c r="FQ146" t="str">
        <f ca="1"/>
        <v/>
      </c>
      <c r="FR146" t="str">
        <f ca="1"/>
        <v/>
      </c>
      <c r="FZ146" s="109"/>
      <c r="GH146" t="str">
        <f ca="1"/>
        <v/>
      </c>
      <c r="GI146" t="str">
        <f ca="1"/>
        <v/>
      </c>
      <c r="GJ146" t="str">
        <f ca="1"/>
        <v/>
      </c>
      <c r="GY146" t="b">
        <f ca="1"/>
        <v>0</v>
      </c>
      <c r="GZ146" t="str">
        <f ca="1"/>
        <v/>
      </c>
      <c r="HA146" t="str">
        <f ca="1"/>
        <v/>
      </c>
      <c r="HB146" t="str">
        <f ca="1"/>
        <v/>
      </c>
      <c r="HQ146" t="str">
        <f ca="1"/>
        <v/>
      </c>
      <c r="HR146" t="str">
        <f ca="1"/>
        <v/>
      </c>
      <c r="HS146" t="str">
        <f ca="1"/>
        <v/>
      </c>
    </row>
    <row r="147" spans="1:227">
      <c r="A147" s="14" t="str">
        <f>IF(AK147,MAX(A$4:A146)+1,"")</f>
        <v/>
      </c>
      <c r="B147" s="51"/>
      <c r="C147" s="12"/>
      <c r="D147" s="12"/>
      <c r="E147" s="12"/>
      <c r="G147" s="12"/>
      <c r="I147" s="186"/>
      <c r="K147" s="12"/>
      <c r="L147" s="241"/>
      <c r="M147" s="241"/>
      <c r="O147" s="239">
        <v>0</v>
      </c>
      <c r="P147" s="240" t="str">
        <f ca="1">IF(T147,SUM(OFFSET($O147:$O$303,,,U147)),"")</f>
        <v/>
      </c>
      <c r="Q147" s="175"/>
      <c r="R147" s="177" t="str">
        <v/>
      </c>
      <c r="T147">
        <v>0</v>
      </c>
      <c r="U147" t="str">
        <f>IF(T147,IFERROR(MATCH(1,$T148:$T$303,0),ROWS($T147:$T$303)),"")</f>
        <v/>
      </c>
      <c r="V147" t="str">
        <v/>
      </c>
      <c r="W147" t="b">
        <f t="shared" si="18"/>
        <v>0</v>
      </c>
      <c r="X147" t="str">
        <v/>
      </c>
      <c r="Y147" t="str">
        <v/>
      </c>
      <c r="Z147" t="str">
        <v/>
      </c>
      <c r="AA147" t="b">
        <v>0</v>
      </c>
      <c r="AB147" t="b">
        <v>0</v>
      </c>
      <c r="AC147" t="b">
        <v>0</v>
      </c>
      <c r="AD147" t="b">
        <v>0</v>
      </c>
      <c r="AE147" t="b">
        <v>0</v>
      </c>
      <c r="AF147" s="25" t="b">
        <v>0</v>
      </c>
      <c r="AG147" t="b">
        <v>0</v>
      </c>
      <c r="AH147">
        <v>0</v>
      </c>
      <c r="AI147">
        <v>0</v>
      </c>
      <c r="AK147" s="13">
        <v>0</v>
      </c>
      <c r="AL147" s="13">
        <v>0</v>
      </c>
      <c r="AM147" s="13">
        <v>0</v>
      </c>
      <c r="AN147" s="18">
        <v>0</v>
      </c>
      <c r="AO147">
        <v>0</v>
      </c>
      <c r="AP147" t="b">
        <v>0</v>
      </c>
      <c r="AQ147">
        <v>0</v>
      </c>
      <c r="AR147">
        <v>0</v>
      </c>
      <c r="AS147" s="35" t="str">
        <v/>
      </c>
      <c r="AT147" s="35"/>
      <c r="AU147" s="58"/>
      <c r="AV147" t="b">
        <f t="shared" si="19"/>
        <v>0</v>
      </c>
      <c r="AW147">
        <v>0</v>
      </c>
      <c r="AX147">
        <v>0</v>
      </c>
      <c r="AY147">
        <v>0</v>
      </c>
      <c r="AZ147">
        <f ca="1"/>
        <v>0</v>
      </c>
      <c r="BB147" t="str">
        <v/>
      </c>
      <c r="BC147" t="str">
        <v/>
      </c>
      <c r="BD147" t="str">
        <v/>
      </c>
      <c r="BE147" t="str">
        <v/>
      </c>
      <c r="BF147" t="str">
        <v/>
      </c>
      <c r="BG147">
        <f ca="1"/>
        <v>0</v>
      </c>
      <c r="BI147" s="54" t="str">
        <f t="shared" si="21"/>
        <v/>
      </c>
      <c r="BJ147" s="54" t="str">
        <f t="shared" si="22"/>
        <v/>
      </c>
      <c r="BK147" s="54" t="str">
        <f t="shared" si="23"/>
        <v/>
      </c>
      <c r="BL147" s="54" t="str">
        <v/>
      </c>
      <c r="BM147" t="str">
        <v/>
      </c>
      <c r="BN147" t="str">
        <v/>
      </c>
      <c r="BO147" t="str">
        <v/>
      </c>
      <c r="BP147" t="str">
        <v/>
      </c>
      <c r="BQ147" s="25" t="str">
        <f t="shared" si="20"/>
        <v/>
      </c>
      <c r="BR147" s="35" t="str">
        <v/>
      </c>
      <c r="BS147" s="35" t="str">
        <v/>
      </c>
      <c r="BT147" t="str">
        <v>147</v>
      </c>
      <c r="BU147" s="35" t="str">
        <f t="shared" si="26"/>
        <v/>
      </c>
      <c r="BX147" s="13"/>
      <c r="BY147" s="57" t="str">
        <f t="shared" si="24"/>
        <v/>
      </c>
      <c r="BZ147" s="57"/>
      <c r="CG147" s="71"/>
      <c r="CH147" s="73"/>
      <c r="CI147" s="73"/>
      <c r="CJ147" s="73"/>
      <c r="CK147" s="73"/>
      <c r="CL147" s="73"/>
      <c r="CM147" s="73"/>
      <c r="CN147" s="73"/>
      <c r="CO147" s="73"/>
      <c r="CP147" s="73"/>
      <c r="CQ147" s="73"/>
      <c r="CR147" s="73"/>
      <c r="CS147" s="73"/>
      <c r="CT147" s="73"/>
      <c r="CU147" s="73"/>
      <c r="CX147" t="str">
        <f ca="1"/>
        <v/>
      </c>
      <c r="CY147" t="str">
        <f ca="1"/>
        <v/>
      </c>
      <c r="CZ147" t="str">
        <f ca="1"/>
        <v/>
      </c>
      <c r="DA147" t="str">
        <f ca="1"/>
        <v/>
      </c>
      <c r="DB147" t="str">
        <f ca="1"/>
        <v/>
      </c>
      <c r="DC147" t="str">
        <f ca="1"/>
        <v/>
      </c>
      <c r="DD147" t="str">
        <f ca="1"/>
        <v/>
      </c>
      <c r="DL147" s="18" t="b">
        <f ca="1"/>
        <v>0</v>
      </c>
      <c r="DM147" s="141" t="str">
        <f t="shared" ca="1" si="25"/>
        <v/>
      </c>
      <c r="DN147" t="str">
        <v/>
      </c>
      <c r="DO147" t="str">
        <f ca="1"/>
        <v/>
      </c>
      <c r="DP147" t="str">
        <f ca="1"/>
        <v/>
      </c>
      <c r="DS147" t="str">
        <f ca="1"/>
        <v/>
      </c>
      <c r="DT147" t="str">
        <f ca="1"/>
        <v/>
      </c>
      <c r="DU147" t="str">
        <f ca="1"/>
        <v/>
      </c>
      <c r="DV147" t="str">
        <f ca="1"/>
        <v/>
      </c>
      <c r="DY147" t="str">
        <f ca="1"/>
        <v/>
      </c>
      <c r="DZ147" t="str">
        <f ca="1"/>
        <v/>
      </c>
      <c r="EC147" t="b">
        <f ca="1"/>
        <v>0</v>
      </c>
      <c r="ED147" t="str">
        <f ca="1"/>
        <v/>
      </c>
      <c r="EE147" s="13" t="str">
        <f ca="1"/>
        <v/>
      </c>
      <c r="EG147" t="str">
        <f ca="1"/>
        <v/>
      </c>
      <c r="EH147" t="str">
        <f ca="1"/>
        <v/>
      </c>
      <c r="EI147" t="str">
        <f ca="1"/>
        <v/>
      </c>
      <c r="EJ147" t="str">
        <f ca="1"/>
        <v/>
      </c>
      <c r="EK147" t="str">
        <f ca="1"/>
        <v/>
      </c>
      <c r="EL147" t="str">
        <f ca="1">IF(_IsInternal,_xlfn.TEXTJOIN($EL$1,TRUE,EG147:EJ147),"")</f>
        <v/>
      </c>
      <c r="EM147" t="str">
        <f ca="1"/>
        <v/>
      </c>
      <c r="EP147" t="str">
        <v/>
      </c>
      <c r="EQ147" t="str">
        <f ca="1"/>
        <v/>
      </c>
      <c r="ES147" s="78">
        <f>ROWS(ES$4:ES147)</f>
        <v>144</v>
      </c>
      <c r="FP147" t="str">
        <f ca="1"/>
        <v/>
      </c>
      <c r="FQ147" t="str">
        <f ca="1"/>
        <v/>
      </c>
      <c r="FR147" t="str">
        <f ca="1"/>
        <v/>
      </c>
      <c r="FZ147" s="109"/>
      <c r="GH147" t="str">
        <f ca="1"/>
        <v/>
      </c>
      <c r="GI147" t="str">
        <f ca="1"/>
        <v/>
      </c>
      <c r="GJ147" t="str">
        <f ca="1"/>
        <v/>
      </c>
      <c r="GY147" t="b">
        <f ca="1"/>
        <v>0</v>
      </c>
      <c r="GZ147" t="str">
        <f ca="1"/>
        <v/>
      </c>
      <c r="HA147" t="str">
        <f ca="1"/>
        <v/>
      </c>
      <c r="HB147" t="str">
        <f ca="1"/>
        <v/>
      </c>
      <c r="HQ147" t="str">
        <f ca="1"/>
        <v/>
      </c>
      <c r="HR147" t="str">
        <f ca="1"/>
        <v/>
      </c>
      <c r="HS147" t="str">
        <f ca="1"/>
        <v/>
      </c>
    </row>
    <row r="148" spans="1:227">
      <c r="A148" s="14" t="str">
        <f>IF(AK148,MAX(A$4:A147)+1,"")</f>
        <v/>
      </c>
      <c r="B148" s="51"/>
      <c r="C148" s="12"/>
      <c r="D148" s="12"/>
      <c r="E148" s="12"/>
      <c r="G148" s="12"/>
      <c r="I148" s="186"/>
      <c r="K148" s="12"/>
      <c r="L148" s="241"/>
      <c r="M148" s="241"/>
      <c r="O148" s="239">
        <v>0</v>
      </c>
      <c r="P148" s="240" t="str">
        <f ca="1">IF(T148,SUM(OFFSET($O148:$O$303,,,U148)),"")</f>
        <v/>
      </c>
      <c r="Q148" s="175"/>
      <c r="R148" s="177" t="str">
        <v/>
      </c>
      <c r="T148">
        <v>0</v>
      </c>
      <c r="U148" t="str">
        <f>IF(T148,IFERROR(MATCH(1,$T149:$T$303,0),ROWS($T148:$T$303)),"")</f>
        <v/>
      </c>
      <c r="V148" t="str">
        <v/>
      </c>
      <c r="W148" t="b">
        <f t="shared" si="18"/>
        <v>0</v>
      </c>
      <c r="X148" t="str">
        <v/>
      </c>
      <c r="Y148" t="str">
        <v/>
      </c>
      <c r="Z148" t="str">
        <v/>
      </c>
      <c r="AA148" t="b">
        <v>0</v>
      </c>
      <c r="AB148" t="b">
        <v>0</v>
      </c>
      <c r="AC148" t="b">
        <v>0</v>
      </c>
      <c r="AD148" t="b">
        <v>0</v>
      </c>
      <c r="AE148" t="b">
        <v>0</v>
      </c>
      <c r="AF148" s="25" t="b">
        <v>0</v>
      </c>
      <c r="AG148" t="b">
        <v>0</v>
      </c>
      <c r="AH148">
        <v>0</v>
      </c>
      <c r="AI148">
        <v>0</v>
      </c>
      <c r="AK148" s="13">
        <v>0</v>
      </c>
      <c r="AL148" s="13">
        <v>0</v>
      </c>
      <c r="AM148" s="13">
        <v>0</v>
      </c>
      <c r="AN148" s="18">
        <v>0</v>
      </c>
      <c r="AO148">
        <v>0</v>
      </c>
      <c r="AP148" t="b">
        <v>0</v>
      </c>
      <c r="AQ148">
        <v>0</v>
      </c>
      <c r="AR148">
        <v>0</v>
      </c>
      <c r="AS148" s="35" t="str">
        <v/>
      </c>
      <c r="AT148" s="35"/>
      <c r="AU148" s="58"/>
      <c r="AV148" t="b">
        <f t="shared" si="19"/>
        <v>0</v>
      </c>
      <c r="AW148">
        <v>0</v>
      </c>
      <c r="AX148">
        <v>0</v>
      </c>
      <c r="AY148">
        <v>0</v>
      </c>
      <c r="AZ148">
        <f ca="1"/>
        <v>0</v>
      </c>
      <c r="BB148" t="str">
        <v/>
      </c>
      <c r="BC148" t="str">
        <v/>
      </c>
      <c r="BD148" t="str">
        <v/>
      </c>
      <c r="BE148" t="str">
        <v/>
      </c>
      <c r="BF148" t="str">
        <v/>
      </c>
      <c r="BG148">
        <f ca="1"/>
        <v>0</v>
      </c>
      <c r="BI148" s="54" t="str">
        <f t="shared" si="21"/>
        <v/>
      </c>
      <c r="BJ148" s="54" t="str">
        <f t="shared" si="22"/>
        <v/>
      </c>
      <c r="BK148" s="54" t="str">
        <f t="shared" si="23"/>
        <v/>
      </c>
      <c r="BL148" s="54" t="str">
        <v/>
      </c>
      <c r="BM148" t="str">
        <v/>
      </c>
      <c r="BN148" t="str">
        <v/>
      </c>
      <c r="BO148" t="str">
        <v/>
      </c>
      <c r="BP148" t="str">
        <v/>
      </c>
      <c r="BQ148" s="25" t="str">
        <f t="shared" si="20"/>
        <v/>
      </c>
      <c r="BR148" s="35" t="str">
        <v/>
      </c>
      <c r="BS148" s="35" t="str">
        <v/>
      </c>
      <c r="BT148" t="str">
        <v>148</v>
      </c>
      <c r="BU148" s="35" t="str">
        <f t="shared" si="26"/>
        <v/>
      </c>
      <c r="BX148" s="13"/>
      <c r="BY148" s="57" t="str">
        <f t="shared" si="24"/>
        <v/>
      </c>
      <c r="BZ148" s="57"/>
      <c r="CG148" s="71"/>
      <c r="CH148" s="73"/>
      <c r="CI148" s="73"/>
      <c r="CJ148" s="73"/>
      <c r="CK148" s="73"/>
      <c r="CL148" s="73"/>
      <c r="CM148" s="73"/>
      <c r="CN148" s="73"/>
      <c r="CO148" s="73"/>
      <c r="CP148" s="73"/>
      <c r="CQ148" s="73"/>
      <c r="CR148" s="73"/>
      <c r="CS148" s="73"/>
      <c r="CT148" s="73"/>
      <c r="CU148" s="73"/>
      <c r="CX148" t="str">
        <f ca="1"/>
        <v/>
      </c>
      <c r="CY148" t="str">
        <f ca="1"/>
        <v/>
      </c>
      <c r="CZ148" t="str">
        <f ca="1"/>
        <v/>
      </c>
      <c r="DA148" t="str">
        <f ca="1"/>
        <v/>
      </c>
      <c r="DB148" t="str">
        <f ca="1"/>
        <v/>
      </c>
      <c r="DC148" t="str">
        <f ca="1"/>
        <v/>
      </c>
      <c r="DD148" t="str">
        <f ca="1"/>
        <v/>
      </c>
      <c r="DL148" s="18" t="b">
        <f ca="1"/>
        <v>0</v>
      </c>
      <c r="DM148" s="141" t="str">
        <f t="shared" ca="1" si="25"/>
        <v/>
      </c>
      <c r="DN148" t="str">
        <v/>
      </c>
      <c r="DO148" t="str">
        <f ca="1"/>
        <v/>
      </c>
      <c r="DP148" t="str">
        <f ca="1"/>
        <v/>
      </c>
      <c r="DS148" t="str">
        <f ca="1"/>
        <v/>
      </c>
      <c r="DT148" t="str">
        <f ca="1"/>
        <v/>
      </c>
      <c r="DU148" t="str">
        <f ca="1"/>
        <v/>
      </c>
      <c r="DV148" t="str">
        <f ca="1"/>
        <v/>
      </c>
      <c r="DY148" t="str">
        <f ca="1"/>
        <v/>
      </c>
      <c r="DZ148" t="str">
        <f ca="1"/>
        <v/>
      </c>
      <c r="EC148" t="b">
        <f ca="1"/>
        <v>0</v>
      </c>
      <c r="ED148" t="str">
        <f ca="1"/>
        <v/>
      </c>
      <c r="EE148" s="13" t="str">
        <f ca="1"/>
        <v/>
      </c>
      <c r="EG148" t="str">
        <f ca="1"/>
        <v/>
      </c>
      <c r="EH148" t="str">
        <f ca="1"/>
        <v/>
      </c>
      <c r="EI148" t="str">
        <f ca="1"/>
        <v/>
      </c>
      <c r="EJ148" t="str">
        <f ca="1"/>
        <v/>
      </c>
      <c r="EK148" t="str">
        <f ca="1"/>
        <v/>
      </c>
      <c r="EL148" t="str">
        <f ca="1">IF(_IsInternal,_xlfn.TEXTJOIN($EL$1,TRUE,EG148:EJ148),"")</f>
        <v/>
      </c>
      <c r="EM148" t="str">
        <f ca="1"/>
        <v/>
      </c>
      <c r="EP148" t="str">
        <v/>
      </c>
      <c r="EQ148" t="str">
        <f ca="1"/>
        <v/>
      </c>
      <c r="ES148" s="78">
        <f>ROWS(ES$4:ES148)</f>
        <v>145</v>
      </c>
      <c r="FP148" t="str">
        <f ca="1"/>
        <v/>
      </c>
      <c r="FQ148" t="str">
        <f ca="1"/>
        <v/>
      </c>
      <c r="FR148" t="str">
        <f ca="1"/>
        <v/>
      </c>
      <c r="FZ148" s="109"/>
      <c r="GH148" t="str">
        <f ca="1"/>
        <v/>
      </c>
      <c r="GI148" t="str">
        <f ca="1"/>
        <v/>
      </c>
      <c r="GJ148" t="str">
        <f ca="1"/>
        <v/>
      </c>
      <c r="GY148" t="b">
        <f ca="1"/>
        <v>0</v>
      </c>
      <c r="GZ148" t="str">
        <f ca="1"/>
        <v/>
      </c>
      <c r="HA148" t="str">
        <f ca="1"/>
        <v/>
      </c>
      <c r="HB148" t="str">
        <f ca="1"/>
        <v/>
      </c>
      <c r="HQ148" t="str">
        <f ca="1"/>
        <v/>
      </c>
      <c r="HR148" t="str">
        <f ca="1"/>
        <v/>
      </c>
      <c r="HS148" t="str">
        <f ca="1"/>
        <v/>
      </c>
    </row>
    <row r="149" spans="1:227">
      <c r="A149" s="14" t="str">
        <f>IF(AK149,MAX(A$4:A148)+1,"")</f>
        <v/>
      </c>
      <c r="B149" s="51"/>
      <c r="C149" s="12"/>
      <c r="D149" s="12"/>
      <c r="E149" s="12"/>
      <c r="G149" s="12"/>
      <c r="I149" s="186"/>
      <c r="K149" s="12"/>
      <c r="L149" s="241"/>
      <c r="M149" s="241"/>
      <c r="O149" s="239">
        <v>0</v>
      </c>
      <c r="P149" s="240" t="str">
        <f ca="1">IF(T149,SUM(OFFSET($O149:$O$303,,,U149)),"")</f>
        <v/>
      </c>
      <c r="Q149" s="175"/>
      <c r="R149" s="177" t="str">
        <v/>
      </c>
      <c r="T149">
        <v>0</v>
      </c>
      <c r="U149" t="str">
        <f>IF(T149,IFERROR(MATCH(1,$T150:$T$303,0),ROWS($T149:$T$303)),"")</f>
        <v/>
      </c>
      <c r="V149" t="str">
        <v/>
      </c>
      <c r="W149" t="b">
        <f t="shared" si="18"/>
        <v>0</v>
      </c>
      <c r="X149" t="str">
        <v/>
      </c>
      <c r="Y149" t="str">
        <v/>
      </c>
      <c r="Z149" t="str">
        <v/>
      </c>
      <c r="AA149" t="b">
        <v>0</v>
      </c>
      <c r="AB149" t="b">
        <v>0</v>
      </c>
      <c r="AC149" t="b">
        <v>0</v>
      </c>
      <c r="AD149" t="b">
        <v>0</v>
      </c>
      <c r="AE149" t="b">
        <v>0</v>
      </c>
      <c r="AF149" s="25" t="b">
        <v>0</v>
      </c>
      <c r="AG149" t="b">
        <v>0</v>
      </c>
      <c r="AH149">
        <v>0</v>
      </c>
      <c r="AI149">
        <v>0</v>
      </c>
      <c r="AK149" s="13">
        <v>0</v>
      </c>
      <c r="AL149" s="13">
        <v>0</v>
      </c>
      <c r="AM149" s="13">
        <v>0</v>
      </c>
      <c r="AN149" s="18">
        <v>0</v>
      </c>
      <c r="AO149">
        <v>0</v>
      </c>
      <c r="AP149" t="b">
        <v>0</v>
      </c>
      <c r="AQ149">
        <v>0</v>
      </c>
      <c r="AR149">
        <v>0</v>
      </c>
      <c r="AS149" s="35" t="str">
        <v/>
      </c>
      <c r="AT149" s="35"/>
      <c r="AU149" s="58"/>
      <c r="AV149" t="b">
        <f t="shared" si="19"/>
        <v>0</v>
      </c>
      <c r="AW149">
        <v>0</v>
      </c>
      <c r="AX149">
        <v>0</v>
      </c>
      <c r="AY149">
        <v>0</v>
      </c>
      <c r="AZ149">
        <f ca="1"/>
        <v>0</v>
      </c>
      <c r="BB149" t="str">
        <v/>
      </c>
      <c r="BC149" t="str">
        <v/>
      </c>
      <c r="BD149" t="str">
        <v/>
      </c>
      <c r="BE149" t="str">
        <v/>
      </c>
      <c r="BF149" t="str">
        <v/>
      </c>
      <c r="BG149">
        <f ca="1"/>
        <v>0</v>
      </c>
      <c r="BI149" s="54" t="str">
        <f t="shared" si="21"/>
        <v/>
      </c>
      <c r="BJ149" s="54" t="str">
        <f t="shared" si="22"/>
        <v/>
      </c>
      <c r="BK149" s="54" t="str">
        <f t="shared" si="23"/>
        <v/>
      </c>
      <c r="BL149" s="54" t="str">
        <v/>
      </c>
      <c r="BM149" t="str">
        <v/>
      </c>
      <c r="BN149" t="str">
        <v/>
      </c>
      <c r="BO149" t="str">
        <v/>
      </c>
      <c r="BP149" t="str">
        <v/>
      </c>
      <c r="BQ149" s="25" t="str">
        <f t="shared" si="20"/>
        <v/>
      </c>
      <c r="BR149" s="35" t="str">
        <v/>
      </c>
      <c r="BS149" s="35" t="str">
        <v/>
      </c>
      <c r="BT149" t="str">
        <v>149</v>
      </c>
      <c r="BU149" s="35" t="str">
        <f t="shared" si="26"/>
        <v/>
      </c>
      <c r="BX149" s="13"/>
      <c r="BY149" s="57" t="str">
        <f t="shared" si="24"/>
        <v/>
      </c>
      <c r="BZ149" s="57"/>
      <c r="CG149" s="71"/>
      <c r="CH149" s="73"/>
      <c r="CI149" s="73"/>
      <c r="CJ149" s="73"/>
      <c r="CK149" s="73"/>
      <c r="CL149" s="73"/>
      <c r="CM149" s="73"/>
      <c r="CN149" s="73"/>
      <c r="CO149" s="73"/>
      <c r="CP149" s="73"/>
      <c r="CQ149" s="73"/>
      <c r="CR149" s="73"/>
      <c r="CS149" s="73"/>
      <c r="CT149" s="73"/>
      <c r="CU149" s="73"/>
      <c r="CX149" t="str">
        <f ca="1"/>
        <v/>
      </c>
      <c r="CY149" t="str">
        <f ca="1"/>
        <v/>
      </c>
      <c r="CZ149" t="str">
        <f ca="1"/>
        <v/>
      </c>
      <c r="DA149" t="str">
        <f ca="1"/>
        <v/>
      </c>
      <c r="DB149" t="str">
        <f ca="1"/>
        <v/>
      </c>
      <c r="DC149" t="str">
        <f ca="1"/>
        <v/>
      </c>
      <c r="DD149" t="str">
        <f ca="1"/>
        <v/>
      </c>
      <c r="DL149" s="18" t="b">
        <f ca="1"/>
        <v>0</v>
      </c>
      <c r="DM149" s="141" t="str">
        <f t="shared" ca="1" si="25"/>
        <v/>
      </c>
      <c r="DN149" t="str">
        <v/>
      </c>
      <c r="DO149" t="str">
        <f ca="1"/>
        <v/>
      </c>
      <c r="DP149" t="str">
        <f ca="1"/>
        <v/>
      </c>
      <c r="DS149" t="str">
        <f ca="1"/>
        <v/>
      </c>
      <c r="DT149" t="str">
        <f ca="1"/>
        <v/>
      </c>
      <c r="DU149" t="str">
        <f ca="1"/>
        <v/>
      </c>
      <c r="DV149" t="str">
        <f ca="1"/>
        <v/>
      </c>
      <c r="DY149" t="str">
        <f ca="1"/>
        <v/>
      </c>
      <c r="DZ149" t="str">
        <f ca="1"/>
        <v/>
      </c>
      <c r="EC149" t="b">
        <f ca="1"/>
        <v>0</v>
      </c>
      <c r="ED149" t="str">
        <f ca="1"/>
        <v/>
      </c>
      <c r="EE149" s="13" t="str">
        <f ca="1"/>
        <v/>
      </c>
      <c r="EG149" t="str">
        <f ca="1"/>
        <v/>
      </c>
      <c r="EH149" t="str">
        <f ca="1"/>
        <v/>
      </c>
      <c r="EI149" t="str">
        <f ca="1"/>
        <v/>
      </c>
      <c r="EJ149" t="str">
        <f ca="1"/>
        <v/>
      </c>
      <c r="EK149" t="str">
        <f ca="1"/>
        <v/>
      </c>
      <c r="EL149" t="str">
        <f ca="1">IF(_IsInternal,_xlfn.TEXTJOIN($EL$1,TRUE,EG149:EJ149),"")</f>
        <v/>
      </c>
      <c r="EM149" t="str">
        <f ca="1"/>
        <v/>
      </c>
      <c r="EP149" t="str">
        <v/>
      </c>
      <c r="EQ149" t="str">
        <f ca="1"/>
        <v/>
      </c>
      <c r="ES149" s="78">
        <f>ROWS(ES$4:ES149)</f>
        <v>146</v>
      </c>
      <c r="FP149" t="str">
        <f ca="1"/>
        <v/>
      </c>
      <c r="FQ149" t="str">
        <f ca="1"/>
        <v/>
      </c>
      <c r="FR149" t="str">
        <f ca="1"/>
        <v/>
      </c>
      <c r="FZ149" s="109"/>
      <c r="GH149" t="str">
        <f ca="1"/>
        <v/>
      </c>
      <c r="GI149" t="str">
        <f ca="1"/>
        <v/>
      </c>
      <c r="GJ149" t="str">
        <f ca="1"/>
        <v/>
      </c>
      <c r="GY149" t="b">
        <f ca="1"/>
        <v>0</v>
      </c>
      <c r="GZ149" t="str">
        <f ca="1"/>
        <v/>
      </c>
      <c r="HA149" t="str">
        <f ca="1"/>
        <v/>
      </c>
      <c r="HB149" t="str">
        <f ca="1"/>
        <v/>
      </c>
      <c r="HQ149" t="str">
        <f ca="1"/>
        <v/>
      </c>
      <c r="HR149" t="str">
        <f ca="1"/>
        <v/>
      </c>
      <c r="HS149" t="str">
        <f ca="1"/>
        <v/>
      </c>
    </row>
    <row r="150" spans="1:227">
      <c r="A150" s="14" t="str">
        <f>IF(AK150,MAX(A$4:A149)+1,"")</f>
        <v/>
      </c>
      <c r="B150" s="51"/>
      <c r="C150" s="12"/>
      <c r="D150" s="12"/>
      <c r="E150" s="12"/>
      <c r="G150" s="12"/>
      <c r="I150" s="186"/>
      <c r="K150" s="12"/>
      <c r="L150" s="241"/>
      <c r="M150" s="241"/>
      <c r="O150" s="239">
        <v>0</v>
      </c>
      <c r="P150" s="240" t="str">
        <f ca="1">IF(T150,SUM(OFFSET($O150:$O$303,,,U150)),"")</f>
        <v/>
      </c>
      <c r="Q150" s="175"/>
      <c r="R150" s="177" t="str">
        <v/>
      </c>
      <c r="T150">
        <v>0</v>
      </c>
      <c r="U150" t="str">
        <f>IF(T150,IFERROR(MATCH(1,$T151:$T$303,0),ROWS($T150:$T$303)),"")</f>
        <v/>
      </c>
      <c r="V150" t="str">
        <v/>
      </c>
      <c r="W150" t="b">
        <f t="shared" si="18"/>
        <v>0</v>
      </c>
      <c r="X150" t="str">
        <v/>
      </c>
      <c r="Y150" t="str">
        <v/>
      </c>
      <c r="Z150" t="str">
        <v/>
      </c>
      <c r="AA150" t="b">
        <v>0</v>
      </c>
      <c r="AB150" t="b">
        <v>0</v>
      </c>
      <c r="AC150" t="b">
        <v>0</v>
      </c>
      <c r="AD150" t="b">
        <v>0</v>
      </c>
      <c r="AE150" t="b">
        <v>0</v>
      </c>
      <c r="AF150" s="25" t="b">
        <v>0</v>
      </c>
      <c r="AG150" t="b">
        <v>0</v>
      </c>
      <c r="AH150">
        <v>0</v>
      </c>
      <c r="AI150">
        <v>0</v>
      </c>
      <c r="AK150" s="13">
        <v>0</v>
      </c>
      <c r="AL150" s="13">
        <v>0</v>
      </c>
      <c r="AM150" s="13">
        <v>0</v>
      </c>
      <c r="AN150" s="18">
        <v>0</v>
      </c>
      <c r="AO150">
        <v>0</v>
      </c>
      <c r="AP150" t="b">
        <v>0</v>
      </c>
      <c r="AQ150">
        <v>0</v>
      </c>
      <c r="AR150">
        <v>0</v>
      </c>
      <c r="AS150" s="35" t="str">
        <v/>
      </c>
      <c r="AT150" s="35"/>
      <c r="AU150" s="58"/>
      <c r="AV150" t="b">
        <f t="shared" si="19"/>
        <v>0</v>
      </c>
      <c r="AW150">
        <v>0</v>
      </c>
      <c r="AX150">
        <v>0</v>
      </c>
      <c r="AY150">
        <v>0</v>
      </c>
      <c r="AZ150">
        <f ca="1"/>
        <v>0</v>
      </c>
      <c r="BB150" t="str">
        <v/>
      </c>
      <c r="BC150" t="str">
        <v/>
      </c>
      <c r="BD150" t="str">
        <v/>
      </c>
      <c r="BE150" t="str">
        <v/>
      </c>
      <c r="BF150" t="str">
        <v/>
      </c>
      <c r="BG150">
        <f ca="1"/>
        <v>0</v>
      </c>
      <c r="BI150" s="54" t="str">
        <f t="shared" si="21"/>
        <v/>
      </c>
      <c r="BJ150" s="54" t="str">
        <f t="shared" si="22"/>
        <v/>
      </c>
      <c r="BK150" s="54" t="str">
        <f t="shared" si="23"/>
        <v/>
      </c>
      <c r="BL150" s="54" t="str">
        <v/>
      </c>
      <c r="BM150" t="str">
        <v/>
      </c>
      <c r="BN150" t="str">
        <v/>
      </c>
      <c r="BO150" t="str">
        <v/>
      </c>
      <c r="BP150" t="str">
        <v/>
      </c>
      <c r="BQ150" s="25" t="str">
        <f t="shared" si="20"/>
        <v/>
      </c>
      <c r="BR150" s="35" t="str">
        <v/>
      </c>
      <c r="BS150" s="35" t="str">
        <v/>
      </c>
      <c r="BT150" t="str">
        <v>150</v>
      </c>
      <c r="BU150" s="35" t="str">
        <f t="shared" si="26"/>
        <v/>
      </c>
      <c r="BX150" s="13"/>
      <c r="BY150" s="57" t="str">
        <f t="shared" si="24"/>
        <v/>
      </c>
      <c r="BZ150" s="57"/>
      <c r="CG150" s="71"/>
      <c r="CH150" s="73"/>
      <c r="CI150" s="73"/>
      <c r="CJ150" s="73"/>
      <c r="CK150" s="73"/>
      <c r="CL150" s="73"/>
      <c r="CM150" s="73"/>
      <c r="CN150" s="73"/>
      <c r="CO150" s="73"/>
      <c r="CP150" s="73"/>
      <c r="CQ150" s="73"/>
      <c r="CR150" s="73"/>
      <c r="CS150" s="73"/>
      <c r="CT150" s="73"/>
      <c r="CU150" s="73"/>
      <c r="CX150" t="str">
        <f ca="1"/>
        <v/>
      </c>
      <c r="CY150" t="str">
        <f ca="1"/>
        <v/>
      </c>
      <c r="CZ150" t="str">
        <f ca="1"/>
        <v/>
      </c>
      <c r="DA150" t="str">
        <f ca="1"/>
        <v/>
      </c>
      <c r="DB150" t="str">
        <f ca="1"/>
        <v/>
      </c>
      <c r="DC150" t="str">
        <f ca="1"/>
        <v/>
      </c>
      <c r="DD150" t="str">
        <f ca="1"/>
        <v/>
      </c>
      <c r="DL150" s="18" t="b">
        <f ca="1"/>
        <v>0</v>
      </c>
      <c r="DM150" s="141" t="str">
        <f t="shared" ca="1" si="25"/>
        <v/>
      </c>
      <c r="DN150" t="str">
        <v/>
      </c>
      <c r="DO150" t="str">
        <f ca="1"/>
        <v/>
      </c>
      <c r="DP150" t="str">
        <f ca="1"/>
        <v/>
      </c>
      <c r="DS150" t="str">
        <f ca="1"/>
        <v/>
      </c>
      <c r="DT150" t="str">
        <f ca="1"/>
        <v/>
      </c>
      <c r="DU150" t="str">
        <f ca="1"/>
        <v/>
      </c>
      <c r="DV150" t="str">
        <f ca="1"/>
        <v/>
      </c>
      <c r="DY150" t="str">
        <f ca="1"/>
        <v/>
      </c>
      <c r="DZ150" t="str">
        <f ca="1"/>
        <v/>
      </c>
      <c r="EC150" t="b">
        <f ca="1"/>
        <v>0</v>
      </c>
      <c r="ED150" t="str">
        <f ca="1"/>
        <v/>
      </c>
      <c r="EE150" s="13" t="str">
        <f ca="1"/>
        <v/>
      </c>
      <c r="EG150" t="str">
        <f ca="1"/>
        <v/>
      </c>
      <c r="EH150" t="str">
        <f ca="1"/>
        <v/>
      </c>
      <c r="EI150" t="str">
        <f ca="1"/>
        <v/>
      </c>
      <c r="EJ150" t="str">
        <f ca="1"/>
        <v/>
      </c>
      <c r="EK150" t="str">
        <f ca="1"/>
        <v/>
      </c>
      <c r="EL150" t="str">
        <f ca="1">IF(_IsInternal,_xlfn.TEXTJOIN($EL$1,TRUE,EG150:EJ150),"")</f>
        <v/>
      </c>
      <c r="EM150" t="str">
        <f ca="1"/>
        <v/>
      </c>
      <c r="EP150" t="str">
        <v/>
      </c>
      <c r="EQ150" t="str">
        <f ca="1"/>
        <v/>
      </c>
      <c r="ES150" s="78">
        <f>ROWS(ES$4:ES150)</f>
        <v>147</v>
      </c>
      <c r="FP150" t="str">
        <f ca="1"/>
        <v/>
      </c>
      <c r="FQ150" t="str">
        <f ca="1"/>
        <v/>
      </c>
      <c r="FR150" t="str">
        <f ca="1"/>
        <v/>
      </c>
      <c r="FZ150" s="109"/>
      <c r="GH150" t="str">
        <f ca="1"/>
        <v/>
      </c>
      <c r="GI150" t="str">
        <f ca="1"/>
        <v/>
      </c>
      <c r="GJ150" t="str">
        <f ca="1"/>
        <v/>
      </c>
      <c r="GY150" t="b">
        <f ca="1"/>
        <v>0</v>
      </c>
      <c r="GZ150" t="str">
        <f ca="1"/>
        <v/>
      </c>
      <c r="HA150" t="str">
        <f ca="1"/>
        <v/>
      </c>
      <c r="HB150" t="str">
        <f ca="1"/>
        <v/>
      </c>
      <c r="HQ150" t="str">
        <f ca="1"/>
        <v/>
      </c>
      <c r="HR150" t="str">
        <f ca="1"/>
        <v/>
      </c>
      <c r="HS150" t="str">
        <f ca="1"/>
        <v/>
      </c>
    </row>
    <row r="151" spans="1:227">
      <c r="A151" s="14" t="str">
        <f>IF(AK151,MAX(A$4:A150)+1,"")</f>
        <v/>
      </c>
      <c r="B151" s="51"/>
      <c r="C151" s="12"/>
      <c r="D151" s="12"/>
      <c r="E151" s="12"/>
      <c r="G151" s="12"/>
      <c r="I151" s="186"/>
      <c r="K151" s="12"/>
      <c r="L151" s="241"/>
      <c r="M151" s="241"/>
      <c r="O151" s="239">
        <v>0</v>
      </c>
      <c r="P151" s="240" t="str">
        <f ca="1">IF(T151,SUM(OFFSET($O151:$O$303,,,U151)),"")</f>
        <v/>
      </c>
      <c r="Q151" s="175"/>
      <c r="R151" s="177" t="str">
        <v/>
      </c>
      <c r="T151">
        <v>0</v>
      </c>
      <c r="U151" t="str">
        <f>IF(T151,IFERROR(MATCH(1,$T152:$T$303,0),ROWS($T151:$T$303)),"")</f>
        <v/>
      </c>
      <c r="V151" t="str">
        <v/>
      </c>
      <c r="W151" t="b">
        <f t="shared" si="18"/>
        <v>0</v>
      </c>
      <c r="X151" t="str">
        <v/>
      </c>
      <c r="Y151" t="str">
        <v/>
      </c>
      <c r="Z151" t="str">
        <v/>
      </c>
      <c r="AA151" t="b">
        <v>0</v>
      </c>
      <c r="AB151" t="b">
        <v>0</v>
      </c>
      <c r="AC151" t="b">
        <v>0</v>
      </c>
      <c r="AD151" t="b">
        <v>0</v>
      </c>
      <c r="AE151" t="b">
        <v>0</v>
      </c>
      <c r="AF151" s="25" t="b">
        <v>0</v>
      </c>
      <c r="AG151" t="b">
        <v>0</v>
      </c>
      <c r="AH151">
        <v>0</v>
      </c>
      <c r="AI151">
        <v>0</v>
      </c>
      <c r="AK151" s="13">
        <v>0</v>
      </c>
      <c r="AL151" s="13">
        <v>0</v>
      </c>
      <c r="AM151" s="13">
        <v>0</v>
      </c>
      <c r="AN151" s="18">
        <v>0</v>
      </c>
      <c r="AO151">
        <v>0</v>
      </c>
      <c r="AP151" t="b">
        <v>0</v>
      </c>
      <c r="AQ151">
        <v>0</v>
      </c>
      <c r="AR151">
        <v>0</v>
      </c>
      <c r="AS151" s="35" t="str">
        <v/>
      </c>
      <c r="AT151" s="35"/>
      <c r="AU151" s="58"/>
      <c r="AV151" t="b">
        <f t="shared" si="19"/>
        <v>0</v>
      </c>
      <c r="AW151">
        <v>0</v>
      </c>
      <c r="AX151">
        <v>0</v>
      </c>
      <c r="AY151">
        <v>0</v>
      </c>
      <c r="AZ151">
        <f ca="1"/>
        <v>0</v>
      </c>
      <c r="BB151" t="str">
        <v/>
      </c>
      <c r="BC151" t="str">
        <v/>
      </c>
      <c r="BD151" t="str">
        <v/>
      </c>
      <c r="BE151" t="str">
        <v/>
      </c>
      <c r="BF151" t="str">
        <v/>
      </c>
      <c r="BG151">
        <f ca="1"/>
        <v>0</v>
      </c>
      <c r="BI151" s="54" t="str">
        <f t="shared" si="21"/>
        <v/>
      </c>
      <c r="BJ151" s="54" t="str">
        <f t="shared" si="22"/>
        <v/>
      </c>
      <c r="BK151" s="54" t="str">
        <f t="shared" si="23"/>
        <v/>
      </c>
      <c r="BL151" s="54" t="str">
        <v/>
      </c>
      <c r="BM151" t="str">
        <v/>
      </c>
      <c r="BN151" t="str">
        <v/>
      </c>
      <c r="BO151" t="str">
        <v/>
      </c>
      <c r="BP151" t="str">
        <v/>
      </c>
      <c r="BQ151" s="25" t="str">
        <f t="shared" si="20"/>
        <v/>
      </c>
      <c r="BR151" s="35" t="str">
        <v/>
      </c>
      <c r="BS151" s="35" t="str">
        <v/>
      </c>
      <c r="BT151" t="str">
        <v>151</v>
      </c>
      <c r="BU151" s="35" t="str">
        <f t="shared" si="26"/>
        <v/>
      </c>
      <c r="BX151" s="13"/>
      <c r="BY151" s="57" t="str">
        <f t="shared" si="24"/>
        <v/>
      </c>
      <c r="BZ151" s="57"/>
      <c r="CG151" s="71"/>
      <c r="CH151" s="73"/>
      <c r="CI151" s="73"/>
      <c r="CJ151" s="73"/>
      <c r="CK151" s="73"/>
      <c r="CL151" s="73"/>
      <c r="CM151" s="73"/>
      <c r="CN151" s="73"/>
      <c r="CO151" s="73"/>
      <c r="CP151" s="73"/>
      <c r="CQ151" s="73"/>
      <c r="CR151" s="73"/>
      <c r="CS151" s="73"/>
      <c r="CT151" s="73"/>
      <c r="CU151" s="73"/>
      <c r="CX151" t="str">
        <f ca="1"/>
        <v/>
      </c>
      <c r="CY151" t="str">
        <f ca="1"/>
        <v/>
      </c>
      <c r="CZ151" t="str">
        <f ca="1"/>
        <v/>
      </c>
      <c r="DA151" t="str">
        <f ca="1"/>
        <v/>
      </c>
      <c r="DB151" t="str">
        <f ca="1"/>
        <v/>
      </c>
      <c r="DC151" t="str">
        <f ca="1"/>
        <v/>
      </c>
      <c r="DD151" t="str">
        <f ca="1"/>
        <v/>
      </c>
      <c r="DL151" s="18" t="b">
        <f ca="1"/>
        <v>0</v>
      </c>
      <c r="DM151" s="141" t="str">
        <f t="shared" ca="1" si="25"/>
        <v/>
      </c>
      <c r="DN151" t="str">
        <v/>
      </c>
      <c r="DO151" t="str">
        <f ca="1"/>
        <v/>
      </c>
      <c r="DP151" t="str">
        <f ca="1"/>
        <v/>
      </c>
      <c r="DS151" t="str">
        <f ca="1"/>
        <v/>
      </c>
      <c r="DT151" t="str">
        <f ca="1"/>
        <v/>
      </c>
      <c r="DU151" t="str">
        <f ca="1"/>
        <v/>
      </c>
      <c r="DV151" t="str">
        <f ca="1"/>
        <v/>
      </c>
      <c r="DY151" t="str">
        <f ca="1"/>
        <v/>
      </c>
      <c r="DZ151" t="str">
        <f ca="1"/>
        <v/>
      </c>
      <c r="EC151" t="b">
        <f ca="1"/>
        <v>0</v>
      </c>
      <c r="ED151" t="str">
        <f ca="1"/>
        <v/>
      </c>
      <c r="EE151" s="13" t="str">
        <f ca="1"/>
        <v/>
      </c>
      <c r="EG151" t="str">
        <f ca="1"/>
        <v/>
      </c>
      <c r="EH151" t="str">
        <f ca="1"/>
        <v/>
      </c>
      <c r="EI151" t="str">
        <f ca="1"/>
        <v/>
      </c>
      <c r="EJ151" t="str">
        <f ca="1"/>
        <v/>
      </c>
      <c r="EK151" t="str">
        <f ca="1"/>
        <v/>
      </c>
      <c r="EL151" t="str">
        <f ca="1">IF(_IsInternal,_xlfn.TEXTJOIN($EL$1,TRUE,EG151:EJ151),"")</f>
        <v/>
      </c>
      <c r="EM151" t="str">
        <f ca="1"/>
        <v/>
      </c>
      <c r="EP151" t="str">
        <v/>
      </c>
      <c r="EQ151" t="str">
        <f ca="1"/>
        <v/>
      </c>
      <c r="ES151" s="78">
        <f>ROWS(ES$4:ES151)</f>
        <v>148</v>
      </c>
      <c r="FP151" t="str">
        <f ca="1"/>
        <v/>
      </c>
      <c r="FQ151" t="str">
        <f ca="1"/>
        <v/>
      </c>
      <c r="FR151" t="str">
        <f ca="1"/>
        <v/>
      </c>
      <c r="FZ151" s="109"/>
      <c r="GH151" t="str">
        <f ca="1"/>
        <v/>
      </c>
      <c r="GI151" t="str">
        <f ca="1"/>
        <v/>
      </c>
      <c r="GJ151" t="str">
        <f ca="1"/>
        <v/>
      </c>
      <c r="GY151" t="b">
        <f ca="1"/>
        <v>0</v>
      </c>
      <c r="GZ151" t="str">
        <f ca="1"/>
        <v/>
      </c>
      <c r="HA151" t="str">
        <f ca="1"/>
        <v/>
      </c>
      <c r="HB151" t="str">
        <f ca="1"/>
        <v/>
      </c>
      <c r="HQ151" t="str">
        <f ca="1"/>
        <v/>
      </c>
      <c r="HR151" t="str">
        <f ca="1"/>
        <v/>
      </c>
      <c r="HS151" t="str">
        <f ca="1"/>
        <v/>
      </c>
    </row>
    <row r="152" spans="1:227">
      <c r="A152" s="14" t="str">
        <f>IF(AK152,MAX(A$4:A151)+1,"")</f>
        <v/>
      </c>
      <c r="B152" s="51"/>
      <c r="C152" s="12"/>
      <c r="D152" s="12"/>
      <c r="E152" s="12"/>
      <c r="G152" s="12"/>
      <c r="I152" s="186"/>
      <c r="K152" s="12"/>
      <c r="L152" s="241"/>
      <c r="M152" s="241"/>
      <c r="O152" s="239">
        <v>0</v>
      </c>
      <c r="P152" s="240" t="str">
        <f ca="1">IF(T152,SUM(OFFSET($O152:$O$303,,,U152)),"")</f>
        <v/>
      </c>
      <c r="Q152" s="175"/>
      <c r="R152" s="177" t="str">
        <v/>
      </c>
      <c r="T152">
        <v>0</v>
      </c>
      <c r="U152" t="str">
        <f>IF(T152,IFERROR(MATCH(1,$T153:$T$303,0),ROWS($T152:$T$303)),"")</f>
        <v/>
      </c>
      <c r="V152" t="str">
        <v/>
      </c>
      <c r="W152" t="b">
        <f t="shared" si="18"/>
        <v>0</v>
      </c>
      <c r="X152" t="str">
        <v/>
      </c>
      <c r="Y152" t="str">
        <v/>
      </c>
      <c r="Z152" t="str">
        <v/>
      </c>
      <c r="AA152" t="b">
        <v>0</v>
      </c>
      <c r="AB152" t="b">
        <v>0</v>
      </c>
      <c r="AC152" t="b">
        <v>0</v>
      </c>
      <c r="AD152" t="b">
        <v>0</v>
      </c>
      <c r="AE152" t="b">
        <v>0</v>
      </c>
      <c r="AF152" s="25" t="b">
        <v>0</v>
      </c>
      <c r="AG152" t="b">
        <v>0</v>
      </c>
      <c r="AH152">
        <v>0</v>
      </c>
      <c r="AI152">
        <v>0</v>
      </c>
      <c r="AK152" s="13">
        <v>0</v>
      </c>
      <c r="AL152" s="13">
        <v>0</v>
      </c>
      <c r="AM152" s="13">
        <v>0</v>
      </c>
      <c r="AN152" s="18">
        <v>0</v>
      </c>
      <c r="AO152">
        <v>0</v>
      </c>
      <c r="AP152" t="b">
        <v>0</v>
      </c>
      <c r="AQ152">
        <v>0</v>
      </c>
      <c r="AR152">
        <v>0</v>
      </c>
      <c r="AS152" s="35" t="str">
        <v/>
      </c>
      <c r="AT152" s="35"/>
      <c r="AU152" s="58"/>
      <c r="AV152" t="b">
        <f t="shared" si="19"/>
        <v>0</v>
      </c>
      <c r="AW152">
        <v>0</v>
      </c>
      <c r="AX152">
        <v>0</v>
      </c>
      <c r="AY152">
        <v>0</v>
      </c>
      <c r="AZ152">
        <f ca="1"/>
        <v>0</v>
      </c>
      <c r="BB152" t="str">
        <v/>
      </c>
      <c r="BC152" t="str">
        <v/>
      </c>
      <c r="BD152" t="str">
        <v/>
      </c>
      <c r="BE152" t="str">
        <v/>
      </c>
      <c r="BF152" t="str">
        <v/>
      </c>
      <c r="BG152">
        <f ca="1"/>
        <v>0</v>
      </c>
      <c r="BI152" s="54" t="str">
        <f t="shared" si="21"/>
        <v/>
      </c>
      <c r="BJ152" s="54" t="str">
        <f t="shared" si="22"/>
        <v/>
      </c>
      <c r="BK152" s="54" t="str">
        <f t="shared" si="23"/>
        <v/>
      </c>
      <c r="BL152" s="54" t="str">
        <v/>
      </c>
      <c r="BM152" t="str">
        <v/>
      </c>
      <c r="BN152" t="str">
        <v/>
      </c>
      <c r="BO152" t="str">
        <v/>
      </c>
      <c r="BP152" t="str">
        <v/>
      </c>
      <c r="BQ152" s="25" t="str">
        <f t="shared" si="20"/>
        <v/>
      </c>
      <c r="BR152" s="35" t="str">
        <v/>
      </c>
      <c r="BS152" s="35" t="str">
        <v/>
      </c>
      <c r="BT152" t="str">
        <v>152</v>
      </c>
      <c r="BU152" s="35" t="str">
        <f t="shared" si="26"/>
        <v/>
      </c>
      <c r="BX152" s="13"/>
      <c r="BY152" s="57" t="str">
        <f t="shared" si="24"/>
        <v/>
      </c>
      <c r="BZ152" s="57"/>
      <c r="CG152" s="71"/>
      <c r="CH152" s="73"/>
      <c r="CI152" s="73"/>
      <c r="CJ152" s="73"/>
      <c r="CK152" s="73"/>
      <c r="CL152" s="73"/>
      <c r="CM152" s="73"/>
      <c r="CN152" s="73"/>
      <c r="CO152" s="73"/>
      <c r="CP152" s="73"/>
      <c r="CQ152" s="73"/>
      <c r="CR152" s="73"/>
      <c r="CS152" s="73"/>
      <c r="CT152" s="73"/>
      <c r="CU152" s="73"/>
      <c r="CX152" t="str">
        <f ca="1"/>
        <v/>
      </c>
      <c r="CY152" t="str">
        <f ca="1"/>
        <v/>
      </c>
      <c r="CZ152" t="str">
        <f ca="1"/>
        <v/>
      </c>
      <c r="DA152" t="str">
        <f ca="1"/>
        <v/>
      </c>
      <c r="DB152" t="str">
        <f ca="1"/>
        <v/>
      </c>
      <c r="DC152" t="str">
        <f ca="1"/>
        <v/>
      </c>
      <c r="DD152" t="str">
        <f ca="1"/>
        <v/>
      </c>
      <c r="DL152" s="18" t="b">
        <f ca="1"/>
        <v>0</v>
      </c>
      <c r="DM152" s="141" t="str">
        <f t="shared" ca="1" si="25"/>
        <v/>
      </c>
      <c r="DN152" t="str">
        <v/>
      </c>
      <c r="DO152" t="str">
        <f ca="1"/>
        <v/>
      </c>
      <c r="DP152" t="str">
        <f ca="1"/>
        <v/>
      </c>
      <c r="DS152" t="str">
        <f ca="1"/>
        <v/>
      </c>
      <c r="DT152" t="str">
        <f ca="1"/>
        <v/>
      </c>
      <c r="DU152" t="str">
        <f ca="1"/>
        <v/>
      </c>
      <c r="DV152" t="str">
        <f ca="1"/>
        <v/>
      </c>
      <c r="DY152" t="str">
        <f ca="1"/>
        <v/>
      </c>
      <c r="DZ152" t="str">
        <f ca="1"/>
        <v/>
      </c>
      <c r="EC152" t="b">
        <f ca="1"/>
        <v>0</v>
      </c>
      <c r="ED152" t="str">
        <f ca="1"/>
        <v/>
      </c>
      <c r="EE152" s="13" t="str">
        <f ca="1"/>
        <v/>
      </c>
      <c r="EG152" t="str">
        <f ca="1"/>
        <v/>
      </c>
      <c r="EH152" t="str">
        <f ca="1"/>
        <v/>
      </c>
      <c r="EI152" t="str">
        <f ca="1"/>
        <v/>
      </c>
      <c r="EJ152" t="str">
        <f ca="1"/>
        <v/>
      </c>
      <c r="EK152" t="str">
        <f ca="1"/>
        <v/>
      </c>
      <c r="EL152" t="str">
        <f ca="1">IF(_IsInternal,_xlfn.TEXTJOIN($EL$1,TRUE,EG152:EJ152),"")</f>
        <v/>
      </c>
      <c r="EM152" t="str">
        <f ca="1"/>
        <v/>
      </c>
      <c r="EP152" t="str">
        <v/>
      </c>
      <c r="EQ152" t="str">
        <f ca="1"/>
        <v/>
      </c>
      <c r="ES152" s="78">
        <f>ROWS(ES$4:ES152)</f>
        <v>149</v>
      </c>
      <c r="FP152" t="str">
        <f ca="1"/>
        <v/>
      </c>
      <c r="FQ152" t="str">
        <f ca="1"/>
        <v/>
      </c>
      <c r="FR152" t="str">
        <f ca="1"/>
        <v/>
      </c>
      <c r="FZ152" s="109"/>
      <c r="GH152" t="str">
        <f ca="1"/>
        <v/>
      </c>
      <c r="GI152" t="str">
        <f ca="1"/>
        <v/>
      </c>
      <c r="GJ152" t="str">
        <f ca="1"/>
        <v/>
      </c>
      <c r="GY152" t="b">
        <f ca="1"/>
        <v>0</v>
      </c>
      <c r="GZ152" t="str">
        <f ca="1"/>
        <v/>
      </c>
      <c r="HA152" t="str">
        <f ca="1"/>
        <v/>
      </c>
      <c r="HB152" t="str">
        <f ca="1"/>
        <v/>
      </c>
      <c r="HQ152" t="str">
        <f ca="1"/>
        <v/>
      </c>
      <c r="HR152" t="str">
        <f ca="1"/>
        <v/>
      </c>
      <c r="HS152" t="str">
        <f ca="1"/>
        <v/>
      </c>
    </row>
    <row r="153" spans="1:227">
      <c r="A153" s="14" t="str">
        <f>IF(AK153,MAX(A$4:A152)+1,"")</f>
        <v/>
      </c>
      <c r="B153" s="51"/>
      <c r="C153" s="12"/>
      <c r="D153" s="12"/>
      <c r="E153" s="12"/>
      <c r="G153" s="12"/>
      <c r="I153" s="186"/>
      <c r="K153" s="12"/>
      <c r="L153" s="241"/>
      <c r="M153" s="241"/>
      <c r="O153" s="239">
        <v>0</v>
      </c>
      <c r="P153" s="240" t="str">
        <f ca="1">IF(T153,SUM(OFFSET($O153:$O$303,,,U153)),"")</f>
        <v/>
      </c>
      <c r="Q153" s="175"/>
      <c r="R153" s="177" t="str">
        <v/>
      </c>
      <c r="T153">
        <v>0</v>
      </c>
      <c r="U153" t="str">
        <f>IF(T153,IFERROR(MATCH(1,$T154:$T$303,0),ROWS($T153:$T$303)),"")</f>
        <v/>
      </c>
      <c r="V153" t="str">
        <v/>
      </c>
      <c r="W153" t="b">
        <f t="shared" si="18"/>
        <v>0</v>
      </c>
      <c r="X153" t="str">
        <v/>
      </c>
      <c r="Y153" t="str">
        <v/>
      </c>
      <c r="Z153" t="str">
        <v/>
      </c>
      <c r="AA153" t="b">
        <v>0</v>
      </c>
      <c r="AB153" t="b">
        <v>0</v>
      </c>
      <c r="AC153" t="b">
        <v>0</v>
      </c>
      <c r="AD153" t="b">
        <v>0</v>
      </c>
      <c r="AE153" t="b">
        <v>0</v>
      </c>
      <c r="AF153" s="25" t="b">
        <v>0</v>
      </c>
      <c r="AG153" t="b">
        <v>0</v>
      </c>
      <c r="AH153">
        <v>0</v>
      </c>
      <c r="AI153">
        <v>0</v>
      </c>
      <c r="AK153" s="13">
        <v>0</v>
      </c>
      <c r="AL153" s="13">
        <v>0</v>
      </c>
      <c r="AM153" s="13">
        <v>0</v>
      </c>
      <c r="AN153" s="18">
        <v>0</v>
      </c>
      <c r="AO153">
        <v>0</v>
      </c>
      <c r="AP153" t="b">
        <v>0</v>
      </c>
      <c r="AQ153">
        <v>0</v>
      </c>
      <c r="AR153">
        <v>0</v>
      </c>
      <c r="AS153" s="35" t="str">
        <v/>
      </c>
      <c r="AT153" s="35"/>
      <c r="AU153" s="58"/>
      <c r="AV153" t="b">
        <f t="shared" si="19"/>
        <v>0</v>
      </c>
      <c r="AW153">
        <v>0</v>
      </c>
      <c r="AX153">
        <v>0</v>
      </c>
      <c r="AY153">
        <v>0</v>
      </c>
      <c r="AZ153">
        <f ca="1"/>
        <v>0</v>
      </c>
      <c r="BB153" t="str">
        <v/>
      </c>
      <c r="BC153" t="str">
        <v/>
      </c>
      <c r="BD153" t="str">
        <v/>
      </c>
      <c r="BE153" t="str">
        <v/>
      </c>
      <c r="BF153" t="str">
        <v/>
      </c>
      <c r="BG153">
        <f ca="1"/>
        <v>0</v>
      </c>
      <c r="BI153" s="54" t="str">
        <f t="shared" si="21"/>
        <v/>
      </c>
      <c r="BJ153" s="54" t="str">
        <f t="shared" si="22"/>
        <v/>
      </c>
      <c r="BK153" s="54" t="str">
        <f t="shared" si="23"/>
        <v/>
      </c>
      <c r="BL153" s="54" t="str">
        <v/>
      </c>
      <c r="BM153" t="str">
        <v/>
      </c>
      <c r="BN153" t="str">
        <v/>
      </c>
      <c r="BO153" t="str">
        <v/>
      </c>
      <c r="BP153" t="str">
        <v/>
      </c>
      <c r="BQ153" s="25" t="str">
        <f t="shared" si="20"/>
        <v/>
      </c>
      <c r="BR153" s="35" t="str">
        <v/>
      </c>
      <c r="BS153" s="35" t="str">
        <v/>
      </c>
      <c r="BT153" t="str">
        <v>153</v>
      </c>
      <c r="BU153" s="35" t="str">
        <f t="shared" si="26"/>
        <v/>
      </c>
      <c r="BX153" s="13"/>
      <c r="BY153" s="57" t="str">
        <f t="shared" si="24"/>
        <v/>
      </c>
      <c r="BZ153" s="57"/>
      <c r="CG153" s="71"/>
      <c r="CH153" s="73"/>
      <c r="CI153" s="73"/>
      <c r="CJ153" s="73"/>
      <c r="CK153" s="73"/>
      <c r="CL153" s="73"/>
      <c r="CM153" s="73"/>
      <c r="CN153" s="73"/>
      <c r="CO153" s="73"/>
      <c r="CP153" s="73"/>
      <c r="CQ153" s="73"/>
      <c r="CR153" s="73"/>
      <c r="CS153" s="73"/>
      <c r="CT153" s="73"/>
      <c r="CU153" s="73"/>
      <c r="CX153" t="str">
        <f ca="1"/>
        <v/>
      </c>
      <c r="CY153" t="str">
        <f ca="1"/>
        <v/>
      </c>
      <c r="CZ153" t="str">
        <f ca="1"/>
        <v/>
      </c>
      <c r="DA153" t="str">
        <f ca="1"/>
        <v/>
      </c>
      <c r="DB153" t="str">
        <f ca="1"/>
        <v/>
      </c>
      <c r="DC153" t="str">
        <f ca="1"/>
        <v/>
      </c>
      <c r="DD153" t="str">
        <f ca="1"/>
        <v/>
      </c>
      <c r="DL153" s="18" t="b">
        <f ca="1"/>
        <v>0</v>
      </c>
      <c r="DM153" s="141" t="str">
        <f t="shared" ca="1" si="25"/>
        <v/>
      </c>
      <c r="DN153" t="str">
        <v/>
      </c>
      <c r="DO153" t="str">
        <f ca="1"/>
        <v/>
      </c>
      <c r="DP153" t="str">
        <f ca="1"/>
        <v/>
      </c>
      <c r="DS153" t="str">
        <f ca="1"/>
        <v/>
      </c>
      <c r="DT153" t="str">
        <f ca="1"/>
        <v/>
      </c>
      <c r="DU153" t="str">
        <f ca="1"/>
        <v/>
      </c>
      <c r="DV153" t="str">
        <f ca="1"/>
        <v/>
      </c>
      <c r="DY153" t="str">
        <f ca="1"/>
        <v/>
      </c>
      <c r="DZ153" t="str">
        <f ca="1"/>
        <v/>
      </c>
      <c r="EC153" t="b">
        <f ca="1"/>
        <v>0</v>
      </c>
      <c r="ED153" t="str">
        <f ca="1"/>
        <v/>
      </c>
      <c r="EE153" s="13" t="str">
        <f ca="1"/>
        <v/>
      </c>
      <c r="EG153" t="str">
        <f ca="1"/>
        <v/>
      </c>
      <c r="EH153" t="str">
        <f ca="1"/>
        <v/>
      </c>
      <c r="EI153" t="str">
        <f ca="1"/>
        <v/>
      </c>
      <c r="EJ153" t="str">
        <f ca="1"/>
        <v/>
      </c>
      <c r="EK153" t="str">
        <f ca="1"/>
        <v/>
      </c>
      <c r="EL153" t="str">
        <f ca="1">IF(_IsInternal,_xlfn.TEXTJOIN($EL$1,TRUE,EG153:EJ153),"")</f>
        <v/>
      </c>
      <c r="EM153" t="str">
        <f ca="1"/>
        <v/>
      </c>
      <c r="EP153" t="str">
        <v/>
      </c>
      <c r="EQ153" t="str">
        <f ca="1"/>
        <v/>
      </c>
      <c r="ES153" s="78">
        <f>ROWS(ES$4:ES153)</f>
        <v>150</v>
      </c>
      <c r="FP153" t="str">
        <f ca="1"/>
        <v/>
      </c>
      <c r="FQ153" t="str">
        <f ca="1"/>
        <v/>
      </c>
      <c r="FR153" t="str">
        <f ca="1"/>
        <v/>
      </c>
      <c r="FZ153" s="109"/>
      <c r="GH153" t="str">
        <f ca="1"/>
        <v/>
      </c>
      <c r="GI153" t="str">
        <f ca="1"/>
        <v/>
      </c>
      <c r="GJ153" t="str">
        <f ca="1"/>
        <v/>
      </c>
      <c r="GY153" t="b">
        <f ca="1"/>
        <v>0</v>
      </c>
      <c r="GZ153" t="str">
        <f ca="1"/>
        <v/>
      </c>
      <c r="HA153" t="str">
        <f ca="1"/>
        <v/>
      </c>
      <c r="HB153" t="str">
        <f ca="1"/>
        <v/>
      </c>
      <c r="HQ153" t="str">
        <f ca="1"/>
        <v/>
      </c>
      <c r="HR153" t="str">
        <f ca="1"/>
        <v/>
      </c>
      <c r="HS153" t="str">
        <f ca="1"/>
        <v/>
      </c>
    </row>
    <row r="154" spans="1:227">
      <c r="A154" s="14" t="str">
        <f>IF(AK154,MAX(A$4:A153)+1,"")</f>
        <v/>
      </c>
      <c r="B154" s="51"/>
      <c r="C154" s="12"/>
      <c r="D154" s="12"/>
      <c r="E154" s="12"/>
      <c r="G154" s="12"/>
      <c r="I154" s="186"/>
      <c r="K154" s="12"/>
      <c r="L154" s="241"/>
      <c r="M154" s="241"/>
      <c r="O154" s="239">
        <v>0</v>
      </c>
      <c r="P154" s="240" t="str">
        <f ca="1">IF(T154,SUM(OFFSET($O154:$O$303,,,U154)),"")</f>
        <v/>
      </c>
      <c r="Q154" s="175"/>
      <c r="R154" s="177" t="str">
        <v/>
      </c>
      <c r="T154">
        <v>0</v>
      </c>
      <c r="U154" t="str">
        <f>IF(T154,IFERROR(MATCH(1,$T155:$T$303,0),ROWS($T154:$T$303)),"")</f>
        <v/>
      </c>
      <c r="V154" t="str">
        <v/>
      </c>
      <c r="W154" t="b">
        <f t="shared" si="18"/>
        <v>0</v>
      </c>
      <c r="X154" t="str">
        <v/>
      </c>
      <c r="Y154" t="str">
        <v/>
      </c>
      <c r="Z154" t="str">
        <v/>
      </c>
      <c r="AA154" t="b">
        <v>0</v>
      </c>
      <c r="AB154" t="b">
        <v>0</v>
      </c>
      <c r="AC154" t="b">
        <v>0</v>
      </c>
      <c r="AD154" t="b">
        <v>0</v>
      </c>
      <c r="AE154" t="b">
        <v>0</v>
      </c>
      <c r="AF154" s="25" t="b">
        <v>0</v>
      </c>
      <c r="AG154" t="b">
        <v>0</v>
      </c>
      <c r="AH154">
        <v>0</v>
      </c>
      <c r="AI154">
        <v>0</v>
      </c>
      <c r="AK154" s="13">
        <v>0</v>
      </c>
      <c r="AL154" s="13">
        <v>0</v>
      </c>
      <c r="AM154" s="13">
        <v>0</v>
      </c>
      <c r="AN154" s="18">
        <v>0</v>
      </c>
      <c r="AO154">
        <v>0</v>
      </c>
      <c r="AP154" t="b">
        <v>0</v>
      </c>
      <c r="AQ154">
        <v>0</v>
      </c>
      <c r="AR154">
        <v>0</v>
      </c>
      <c r="AS154" s="35" t="str">
        <v/>
      </c>
      <c r="AT154" s="35"/>
      <c r="AU154" s="58"/>
      <c r="AV154" t="b">
        <f t="shared" si="19"/>
        <v>0</v>
      </c>
      <c r="AW154">
        <v>0</v>
      </c>
      <c r="AX154">
        <v>0</v>
      </c>
      <c r="AY154">
        <v>0</v>
      </c>
      <c r="AZ154">
        <f ca="1"/>
        <v>0</v>
      </c>
      <c r="BB154" t="str">
        <v/>
      </c>
      <c r="BC154" t="str">
        <v/>
      </c>
      <c r="BD154" t="str">
        <v/>
      </c>
      <c r="BE154" t="str">
        <v/>
      </c>
      <c r="BF154" t="str">
        <v/>
      </c>
      <c r="BG154">
        <f ca="1"/>
        <v>0</v>
      </c>
      <c r="BI154" s="54" t="str">
        <f t="shared" si="21"/>
        <v/>
      </c>
      <c r="BJ154" s="54" t="str">
        <f t="shared" si="22"/>
        <v/>
      </c>
      <c r="BK154" s="54" t="str">
        <f t="shared" si="23"/>
        <v/>
      </c>
      <c r="BL154" s="54" t="str">
        <v/>
      </c>
      <c r="BM154" t="str">
        <v/>
      </c>
      <c r="BN154" t="str">
        <v/>
      </c>
      <c r="BO154" t="str">
        <v/>
      </c>
      <c r="BP154" t="str">
        <v/>
      </c>
      <c r="BQ154" s="25" t="str">
        <f t="shared" si="20"/>
        <v/>
      </c>
      <c r="BR154" s="35" t="str">
        <v/>
      </c>
      <c r="BS154" s="35" t="str">
        <v/>
      </c>
      <c r="BT154" t="str">
        <v>154</v>
      </c>
      <c r="BU154" s="35" t="str">
        <f t="shared" si="26"/>
        <v/>
      </c>
      <c r="BX154" s="13"/>
      <c r="BY154" s="57" t="str">
        <f t="shared" si="24"/>
        <v/>
      </c>
      <c r="BZ154" s="57"/>
      <c r="CG154" s="71"/>
      <c r="CH154" s="73"/>
      <c r="CI154" s="73"/>
      <c r="CJ154" s="73"/>
      <c r="CK154" s="73"/>
      <c r="CL154" s="73"/>
      <c r="CM154" s="73"/>
      <c r="CN154" s="73"/>
      <c r="CO154" s="73"/>
      <c r="CP154" s="73"/>
      <c r="CQ154" s="73"/>
      <c r="CR154" s="73"/>
      <c r="CS154" s="73"/>
      <c r="CT154" s="73"/>
      <c r="CU154" s="73"/>
      <c r="CX154" t="str">
        <f ca="1"/>
        <v/>
      </c>
      <c r="CY154" t="str">
        <f ca="1"/>
        <v/>
      </c>
      <c r="CZ154" t="str">
        <f ca="1"/>
        <v/>
      </c>
      <c r="DA154" t="str">
        <f ca="1"/>
        <v/>
      </c>
      <c r="DB154" t="str">
        <f ca="1"/>
        <v/>
      </c>
      <c r="DC154" t="str">
        <f ca="1"/>
        <v/>
      </c>
      <c r="DD154" t="str">
        <f ca="1"/>
        <v/>
      </c>
      <c r="DL154" s="18" t="b">
        <f ca="1"/>
        <v>0</v>
      </c>
      <c r="DM154" s="141" t="str">
        <f t="shared" ca="1" si="25"/>
        <v/>
      </c>
      <c r="DN154" t="str">
        <v/>
      </c>
      <c r="DO154" t="str">
        <f ca="1"/>
        <v/>
      </c>
      <c r="DP154" t="str">
        <f ca="1"/>
        <v/>
      </c>
      <c r="DS154" t="str">
        <f ca="1"/>
        <v/>
      </c>
      <c r="DT154" t="str">
        <f ca="1"/>
        <v/>
      </c>
      <c r="DU154" t="str">
        <f ca="1"/>
        <v/>
      </c>
      <c r="DV154" t="str">
        <f ca="1"/>
        <v/>
      </c>
      <c r="DY154" t="str">
        <f ca="1"/>
        <v/>
      </c>
      <c r="DZ154" t="str">
        <f ca="1"/>
        <v/>
      </c>
      <c r="EC154" t="b">
        <f ca="1"/>
        <v>0</v>
      </c>
      <c r="ED154" t="str">
        <f ca="1"/>
        <v/>
      </c>
      <c r="EE154" s="13" t="str">
        <f ca="1"/>
        <v/>
      </c>
      <c r="EG154" t="str">
        <f ca="1"/>
        <v/>
      </c>
      <c r="EH154" t="str">
        <f ca="1"/>
        <v/>
      </c>
      <c r="EI154" t="str">
        <f ca="1"/>
        <v/>
      </c>
      <c r="EJ154" t="str">
        <f ca="1"/>
        <v/>
      </c>
      <c r="EK154" t="str">
        <f ca="1"/>
        <v/>
      </c>
      <c r="EL154" t="str">
        <f ca="1">IF(_IsInternal,_xlfn.TEXTJOIN($EL$1,TRUE,EG154:EJ154),"")</f>
        <v/>
      </c>
      <c r="EM154" t="str">
        <f ca="1"/>
        <v/>
      </c>
      <c r="EP154" t="str">
        <v/>
      </c>
      <c r="EQ154" t="str">
        <f ca="1"/>
        <v/>
      </c>
      <c r="ES154" s="78">
        <f>ROWS(ES$4:ES154)</f>
        <v>151</v>
      </c>
      <c r="FP154" t="str">
        <f ca="1"/>
        <v/>
      </c>
      <c r="FQ154" t="str">
        <f ca="1"/>
        <v/>
      </c>
      <c r="FR154" t="str">
        <f ca="1"/>
        <v/>
      </c>
      <c r="FZ154" s="109"/>
      <c r="GH154" t="str">
        <f ca="1"/>
        <v/>
      </c>
      <c r="GI154" t="str">
        <f ca="1"/>
        <v/>
      </c>
      <c r="GJ154" t="str">
        <f ca="1"/>
        <v/>
      </c>
      <c r="GY154" t="b">
        <f ca="1"/>
        <v>0</v>
      </c>
      <c r="GZ154" t="str">
        <f ca="1"/>
        <v/>
      </c>
      <c r="HA154" t="str">
        <f ca="1"/>
        <v/>
      </c>
      <c r="HB154" t="str">
        <f ca="1"/>
        <v/>
      </c>
      <c r="HQ154" t="str">
        <f ca="1"/>
        <v/>
      </c>
      <c r="HR154" t="str">
        <f ca="1"/>
        <v/>
      </c>
      <c r="HS154" t="str">
        <f ca="1"/>
        <v/>
      </c>
    </row>
    <row r="155" spans="1:227">
      <c r="A155" s="14" t="str">
        <f>IF(AK155,MAX(A$4:A154)+1,"")</f>
        <v/>
      </c>
      <c r="B155" s="51"/>
      <c r="C155" s="12"/>
      <c r="D155" s="12"/>
      <c r="E155" s="12"/>
      <c r="G155" s="12"/>
      <c r="I155" s="186"/>
      <c r="K155" s="12"/>
      <c r="L155" s="241"/>
      <c r="M155" s="241"/>
      <c r="O155" s="239">
        <v>0</v>
      </c>
      <c r="P155" s="240" t="str">
        <f ca="1">IF(T155,SUM(OFFSET($O155:$O$303,,,U155)),"")</f>
        <v/>
      </c>
      <c r="Q155" s="175"/>
      <c r="R155" s="177" t="str">
        <v/>
      </c>
      <c r="T155">
        <v>0</v>
      </c>
      <c r="U155" t="str">
        <f>IF(T155,IFERROR(MATCH(1,$T156:$T$303,0),ROWS($T155:$T$303)),"")</f>
        <v/>
      </c>
      <c r="V155" t="str">
        <v/>
      </c>
      <c r="W155" t="b">
        <f t="shared" si="18"/>
        <v>0</v>
      </c>
      <c r="X155" t="str">
        <v/>
      </c>
      <c r="Y155" t="str">
        <v/>
      </c>
      <c r="Z155" t="str">
        <v/>
      </c>
      <c r="AA155" t="b">
        <v>0</v>
      </c>
      <c r="AB155" t="b">
        <v>0</v>
      </c>
      <c r="AC155" t="b">
        <v>0</v>
      </c>
      <c r="AD155" t="b">
        <v>0</v>
      </c>
      <c r="AE155" t="b">
        <v>0</v>
      </c>
      <c r="AF155" s="25" t="b">
        <v>0</v>
      </c>
      <c r="AG155" t="b">
        <v>0</v>
      </c>
      <c r="AH155">
        <v>0</v>
      </c>
      <c r="AI155">
        <v>0</v>
      </c>
      <c r="AK155" s="13">
        <v>0</v>
      </c>
      <c r="AL155" s="13">
        <v>0</v>
      </c>
      <c r="AM155" s="13">
        <v>0</v>
      </c>
      <c r="AN155" s="18">
        <v>0</v>
      </c>
      <c r="AO155">
        <v>0</v>
      </c>
      <c r="AP155" t="b">
        <v>0</v>
      </c>
      <c r="AQ155">
        <v>0</v>
      </c>
      <c r="AR155">
        <v>0</v>
      </c>
      <c r="AS155" s="35" t="str">
        <v/>
      </c>
      <c r="AT155" s="35"/>
      <c r="AU155" s="58"/>
      <c r="AV155" t="b">
        <f t="shared" si="19"/>
        <v>0</v>
      </c>
      <c r="AW155">
        <v>0</v>
      </c>
      <c r="AX155">
        <v>0</v>
      </c>
      <c r="AY155">
        <v>0</v>
      </c>
      <c r="AZ155">
        <f ca="1"/>
        <v>0</v>
      </c>
      <c r="BB155" t="str">
        <v/>
      </c>
      <c r="BC155" t="str">
        <v/>
      </c>
      <c r="BD155" t="str">
        <v/>
      </c>
      <c r="BE155" t="str">
        <v/>
      </c>
      <c r="BF155" t="str">
        <v/>
      </c>
      <c r="BG155">
        <f ca="1"/>
        <v>0</v>
      </c>
      <c r="BI155" s="54" t="str">
        <f t="shared" si="21"/>
        <v/>
      </c>
      <c r="BJ155" s="54" t="str">
        <f t="shared" si="22"/>
        <v/>
      </c>
      <c r="BK155" s="54" t="str">
        <f t="shared" si="23"/>
        <v/>
      </c>
      <c r="BL155" s="54" t="str">
        <v/>
      </c>
      <c r="BM155" t="str">
        <v/>
      </c>
      <c r="BN155" t="str">
        <v/>
      </c>
      <c r="BO155" t="str">
        <v/>
      </c>
      <c r="BP155" t="str">
        <v/>
      </c>
      <c r="BQ155" s="25" t="str">
        <f t="shared" si="20"/>
        <v/>
      </c>
      <c r="BR155" s="35" t="str">
        <v/>
      </c>
      <c r="BS155" s="35" t="str">
        <v/>
      </c>
      <c r="BT155" t="str">
        <v>155</v>
      </c>
      <c r="BU155" s="35" t="str">
        <f t="shared" si="26"/>
        <v/>
      </c>
      <c r="BX155" s="13"/>
      <c r="BY155" s="57" t="str">
        <f t="shared" si="24"/>
        <v/>
      </c>
      <c r="BZ155" s="57"/>
      <c r="CG155" s="71"/>
      <c r="CH155" s="73"/>
      <c r="CI155" s="73"/>
      <c r="CJ155" s="73"/>
      <c r="CK155" s="73"/>
      <c r="CL155" s="73"/>
      <c r="CM155" s="73"/>
      <c r="CN155" s="73"/>
      <c r="CO155" s="73"/>
      <c r="CP155" s="73"/>
      <c r="CQ155" s="73"/>
      <c r="CR155" s="73"/>
      <c r="CS155" s="73"/>
      <c r="CT155" s="73"/>
      <c r="CU155" s="73"/>
      <c r="CX155" t="str">
        <f ca="1"/>
        <v/>
      </c>
      <c r="CY155" t="str">
        <f ca="1"/>
        <v/>
      </c>
      <c r="CZ155" t="str">
        <f ca="1"/>
        <v/>
      </c>
      <c r="DA155" t="str">
        <f ca="1"/>
        <v/>
      </c>
      <c r="DB155" t="str">
        <f ca="1"/>
        <v/>
      </c>
      <c r="DC155" t="str">
        <f ca="1"/>
        <v/>
      </c>
      <c r="DD155" t="str">
        <f ca="1"/>
        <v/>
      </c>
      <c r="DL155" s="18" t="b">
        <f ca="1"/>
        <v>0</v>
      </c>
      <c r="DM155" s="141" t="str">
        <f t="shared" ca="1" si="25"/>
        <v/>
      </c>
      <c r="DN155" t="str">
        <v/>
      </c>
      <c r="DO155" t="str">
        <f ca="1"/>
        <v/>
      </c>
      <c r="DP155" t="str">
        <f ca="1"/>
        <v/>
      </c>
      <c r="DS155" t="str">
        <f ca="1"/>
        <v/>
      </c>
      <c r="DT155" t="str">
        <f ca="1"/>
        <v/>
      </c>
      <c r="DU155" t="str">
        <f ca="1"/>
        <v/>
      </c>
      <c r="DV155" t="str">
        <f ca="1"/>
        <v/>
      </c>
      <c r="DY155" t="str">
        <f ca="1"/>
        <v/>
      </c>
      <c r="DZ155" t="str">
        <f ca="1"/>
        <v/>
      </c>
      <c r="EC155" t="b">
        <f ca="1"/>
        <v>0</v>
      </c>
      <c r="ED155" t="str">
        <f ca="1"/>
        <v/>
      </c>
      <c r="EE155" s="13" t="str">
        <f ca="1"/>
        <v/>
      </c>
      <c r="EG155" t="str">
        <f ca="1"/>
        <v/>
      </c>
      <c r="EH155" t="str">
        <f ca="1"/>
        <v/>
      </c>
      <c r="EI155" t="str">
        <f ca="1"/>
        <v/>
      </c>
      <c r="EJ155" t="str">
        <f ca="1"/>
        <v/>
      </c>
      <c r="EK155" t="str">
        <f ca="1"/>
        <v/>
      </c>
      <c r="EL155" t="str">
        <f ca="1">IF(_IsInternal,_xlfn.TEXTJOIN($EL$1,TRUE,EG155:EJ155),"")</f>
        <v/>
      </c>
      <c r="EM155" t="str">
        <f ca="1"/>
        <v/>
      </c>
      <c r="EP155" t="str">
        <v/>
      </c>
      <c r="EQ155" t="str">
        <f ca="1"/>
        <v/>
      </c>
      <c r="ES155" s="78">
        <f>ROWS(ES$4:ES155)</f>
        <v>152</v>
      </c>
      <c r="FP155" t="str">
        <f ca="1"/>
        <v/>
      </c>
      <c r="FQ155" t="str">
        <f ca="1"/>
        <v/>
      </c>
      <c r="FR155" t="str">
        <f ca="1"/>
        <v/>
      </c>
      <c r="FZ155" s="109"/>
      <c r="GH155" t="str">
        <f ca="1"/>
        <v/>
      </c>
      <c r="GI155" t="str">
        <f ca="1"/>
        <v/>
      </c>
      <c r="GJ155" t="str">
        <f ca="1"/>
        <v/>
      </c>
      <c r="GY155" t="b">
        <f ca="1"/>
        <v>0</v>
      </c>
      <c r="GZ155" t="str">
        <f ca="1"/>
        <v/>
      </c>
      <c r="HA155" t="str">
        <f ca="1"/>
        <v/>
      </c>
      <c r="HB155" t="str">
        <f ca="1"/>
        <v/>
      </c>
      <c r="HQ155" t="str">
        <f ca="1"/>
        <v/>
      </c>
      <c r="HR155" t="str">
        <f ca="1"/>
        <v/>
      </c>
      <c r="HS155" t="str">
        <f ca="1"/>
        <v/>
      </c>
    </row>
    <row r="156" spans="1:227">
      <c r="A156" s="14" t="str">
        <f>IF(AK156,MAX(A$4:A155)+1,"")</f>
        <v/>
      </c>
      <c r="B156" s="51"/>
      <c r="C156" s="12"/>
      <c r="D156" s="12"/>
      <c r="E156" s="12"/>
      <c r="G156" s="12"/>
      <c r="I156" s="186"/>
      <c r="K156" s="12"/>
      <c r="L156" s="241"/>
      <c r="M156" s="241"/>
      <c r="O156" s="239">
        <v>0</v>
      </c>
      <c r="P156" s="240" t="str">
        <f ca="1">IF(T156,SUM(OFFSET($O156:$O$303,,,U156)),"")</f>
        <v/>
      </c>
      <c r="Q156" s="175"/>
      <c r="R156" s="177" t="str">
        <v/>
      </c>
      <c r="T156">
        <v>0</v>
      </c>
      <c r="U156" t="str">
        <f>IF(T156,IFERROR(MATCH(1,$T157:$T$303,0),ROWS($T156:$T$303)),"")</f>
        <v/>
      </c>
      <c r="V156" t="str">
        <v/>
      </c>
      <c r="W156" t="b">
        <f t="shared" si="18"/>
        <v>0</v>
      </c>
      <c r="X156" t="str">
        <v/>
      </c>
      <c r="Y156" t="str">
        <v/>
      </c>
      <c r="Z156" t="str">
        <v/>
      </c>
      <c r="AA156" t="b">
        <v>0</v>
      </c>
      <c r="AB156" t="b">
        <v>0</v>
      </c>
      <c r="AC156" t="b">
        <v>0</v>
      </c>
      <c r="AD156" t="b">
        <v>0</v>
      </c>
      <c r="AE156" t="b">
        <v>0</v>
      </c>
      <c r="AF156" s="25" t="b">
        <v>0</v>
      </c>
      <c r="AG156" t="b">
        <v>0</v>
      </c>
      <c r="AH156">
        <v>0</v>
      </c>
      <c r="AI156">
        <v>0</v>
      </c>
      <c r="AK156" s="13">
        <v>0</v>
      </c>
      <c r="AL156" s="13">
        <v>0</v>
      </c>
      <c r="AM156" s="13">
        <v>0</v>
      </c>
      <c r="AN156" s="18">
        <v>0</v>
      </c>
      <c r="AO156">
        <v>0</v>
      </c>
      <c r="AP156" t="b">
        <v>0</v>
      </c>
      <c r="AQ156">
        <v>0</v>
      </c>
      <c r="AR156">
        <v>0</v>
      </c>
      <c r="AS156" s="35" t="str">
        <v/>
      </c>
      <c r="AT156" s="35"/>
      <c r="AU156" s="58"/>
      <c r="AV156" t="b">
        <f t="shared" si="19"/>
        <v>0</v>
      </c>
      <c r="AW156">
        <v>0</v>
      </c>
      <c r="AX156">
        <v>0</v>
      </c>
      <c r="AY156">
        <v>0</v>
      </c>
      <c r="AZ156">
        <f ca="1"/>
        <v>0</v>
      </c>
      <c r="BB156" t="str">
        <v/>
      </c>
      <c r="BC156" t="str">
        <v/>
      </c>
      <c r="BD156" t="str">
        <v/>
      </c>
      <c r="BE156" t="str">
        <v/>
      </c>
      <c r="BF156" t="str">
        <v/>
      </c>
      <c r="BG156">
        <f ca="1"/>
        <v>0</v>
      </c>
      <c r="BI156" s="54" t="str">
        <f t="shared" si="21"/>
        <v/>
      </c>
      <c r="BJ156" s="54" t="str">
        <f t="shared" si="22"/>
        <v/>
      </c>
      <c r="BK156" s="54" t="str">
        <f t="shared" si="23"/>
        <v/>
      </c>
      <c r="BL156" s="54" t="str">
        <v/>
      </c>
      <c r="BM156" t="str">
        <v/>
      </c>
      <c r="BN156" t="str">
        <v/>
      </c>
      <c r="BO156" t="str">
        <v/>
      </c>
      <c r="BP156" t="str">
        <v/>
      </c>
      <c r="BQ156" s="25" t="str">
        <f t="shared" si="20"/>
        <v/>
      </c>
      <c r="BR156" s="35" t="str">
        <v/>
      </c>
      <c r="BS156" s="35" t="str">
        <v/>
      </c>
      <c r="BT156" t="str">
        <v>156</v>
      </c>
      <c r="BU156" s="35" t="str">
        <f t="shared" si="26"/>
        <v/>
      </c>
      <c r="BX156" s="13"/>
      <c r="BY156" s="57" t="str">
        <f t="shared" si="24"/>
        <v/>
      </c>
      <c r="BZ156" s="57"/>
      <c r="CG156" s="71"/>
      <c r="CH156" s="73"/>
      <c r="CI156" s="73"/>
      <c r="CJ156" s="73"/>
      <c r="CK156" s="73"/>
      <c r="CL156" s="73"/>
      <c r="CM156" s="73"/>
      <c r="CN156" s="73"/>
      <c r="CO156" s="73"/>
      <c r="CP156" s="73"/>
      <c r="CQ156" s="73"/>
      <c r="CR156" s="73"/>
      <c r="CS156" s="73"/>
      <c r="CT156" s="73"/>
      <c r="CU156" s="73"/>
      <c r="CX156" t="str">
        <f ca="1"/>
        <v/>
      </c>
      <c r="CY156" t="str">
        <f ca="1"/>
        <v/>
      </c>
      <c r="CZ156" t="str">
        <f ca="1"/>
        <v/>
      </c>
      <c r="DA156" t="str">
        <f ca="1"/>
        <v/>
      </c>
      <c r="DB156" t="str">
        <f ca="1"/>
        <v/>
      </c>
      <c r="DC156" t="str">
        <f ca="1"/>
        <v/>
      </c>
      <c r="DD156" t="str">
        <f ca="1"/>
        <v/>
      </c>
      <c r="DL156" s="18" t="b">
        <f ca="1"/>
        <v>0</v>
      </c>
      <c r="DM156" s="141" t="str">
        <f t="shared" ca="1" si="25"/>
        <v/>
      </c>
      <c r="DN156" t="str">
        <v/>
      </c>
      <c r="DO156" t="str">
        <f ca="1"/>
        <v/>
      </c>
      <c r="DP156" t="str">
        <f ca="1"/>
        <v/>
      </c>
      <c r="DS156" t="str">
        <f ca="1"/>
        <v/>
      </c>
      <c r="DT156" t="str">
        <f ca="1"/>
        <v/>
      </c>
      <c r="DU156" t="str">
        <f ca="1"/>
        <v/>
      </c>
      <c r="DV156" t="str">
        <f ca="1"/>
        <v/>
      </c>
      <c r="DY156" t="str">
        <f ca="1"/>
        <v/>
      </c>
      <c r="DZ156" t="str">
        <f ca="1"/>
        <v/>
      </c>
      <c r="EC156" t="b">
        <f ca="1"/>
        <v>0</v>
      </c>
      <c r="ED156" t="str">
        <f ca="1"/>
        <v/>
      </c>
      <c r="EE156" s="13" t="str">
        <f ca="1"/>
        <v/>
      </c>
      <c r="EG156" t="str">
        <f ca="1"/>
        <v/>
      </c>
      <c r="EH156" t="str">
        <f ca="1"/>
        <v/>
      </c>
      <c r="EI156" t="str">
        <f ca="1"/>
        <v/>
      </c>
      <c r="EJ156" t="str">
        <f ca="1"/>
        <v/>
      </c>
      <c r="EK156" t="str">
        <f ca="1"/>
        <v/>
      </c>
      <c r="EL156" t="str">
        <f ca="1">IF(_IsInternal,_xlfn.TEXTJOIN($EL$1,TRUE,EG156:EJ156),"")</f>
        <v/>
      </c>
      <c r="EM156" t="str">
        <f ca="1"/>
        <v/>
      </c>
      <c r="EP156" t="str">
        <v/>
      </c>
      <c r="EQ156" t="str">
        <f ca="1"/>
        <v/>
      </c>
      <c r="ES156" s="78">
        <f>ROWS(ES$4:ES156)</f>
        <v>153</v>
      </c>
      <c r="FP156" t="str">
        <f ca="1"/>
        <v/>
      </c>
      <c r="FQ156" t="str">
        <f ca="1"/>
        <v/>
      </c>
      <c r="FR156" t="str">
        <f ca="1"/>
        <v/>
      </c>
      <c r="FZ156" s="109"/>
      <c r="GH156" t="str">
        <f ca="1"/>
        <v/>
      </c>
      <c r="GI156" t="str">
        <f ca="1"/>
        <v/>
      </c>
      <c r="GJ156" t="str">
        <f ca="1"/>
        <v/>
      </c>
      <c r="GY156" t="b">
        <f ca="1"/>
        <v>0</v>
      </c>
      <c r="GZ156" t="str">
        <f ca="1"/>
        <v/>
      </c>
      <c r="HA156" t="str">
        <f ca="1"/>
        <v/>
      </c>
      <c r="HB156" t="str">
        <f ca="1"/>
        <v/>
      </c>
      <c r="HQ156" t="str">
        <f ca="1"/>
        <v/>
      </c>
      <c r="HR156" t="str">
        <f ca="1"/>
        <v/>
      </c>
      <c r="HS156" t="str">
        <f ca="1"/>
        <v/>
      </c>
    </row>
    <row r="157" spans="1:227">
      <c r="A157" s="14" t="str">
        <f>IF(AK157,MAX(A$4:A156)+1,"")</f>
        <v/>
      </c>
      <c r="B157" s="51"/>
      <c r="C157" s="12"/>
      <c r="D157" s="12"/>
      <c r="E157" s="12"/>
      <c r="G157" s="12"/>
      <c r="I157" s="186"/>
      <c r="K157" s="12"/>
      <c r="L157" s="241"/>
      <c r="M157" s="241"/>
      <c r="O157" s="239">
        <v>0</v>
      </c>
      <c r="P157" s="240" t="str">
        <f ca="1">IF(T157,SUM(OFFSET($O157:$O$303,,,U157)),"")</f>
        <v/>
      </c>
      <c r="Q157" s="175"/>
      <c r="R157" s="177" t="str">
        <v/>
      </c>
      <c r="T157">
        <v>0</v>
      </c>
      <c r="U157" t="str">
        <f>IF(T157,IFERROR(MATCH(1,$T158:$T$303,0),ROWS($T157:$T$303)),"")</f>
        <v/>
      </c>
      <c r="V157" t="str">
        <v/>
      </c>
      <c r="W157" t="b">
        <f t="shared" si="18"/>
        <v>0</v>
      </c>
      <c r="X157" t="str">
        <v/>
      </c>
      <c r="Y157" t="str">
        <v/>
      </c>
      <c r="Z157" t="str">
        <v/>
      </c>
      <c r="AA157" t="b">
        <v>0</v>
      </c>
      <c r="AB157" t="b">
        <v>0</v>
      </c>
      <c r="AC157" t="b">
        <v>0</v>
      </c>
      <c r="AD157" t="b">
        <v>0</v>
      </c>
      <c r="AE157" t="b">
        <v>0</v>
      </c>
      <c r="AF157" s="25" t="b">
        <v>0</v>
      </c>
      <c r="AG157" t="b">
        <v>0</v>
      </c>
      <c r="AH157">
        <v>0</v>
      </c>
      <c r="AI157">
        <v>0</v>
      </c>
      <c r="AK157" s="13">
        <v>0</v>
      </c>
      <c r="AL157" s="13">
        <v>0</v>
      </c>
      <c r="AM157" s="13">
        <v>0</v>
      </c>
      <c r="AN157" s="18">
        <v>0</v>
      </c>
      <c r="AO157">
        <v>0</v>
      </c>
      <c r="AP157" t="b">
        <v>0</v>
      </c>
      <c r="AQ157">
        <v>0</v>
      </c>
      <c r="AR157">
        <v>0</v>
      </c>
      <c r="AS157" s="35" t="str">
        <v/>
      </c>
      <c r="AT157" s="35"/>
      <c r="AU157" s="58"/>
      <c r="AV157" t="b">
        <f t="shared" si="19"/>
        <v>0</v>
      </c>
      <c r="AW157">
        <v>0</v>
      </c>
      <c r="AX157">
        <v>0</v>
      </c>
      <c r="AY157">
        <v>0</v>
      </c>
      <c r="AZ157">
        <f ca="1"/>
        <v>0</v>
      </c>
      <c r="BB157" t="str">
        <v/>
      </c>
      <c r="BC157" t="str">
        <v/>
      </c>
      <c r="BD157" t="str">
        <v/>
      </c>
      <c r="BE157" t="str">
        <v/>
      </c>
      <c r="BF157" t="str">
        <v/>
      </c>
      <c r="BG157">
        <f ca="1"/>
        <v>0</v>
      </c>
      <c r="BI157" s="54" t="str">
        <f t="shared" si="21"/>
        <v/>
      </c>
      <c r="BJ157" s="54" t="str">
        <f t="shared" si="22"/>
        <v/>
      </c>
      <c r="BK157" s="54" t="str">
        <f t="shared" si="23"/>
        <v/>
      </c>
      <c r="BL157" s="54" t="str">
        <v/>
      </c>
      <c r="BM157" t="str">
        <v/>
      </c>
      <c r="BN157" t="str">
        <v/>
      </c>
      <c r="BO157" t="str">
        <v/>
      </c>
      <c r="BP157" t="str">
        <v/>
      </c>
      <c r="BQ157" s="25" t="str">
        <f t="shared" si="20"/>
        <v/>
      </c>
      <c r="BR157" s="35" t="str">
        <v/>
      </c>
      <c r="BS157" s="35" t="str">
        <v/>
      </c>
      <c r="BT157" t="str">
        <v>157</v>
      </c>
      <c r="BU157" s="35" t="str">
        <f t="shared" si="26"/>
        <v/>
      </c>
      <c r="BX157" s="13"/>
      <c r="BY157" s="57" t="str">
        <f t="shared" si="24"/>
        <v/>
      </c>
      <c r="BZ157" s="57"/>
      <c r="CG157" s="71"/>
      <c r="CH157" s="73"/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  <c r="CT157" s="73"/>
      <c r="CU157" s="73"/>
      <c r="CX157" t="str">
        <f ca="1"/>
        <v/>
      </c>
      <c r="CY157" t="str">
        <f ca="1"/>
        <v/>
      </c>
      <c r="CZ157" t="str">
        <f ca="1"/>
        <v/>
      </c>
      <c r="DA157" t="str">
        <f ca="1"/>
        <v/>
      </c>
      <c r="DB157" t="str">
        <f ca="1"/>
        <v/>
      </c>
      <c r="DC157" t="str">
        <f ca="1"/>
        <v/>
      </c>
      <c r="DD157" t="str">
        <f ca="1"/>
        <v/>
      </c>
      <c r="DL157" s="18" t="b">
        <f ca="1"/>
        <v>0</v>
      </c>
      <c r="DM157" s="141" t="str">
        <f t="shared" ca="1" si="25"/>
        <v/>
      </c>
      <c r="DN157" t="str">
        <v/>
      </c>
      <c r="DO157" t="str">
        <f ca="1"/>
        <v/>
      </c>
      <c r="DP157" t="str">
        <f ca="1"/>
        <v/>
      </c>
      <c r="DS157" t="str">
        <f ca="1"/>
        <v/>
      </c>
      <c r="DT157" t="str">
        <f ca="1"/>
        <v/>
      </c>
      <c r="DU157" t="str">
        <f ca="1"/>
        <v/>
      </c>
      <c r="DV157" t="str">
        <f ca="1"/>
        <v/>
      </c>
      <c r="DY157" t="str">
        <f ca="1"/>
        <v/>
      </c>
      <c r="DZ157" t="str">
        <f ca="1"/>
        <v/>
      </c>
      <c r="EC157" t="b">
        <f ca="1"/>
        <v>0</v>
      </c>
      <c r="ED157" t="str">
        <f ca="1"/>
        <v/>
      </c>
      <c r="EE157" s="13" t="str">
        <f ca="1"/>
        <v/>
      </c>
      <c r="EG157" t="str">
        <f ca="1"/>
        <v/>
      </c>
      <c r="EH157" t="str">
        <f ca="1"/>
        <v/>
      </c>
      <c r="EI157" t="str">
        <f ca="1"/>
        <v/>
      </c>
      <c r="EJ157" t="str">
        <f ca="1"/>
        <v/>
      </c>
      <c r="EK157" t="str">
        <f ca="1"/>
        <v/>
      </c>
      <c r="EL157" t="str">
        <f ca="1">IF(_IsInternal,_xlfn.TEXTJOIN($EL$1,TRUE,EG157:EJ157),"")</f>
        <v/>
      </c>
      <c r="EM157" t="str">
        <f ca="1"/>
        <v/>
      </c>
      <c r="EP157" t="str">
        <v/>
      </c>
      <c r="EQ157" t="str">
        <f ca="1"/>
        <v/>
      </c>
      <c r="ES157" s="78">
        <f>ROWS(ES$4:ES157)</f>
        <v>154</v>
      </c>
      <c r="FP157" t="str">
        <f ca="1"/>
        <v/>
      </c>
      <c r="FQ157" t="str">
        <f ca="1"/>
        <v/>
      </c>
      <c r="FR157" t="str">
        <f ca="1"/>
        <v/>
      </c>
      <c r="FZ157" s="109"/>
      <c r="GH157" t="str">
        <f ca="1"/>
        <v/>
      </c>
      <c r="GI157" t="str">
        <f ca="1"/>
        <v/>
      </c>
      <c r="GJ157" t="str">
        <f ca="1"/>
        <v/>
      </c>
      <c r="GY157" t="b">
        <f ca="1"/>
        <v>0</v>
      </c>
      <c r="GZ157" t="str">
        <f ca="1"/>
        <v/>
      </c>
      <c r="HA157" t="str">
        <f ca="1"/>
        <v/>
      </c>
      <c r="HB157" t="str">
        <f ca="1"/>
        <v/>
      </c>
      <c r="HQ157" t="str">
        <f ca="1"/>
        <v/>
      </c>
      <c r="HR157" t="str">
        <f ca="1"/>
        <v/>
      </c>
      <c r="HS157" t="str">
        <f ca="1"/>
        <v/>
      </c>
    </row>
    <row r="158" spans="1:227">
      <c r="A158" s="14" t="str">
        <f>IF(AK158,MAX(A$4:A157)+1,"")</f>
        <v/>
      </c>
      <c r="B158" s="51"/>
      <c r="C158" s="12"/>
      <c r="D158" s="12"/>
      <c r="E158" s="12"/>
      <c r="G158" s="12"/>
      <c r="I158" s="186"/>
      <c r="K158" s="12"/>
      <c r="L158" s="241"/>
      <c r="M158" s="241"/>
      <c r="O158" s="239">
        <v>0</v>
      </c>
      <c r="P158" s="240" t="str">
        <f ca="1">IF(T158,SUM(OFFSET($O158:$O$303,,,U158)),"")</f>
        <v/>
      </c>
      <c r="Q158" s="175"/>
      <c r="R158" s="177" t="str">
        <v/>
      </c>
      <c r="T158">
        <v>0</v>
      </c>
      <c r="U158" t="str">
        <f>IF(T158,IFERROR(MATCH(1,$T159:$T$303,0),ROWS($T158:$T$303)),"")</f>
        <v/>
      </c>
      <c r="V158" t="str">
        <v/>
      </c>
      <c r="W158" t="b">
        <f t="shared" si="18"/>
        <v>0</v>
      </c>
      <c r="X158" t="str">
        <v/>
      </c>
      <c r="Y158" t="str">
        <v/>
      </c>
      <c r="Z158" t="str">
        <v/>
      </c>
      <c r="AA158" t="b">
        <v>0</v>
      </c>
      <c r="AB158" t="b">
        <v>0</v>
      </c>
      <c r="AC158" t="b">
        <v>0</v>
      </c>
      <c r="AD158" t="b">
        <v>0</v>
      </c>
      <c r="AE158" t="b">
        <v>0</v>
      </c>
      <c r="AF158" s="25" t="b">
        <v>0</v>
      </c>
      <c r="AG158" t="b">
        <v>0</v>
      </c>
      <c r="AH158">
        <v>0</v>
      </c>
      <c r="AI158">
        <v>0</v>
      </c>
      <c r="AK158" s="13">
        <v>0</v>
      </c>
      <c r="AL158" s="13">
        <v>0</v>
      </c>
      <c r="AM158" s="13">
        <v>0</v>
      </c>
      <c r="AN158" s="18">
        <v>0</v>
      </c>
      <c r="AO158">
        <v>0</v>
      </c>
      <c r="AP158" t="b">
        <v>0</v>
      </c>
      <c r="AQ158">
        <v>0</v>
      </c>
      <c r="AR158">
        <v>0</v>
      </c>
      <c r="AS158" s="35" t="str">
        <v/>
      </c>
      <c r="AT158" s="35"/>
      <c r="AU158" s="58"/>
      <c r="AV158" t="b">
        <f t="shared" si="19"/>
        <v>0</v>
      </c>
      <c r="AW158">
        <v>0</v>
      </c>
      <c r="AX158">
        <v>0</v>
      </c>
      <c r="AY158">
        <v>0</v>
      </c>
      <c r="AZ158">
        <f ca="1"/>
        <v>0</v>
      </c>
      <c r="BB158" t="str">
        <v/>
      </c>
      <c r="BC158" t="str">
        <v/>
      </c>
      <c r="BD158" t="str">
        <v/>
      </c>
      <c r="BE158" t="str">
        <v/>
      </c>
      <c r="BF158" t="str">
        <v/>
      </c>
      <c r="BG158">
        <f ca="1"/>
        <v>0</v>
      </c>
      <c r="BI158" s="54" t="str">
        <f t="shared" si="21"/>
        <v/>
      </c>
      <c r="BJ158" s="54" t="str">
        <f t="shared" si="22"/>
        <v/>
      </c>
      <c r="BK158" s="54" t="str">
        <f t="shared" si="23"/>
        <v/>
      </c>
      <c r="BL158" s="54" t="str">
        <v/>
      </c>
      <c r="BM158" t="str">
        <v/>
      </c>
      <c r="BN158" t="str">
        <v/>
      </c>
      <c r="BO158" t="str">
        <v/>
      </c>
      <c r="BP158" t="str">
        <v/>
      </c>
      <c r="BQ158" s="25" t="str">
        <f t="shared" si="20"/>
        <v/>
      </c>
      <c r="BR158" s="35" t="str">
        <v/>
      </c>
      <c r="BS158" s="35" t="str">
        <v/>
      </c>
      <c r="BT158" t="str">
        <v>158</v>
      </c>
      <c r="BU158" s="35" t="str">
        <f t="shared" si="26"/>
        <v/>
      </c>
      <c r="BX158" s="13"/>
      <c r="BY158" s="57" t="str">
        <f t="shared" si="24"/>
        <v/>
      </c>
      <c r="BZ158" s="57"/>
      <c r="CG158" s="71"/>
      <c r="CH158" s="73"/>
      <c r="CI158" s="73"/>
      <c r="CJ158" s="73"/>
      <c r="CK158" s="73"/>
      <c r="CL158" s="73"/>
      <c r="CM158" s="73"/>
      <c r="CN158" s="73"/>
      <c r="CO158" s="73"/>
      <c r="CP158" s="73"/>
      <c r="CQ158" s="73"/>
      <c r="CR158" s="73"/>
      <c r="CS158" s="73"/>
      <c r="CT158" s="73"/>
      <c r="CU158" s="73"/>
      <c r="CX158" t="str">
        <f ca="1"/>
        <v/>
      </c>
      <c r="CY158" t="str">
        <f ca="1"/>
        <v/>
      </c>
      <c r="CZ158" t="str">
        <f ca="1"/>
        <v/>
      </c>
      <c r="DA158" t="str">
        <f ca="1"/>
        <v/>
      </c>
      <c r="DB158" t="str">
        <f ca="1"/>
        <v/>
      </c>
      <c r="DC158" t="str">
        <f ca="1"/>
        <v/>
      </c>
      <c r="DD158" t="str">
        <f ca="1"/>
        <v/>
      </c>
      <c r="DL158" s="18" t="b">
        <f ca="1"/>
        <v>0</v>
      </c>
      <c r="DM158" s="141" t="str">
        <f t="shared" ca="1" si="25"/>
        <v/>
      </c>
      <c r="DN158" t="str">
        <v/>
      </c>
      <c r="DO158" t="str">
        <f ca="1"/>
        <v/>
      </c>
      <c r="DP158" t="str">
        <f ca="1"/>
        <v/>
      </c>
      <c r="DS158" t="str">
        <f ca="1"/>
        <v/>
      </c>
      <c r="DT158" t="str">
        <f ca="1"/>
        <v/>
      </c>
      <c r="DU158" t="str">
        <f ca="1"/>
        <v/>
      </c>
      <c r="DV158" t="str">
        <f ca="1"/>
        <v/>
      </c>
      <c r="DY158" t="str">
        <f ca="1"/>
        <v/>
      </c>
      <c r="DZ158" t="str">
        <f ca="1"/>
        <v/>
      </c>
      <c r="EC158" t="b">
        <f ca="1"/>
        <v>0</v>
      </c>
      <c r="ED158" t="str">
        <f ca="1"/>
        <v/>
      </c>
      <c r="EE158" s="13" t="str">
        <f ca="1"/>
        <v/>
      </c>
      <c r="EG158" t="str">
        <f ca="1"/>
        <v/>
      </c>
      <c r="EH158" t="str">
        <f ca="1"/>
        <v/>
      </c>
      <c r="EI158" t="str">
        <f ca="1"/>
        <v/>
      </c>
      <c r="EJ158" t="str">
        <f ca="1"/>
        <v/>
      </c>
      <c r="EK158" t="str">
        <f ca="1"/>
        <v/>
      </c>
      <c r="EL158" t="str">
        <f ca="1">IF(_IsInternal,_xlfn.TEXTJOIN($EL$1,TRUE,EG158:EJ158),"")</f>
        <v/>
      </c>
      <c r="EM158" t="str">
        <f ca="1"/>
        <v/>
      </c>
      <c r="EP158" t="str">
        <v/>
      </c>
      <c r="EQ158" t="str">
        <f ca="1"/>
        <v/>
      </c>
      <c r="ES158" s="78">
        <f>ROWS(ES$4:ES158)</f>
        <v>155</v>
      </c>
      <c r="FP158" t="str">
        <f ca="1"/>
        <v/>
      </c>
      <c r="FQ158" t="str">
        <f ca="1"/>
        <v/>
      </c>
      <c r="FR158" t="str">
        <f ca="1"/>
        <v/>
      </c>
      <c r="FZ158" s="109"/>
      <c r="GH158" t="str">
        <f ca="1"/>
        <v/>
      </c>
      <c r="GI158" t="str">
        <f ca="1"/>
        <v/>
      </c>
      <c r="GJ158" t="str">
        <f ca="1"/>
        <v/>
      </c>
      <c r="GY158" t="b">
        <f ca="1"/>
        <v>0</v>
      </c>
      <c r="GZ158" t="str">
        <f ca="1"/>
        <v/>
      </c>
      <c r="HA158" t="str">
        <f ca="1"/>
        <v/>
      </c>
      <c r="HB158" t="str">
        <f ca="1"/>
        <v/>
      </c>
      <c r="HQ158" t="str">
        <f ca="1"/>
        <v/>
      </c>
      <c r="HR158" t="str">
        <f ca="1"/>
        <v/>
      </c>
      <c r="HS158" t="str">
        <f ca="1"/>
        <v/>
      </c>
    </row>
    <row r="159" spans="1:227">
      <c r="A159" s="14" t="str">
        <f>IF(AK159,MAX(A$4:A158)+1,"")</f>
        <v/>
      </c>
      <c r="B159" s="51"/>
      <c r="C159" s="12"/>
      <c r="D159" s="12"/>
      <c r="E159" s="12"/>
      <c r="G159" s="12"/>
      <c r="I159" s="186"/>
      <c r="K159" s="12"/>
      <c r="L159" s="241"/>
      <c r="M159" s="241"/>
      <c r="O159" s="239">
        <v>0</v>
      </c>
      <c r="P159" s="240" t="str">
        <f ca="1">IF(T159,SUM(OFFSET($O159:$O$303,,,U159)),"")</f>
        <v/>
      </c>
      <c r="Q159" s="175"/>
      <c r="R159" s="177" t="str">
        <v/>
      </c>
      <c r="T159">
        <v>0</v>
      </c>
      <c r="U159" t="str">
        <f>IF(T159,IFERROR(MATCH(1,$T160:$T$303,0),ROWS($T159:$T$303)),"")</f>
        <v/>
      </c>
      <c r="V159" t="str">
        <v/>
      </c>
      <c r="W159" t="b">
        <f t="shared" si="18"/>
        <v>0</v>
      </c>
      <c r="X159" t="str">
        <v/>
      </c>
      <c r="Y159" t="str">
        <v/>
      </c>
      <c r="Z159" t="str">
        <v/>
      </c>
      <c r="AA159" t="b">
        <v>0</v>
      </c>
      <c r="AB159" t="b">
        <v>0</v>
      </c>
      <c r="AC159" t="b">
        <v>0</v>
      </c>
      <c r="AD159" t="b">
        <v>0</v>
      </c>
      <c r="AE159" t="b">
        <v>0</v>
      </c>
      <c r="AF159" s="25" t="b">
        <v>0</v>
      </c>
      <c r="AG159" t="b">
        <v>0</v>
      </c>
      <c r="AH159">
        <v>0</v>
      </c>
      <c r="AI159">
        <v>0</v>
      </c>
      <c r="AK159" s="13">
        <v>0</v>
      </c>
      <c r="AL159" s="13">
        <v>0</v>
      </c>
      <c r="AM159" s="13">
        <v>0</v>
      </c>
      <c r="AN159" s="18">
        <v>0</v>
      </c>
      <c r="AO159">
        <v>0</v>
      </c>
      <c r="AP159" t="b">
        <v>0</v>
      </c>
      <c r="AQ159">
        <v>0</v>
      </c>
      <c r="AR159">
        <v>0</v>
      </c>
      <c r="AS159" s="35" t="str">
        <v/>
      </c>
      <c r="AT159" s="35"/>
      <c r="AU159" s="58"/>
      <c r="AV159" t="b">
        <f t="shared" si="19"/>
        <v>0</v>
      </c>
      <c r="AW159">
        <v>0</v>
      </c>
      <c r="AX159">
        <v>0</v>
      </c>
      <c r="AY159">
        <v>0</v>
      </c>
      <c r="AZ159">
        <f ca="1"/>
        <v>0</v>
      </c>
      <c r="BB159" t="str">
        <v/>
      </c>
      <c r="BC159" t="str">
        <v/>
      </c>
      <c r="BD159" t="str">
        <v/>
      </c>
      <c r="BE159" t="str">
        <v/>
      </c>
      <c r="BF159" t="str">
        <v/>
      </c>
      <c r="BG159">
        <f ca="1"/>
        <v>0</v>
      </c>
      <c r="BI159" s="54" t="str">
        <f t="shared" si="21"/>
        <v/>
      </c>
      <c r="BJ159" s="54" t="str">
        <f t="shared" si="22"/>
        <v/>
      </c>
      <c r="BK159" s="54" t="str">
        <f t="shared" si="23"/>
        <v/>
      </c>
      <c r="BL159" s="54" t="str">
        <v/>
      </c>
      <c r="BM159" t="str">
        <v/>
      </c>
      <c r="BN159" t="str">
        <v/>
      </c>
      <c r="BO159" t="str">
        <v/>
      </c>
      <c r="BP159" t="str">
        <v/>
      </c>
      <c r="BQ159" s="25" t="str">
        <f t="shared" si="20"/>
        <v/>
      </c>
      <c r="BR159" s="35" t="str">
        <v/>
      </c>
      <c r="BS159" s="35" t="str">
        <v/>
      </c>
      <c r="BT159" t="str">
        <v>159</v>
      </c>
      <c r="BU159" s="35" t="str">
        <f t="shared" si="26"/>
        <v/>
      </c>
      <c r="BX159" s="13"/>
      <c r="BY159" s="57" t="str">
        <f t="shared" si="24"/>
        <v/>
      </c>
      <c r="BZ159" s="57"/>
      <c r="CG159" s="71"/>
      <c r="CH159" s="73"/>
      <c r="CI159" s="73"/>
      <c r="CJ159" s="73"/>
      <c r="CK159" s="73"/>
      <c r="CL159" s="73"/>
      <c r="CM159" s="73"/>
      <c r="CN159" s="73"/>
      <c r="CO159" s="73"/>
      <c r="CP159" s="73"/>
      <c r="CQ159" s="73"/>
      <c r="CR159" s="73"/>
      <c r="CS159" s="73"/>
      <c r="CT159" s="73"/>
      <c r="CU159" s="73"/>
      <c r="CX159" t="str">
        <f ca="1"/>
        <v/>
      </c>
      <c r="CY159" t="str">
        <f ca="1"/>
        <v/>
      </c>
      <c r="CZ159" t="str">
        <f ca="1"/>
        <v/>
      </c>
      <c r="DA159" t="str">
        <f ca="1"/>
        <v/>
      </c>
      <c r="DB159" t="str">
        <f ca="1"/>
        <v/>
      </c>
      <c r="DC159" t="str">
        <f ca="1"/>
        <v/>
      </c>
      <c r="DD159" t="str">
        <f ca="1"/>
        <v/>
      </c>
      <c r="DL159" s="18" t="b">
        <f ca="1"/>
        <v>0</v>
      </c>
      <c r="DM159" s="141" t="str">
        <f t="shared" ca="1" si="25"/>
        <v/>
      </c>
      <c r="DN159" t="str">
        <v/>
      </c>
      <c r="DO159" t="str">
        <f ca="1"/>
        <v/>
      </c>
      <c r="DP159" t="str">
        <f ca="1"/>
        <v/>
      </c>
      <c r="DS159" t="str">
        <f ca="1"/>
        <v/>
      </c>
      <c r="DT159" t="str">
        <f ca="1"/>
        <v/>
      </c>
      <c r="DU159" t="str">
        <f ca="1"/>
        <v/>
      </c>
      <c r="DV159" t="str">
        <f ca="1"/>
        <v/>
      </c>
      <c r="DY159" t="str">
        <f ca="1"/>
        <v/>
      </c>
      <c r="DZ159" t="str">
        <f ca="1"/>
        <v/>
      </c>
      <c r="EC159" t="b">
        <f ca="1"/>
        <v>0</v>
      </c>
      <c r="ED159" t="str">
        <f ca="1"/>
        <v/>
      </c>
      <c r="EE159" s="13" t="str">
        <f ca="1"/>
        <v/>
      </c>
      <c r="EG159" t="str">
        <f ca="1"/>
        <v/>
      </c>
      <c r="EH159" t="str">
        <f ca="1"/>
        <v/>
      </c>
      <c r="EI159" t="str">
        <f ca="1"/>
        <v/>
      </c>
      <c r="EJ159" t="str">
        <f ca="1"/>
        <v/>
      </c>
      <c r="EK159" t="str">
        <f ca="1"/>
        <v/>
      </c>
      <c r="EL159" t="str">
        <f ca="1">IF(_IsInternal,_xlfn.TEXTJOIN($EL$1,TRUE,EG159:EJ159),"")</f>
        <v/>
      </c>
      <c r="EM159" t="str">
        <f ca="1"/>
        <v/>
      </c>
      <c r="EP159" t="str">
        <v/>
      </c>
      <c r="EQ159" t="str">
        <f ca="1"/>
        <v/>
      </c>
      <c r="ES159" s="78">
        <f>ROWS(ES$4:ES159)</f>
        <v>156</v>
      </c>
      <c r="FP159" t="str">
        <f ca="1"/>
        <v/>
      </c>
      <c r="FQ159" t="str">
        <f ca="1"/>
        <v/>
      </c>
      <c r="FR159" t="str">
        <f ca="1"/>
        <v/>
      </c>
      <c r="FZ159" s="109"/>
      <c r="GH159" t="str">
        <f ca="1"/>
        <v/>
      </c>
      <c r="GI159" t="str">
        <f ca="1"/>
        <v/>
      </c>
      <c r="GJ159" t="str">
        <f ca="1"/>
        <v/>
      </c>
      <c r="GY159" t="b">
        <f ca="1"/>
        <v>0</v>
      </c>
      <c r="GZ159" t="str">
        <f ca="1"/>
        <v/>
      </c>
      <c r="HA159" t="str">
        <f ca="1"/>
        <v/>
      </c>
      <c r="HB159" t="str">
        <f ca="1"/>
        <v/>
      </c>
      <c r="HQ159" t="str">
        <f ca="1"/>
        <v/>
      </c>
      <c r="HR159" t="str">
        <f ca="1"/>
        <v/>
      </c>
      <c r="HS159" t="str">
        <f ca="1"/>
        <v/>
      </c>
    </row>
    <row r="160" spans="1:227">
      <c r="A160" s="14" t="str">
        <f>IF(AK160,MAX(A$4:A159)+1,"")</f>
        <v/>
      </c>
      <c r="B160" s="51"/>
      <c r="C160" s="12"/>
      <c r="D160" s="12"/>
      <c r="E160" s="12"/>
      <c r="G160" s="12"/>
      <c r="I160" s="186"/>
      <c r="K160" s="12"/>
      <c r="L160" s="241"/>
      <c r="M160" s="241"/>
      <c r="O160" s="239">
        <v>0</v>
      </c>
      <c r="P160" s="240" t="str">
        <f ca="1">IF(T160,SUM(OFFSET($O160:$O$303,,,U160)),"")</f>
        <v/>
      </c>
      <c r="Q160" s="175"/>
      <c r="R160" s="177" t="str">
        <v/>
      </c>
      <c r="T160">
        <v>0</v>
      </c>
      <c r="U160" t="str">
        <f>IF(T160,IFERROR(MATCH(1,$T161:$T$303,0),ROWS($T160:$T$303)),"")</f>
        <v/>
      </c>
      <c r="V160" t="str">
        <v/>
      </c>
      <c r="W160" t="b">
        <f t="shared" si="18"/>
        <v>0</v>
      </c>
      <c r="X160" t="str">
        <v/>
      </c>
      <c r="Y160" t="str">
        <v/>
      </c>
      <c r="Z160" t="str">
        <v/>
      </c>
      <c r="AA160" t="b">
        <v>0</v>
      </c>
      <c r="AB160" t="b">
        <v>0</v>
      </c>
      <c r="AC160" t="b">
        <v>0</v>
      </c>
      <c r="AD160" t="b">
        <v>0</v>
      </c>
      <c r="AE160" t="b">
        <v>0</v>
      </c>
      <c r="AF160" s="25" t="b">
        <v>0</v>
      </c>
      <c r="AG160" t="b">
        <v>0</v>
      </c>
      <c r="AH160">
        <v>0</v>
      </c>
      <c r="AI160">
        <v>0</v>
      </c>
      <c r="AK160" s="13">
        <v>0</v>
      </c>
      <c r="AL160" s="13">
        <v>0</v>
      </c>
      <c r="AM160" s="13">
        <v>0</v>
      </c>
      <c r="AN160" s="18">
        <v>0</v>
      </c>
      <c r="AO160">
        <v>0</v>
      </c>
      <c r="AP160" t="b">
        <v>0</v>
      </c>
      <c r="AQ160">
        <v>0</v>
      </c>
      <c r="AR160">
        <v>0</v>
      </c>
      <c r="AS160" s="35" t="str">
        <v/>
      </c>
      <c r="AT160" s="35"/>
      <c r="AU160" s="58"/>
      <c r="AV160" t="b">
        <f t="shared" si="19"/>
        <v>0</v>
      </c>
      <c r="AW160">
        <v>0</v>
      </c>
      <c r="AX160">
        <v>0</v>
      </c>
      <c r="AY160">
        <v>0</v>
      </c>
      <c r="AZ160">
        <f ca="1"/>
        <v>0</v>
      </c>
      <c r="BB160" t="str">
        <v/>
      </c>
      <c r="BC160" t="str">
        <v/>
      </c>
      <c r="BD160" t="str">
        <v/>
      </c>
      <c r="BE160" t="str">
        <v/>
      </c>
      <c r="BF160" t="str">
        <v/>
      </c>
      <c r="BG160">
        <f ca="1"/>
        <v>0</v>
      </c>
      <c r="BI160" s="54" t="str">
        <f t="shared" si="21"/>
        <v/>
      </c>
      <c r="BJ160" s="54" t="str">
        <f t="shared" si="22"/>
        <v/>
      </c>
      <c r="BK160" s="54" t="str">
        <f t="shared" si="23"/>
        <v/>
      </c>
      <c r="BL160" s="54" t="str">
        <v/>
      </c>
      <c r="BM160" t="str">
        <v/>
      </c>
      <c r="BN160" t="str">
        <v/>
      </c>
      <c r="BO160" t="str">
        <v/>
      </c>
      <c r="BP160" t="str">
        <v/>
      </c>
      <c r="BQ160" s="25" t="str">
        <f t="shared" si="20"/>
        <v/>
      </c>
      <c r="BR160" s="35" t="str">
        <v/>
      </c>
      <c r="BS160" s="35" t="str">
        <v/>
      </c>
      <c r="BT160" t="str">
        <v>160</v>
      </c>
      <c r="BU160" s="35" t="str">
        <f t="shared" si="26"/>
        <v/>
      </c>
      <c r="BX160" s="13"/>
      <c r="BY160" s="57" t="str">
        <f t="shared" si="24"/>
        <v/>
      </c>
      <c r="BZ160" s="57"/>
      <c r="CG160" s="71"/>
      <c r="CH160" s="73"/>
      <c r="CI160" s="73"/>
      <c r="CJ160" s="73"/>
      <c r="CK160" s="73"/>
      <c r="CL160" s="73"/>
      <c r="CM160" s="73"/>
      <c r="CN160" s="73"/>
      <c r="CO160" s="73"/>
      <c r="CP160" s="73"/>
      <c r="CQ160" s="73"/>
      <c r="CR160" s="73"/>
      <c r="CS160" s="73"/>
      <c r="CT160" s="73"/>
      <c r="CU160" s="73"/>
      <c r="CX160" t="str">
        <f ca="1"/>
        <v/>
      </c>
      <c r="CY160" t="str">
        <f ca="1"/>
        <v/>
      </c>
      <c r="CZ160" t="str">
        <f ca="1"/>
        <v/>
      </c>
      <c r="DA160" t="str">
        <f ca="1"/>
        <v/>
      </c>
      <c r="DB160" t="str">
        <f ca="1"/>
        <v/>
      </c>
      <c r="DC160" t="str">
        <f ca="1"/>
        <v/>
      </c>
      <c r="DD160" t="str">
        <f ca="1"/>
        <v/>
      </c>
      <c r="DL160" s="18" t="b">
        <f ca="1"/>
        <v>0</v>
      </c>
      <c r="DM160" s="141" t="str">
        <f t="shared" ca="1" si="25"/>
        <v/>
      </c>
      <c r="DN160" t="str">
        <v/>
      </c>
      <c r="DO160" t="str">
        <f ca="1"/>
        <v/>
      </c>
      <c r="DP160" t="str">
        <f ca="1"/>
        <v/>
      </c>
      <c r="DS160" t="str">
        <f ca="1"/>
        <v/>
      </c>
      <c r="DT160" t="str">
        <f ca="1"/>
        <v/>
      </c>
      <c r="DU160" t="str">
        <f ca="1"/>
        <v/>
      </c>
      <c r="DV160" t="str">
        <f ca="1"/>
        <v/>
      </c>
      <c r="DY160" t="str">
        <f ca="1"/>
        <v/>
      </c>
      <c r="DZ160" t="str">
        <f ca="1"/>
        <v/>
      </c>
      <c r="EC160" t="b">
        <f ca="1"/>
        <v>0</v>
      </c>
      <c r="ED160" t="str">
        <f ca="1"/>
        <v/>
      </c>
      <c r="EE160" s="13" t="str">
        <f ca="1"/>
        <v/>
      </c>
      <c r="EG160" t="str">
        <f ca="1"/>
        <v/>
      </c>
      <c r="EH160" t="str">
        <f ca="1"/>
        <v/>
      </c>
      <c r="EI160" t="str">
        <f ca="1"/>
        <v/>
      </c>
      <c r="EJ160" t="str">
        <f ca="1"/>
        <v/>
      </c>
      <c r="EK160" t="str">
        <f ca="1"/>
        <v/>
      </c>
      <c r="EL160" t="str">
        <f ca="1">IF(_IsInternal,_xlfn.TEXTJOIN($EL$1,TRUE,EG160:EJ160),"")</f>
        <v/>
      </c>
      <c r="EM160" t="str">
        <f ca="1"/>
        <v/>
      </c>
      <c r="EP160" t="str">
        <v/>
      </c>
      <c r="EQ160" t="str">
        <f ca="1"/>
        <v/>
      </c>
      <c r="ES160" s="78">
        <f>ROWS(ES$4:ES160)</f>
        <v>157</v>
      </c>
      <c r="FP160" t="str">
        <f ca="1"/>
        <v/>
      </c>
      <c r="FQ160" t="str">
        <f ca="1"/>
        <v/>
      </c>
      <c r="FR160" t="str">
        <f ca="1"/>
        <v/>
      </c>
      <c r="FZ160" s="109"/>
      <c r="GH160" t="str">
        <f ca="1"/>
        <v/>
      </c>
      <c r="GI160" t="str">
        <f ca="1"/>
        <v/>
      </c>
      <c r="GJ160" t="str">
        <f ca="1"/>
        <v/>
      </c>
      <c r="GY160" t="b">
        <f ca="1"/>
        <v>0</v>
      </c>
      <c r="GZ160" t="str">
        <f ca="1"/>
        <v/>
      </c>
      <c r="HA160" t="str">
        <f ca="1"/>
        <v/>
      </c>
      <c r="HB160" t="str">
        <f ca="1"/>
        <v/>
      </c>
      <c r="HQ160" t="str">
        <f ca="1"/>
        <v/>
      </c>
      <c r="HR160" t="str">
        <f ca="1"/>
        <v/>
      </c>
      <c r="HS160" t="str">
        <f ca="1"/>
        <v/>
      </c>
    </row>
    <row r="161" spans="1:227">
      <c r="A161" s="14" t="str">
        <f>IF(AK161,MAX(A$4:A160)+1,"")</f>
        <v/>
      </c>
      <c r="B161" s="51"/>
      <c r="C161" s="12"/>
      <c r="D161" s="12"/>
      <c r="E161" s="12"/>
      <c r="G161" s="12"/>
      <c r="I161" s="186"/>
      <c r="K161" s="12"/>
      <c r="L161" s="241"/>
      <c r="M161" s="241"/>
      <c r="O161" s="239">
        <v>0</v>
      </c>
      <c r="P161" s="240" t="str">
        <f ca="1">IF(T161,SUM(OFFSET($O161:$O$303,,,U161)),"")</f>
        <v/>
      </c>
      <c r="Q161" s="175"/>
      <c r="R161" s="177" t="str">
        <v/>
      </c>
      <c r="T161">
        <v>0</v>
      </c>
      <c r="U161" t="str">
        <f>IF(T161,IFERROR(MATCH(1,$T162:$T$303,0),ROWS($T161:$T$303)),"")</f>
        <v/>
      </c>
      <c r="V161" t="str">
        <v/>
      </c>
      <c r="W161" t="b">
        <f t="shared" si="18"/>
        <v>0</v>
      </c>
      <c r="X161" t="str">
        <v/>
      </c>
      <c r="Y161" t="str">
        <v/>
      </c>
      <c r="Z161" t="str">
        <v/>
      </c>
      <c r="AA161" t="b">
        <v>0</v>
      </c>
      <c r="AB161" t="b">
        <v>0</v>
      </c>
      <c r="AC161" t="b">
        <v>0</v>
      </c>
      <c r="AD161" t="b">
        <v>0</v>
      </c>
      <c r="AE161" t="b">
        <v>0</v>
      </c>
      <c r="AF161" s="25" t="b">
        <v>0</v>
      </c>
      <c r="AG161" t="b">
        <v>0</v>
      </c>
      <c r="AH161">
        <v>0</v>
      </c>
      <c r="AI161">
        <v>0</v>
      </c>
      <c r="AK161" s="13">
        <v>0</v>
      </c>
      <c r="AL161" s="13">
        <v>0</v>
      </c>
      <c r="AM161" s="13">
        <v>0</v>
      </c>
      <c r="AN161" s="18">
        <v>0</v>
      </c>
      <c r="AO161">
        <v>0</v>
      </c>
      <c r="AP161" t="b">
        <v>0</v>
      </c>
      <c r="AQ161">
        <v>0</v>
      </c>
      <c r="AR161">
        <v>0</v>
      </c>
      <c r="AS161" s="35" t="str">
        <v/>
      </c>
      <c r="AT161" s="35"/>
      <c r="AU161" s="58"/>
      <c r="AV161" t="b">
        <f t="shared" si="19"/>
        <v>0</v>
      </c>
      <c r="AW161">
        <v>0</v>
      </c>
      <c r="AX161">
        <v>0</v>
      </c>
      <c r="AY161">
        <v>0</v>
      </c>
      <c r="AZ161">
        <f ca="1"/>
        <v>0</v>
      </c>
      <c r="BB161" t="str">
        <v/>
      </c>
      <c r="BC161" t="str">
        <v/>
      </c>
      <c r="BD161" t="str">
        <v/>
      </c>
      <c r="BE161" t="str">
        <v/>
      </c>
      <c r="BF161" t="str">
        <v/>
      </c>
      <c r="BG161">
        <f ca="1"/>
        <v>0</v>
      </c>
      <c r="BI161" s="54" t="str">
        <f t="shared" si="21"/>
        <v/>
      </c>
      <c r="BJ161" s="54" t="str">
        <f t="shared" si="22"/>
        <v/>
      </c>
      <c r="BK161" s="54" t="str">
        <f t="shared" si="23"/>
        <v/>
      </c>
      <c r="BL161" s="54" t="str">
        <v/>
      </c>
      <c r="BM161" t="str">
        <v/>
      </c>
      <c r="BN161" t="str">
        <v/>
      </c>
      <c r="BO161" t="str">
        <v/>
      </c>
      <c r="BP161" t="str">
        <v/>
      </c>
      <c r="BQ161" s="25" t="str">
        <f t="shared" si="20"/>
        <v/>
      </c>
      <c r="BR161" s="35" t="str">
        <v/>
      </c>
      <c r="BS161" s="35" t="str">
        <v/>
      </c>
      <c r="BT161" t="str">
        <v>161</v>
      </c>
      <c r="BU161" s="35" t="str">
        <f t="shared" si="26"/>
        <v/>
      </c>
      <c r="BX161" s="13"/>
      <c r="BY161" s="57" t="str">
        <f t="shared" si="24"/>
        <v/>
      </c>
      <c r="BZ161" s="57"/>
      <c r="CG161" s="71"/>
      <c r="CH161" s="73"/>
      <c r="CI161" s="73"/>
      <c r="CJ161" s="73"/>
      <c r="CK161" s="73"/>
      <c r="CL161" s="73"/>
      <c r="CM161" s="73"/>
      <c r="CN161" s="73"/>
      <c r="CO161" s="73"/>
      <c r="CP161" s="73"/>
      <c r="CQ161" s="73"/>
      <c r="CR161" s="73"/>
      <c r="CS161" s="73"/>
      <c r="CT161" s="73"/>
      <c r="CU161" s="73"/>
      <c r="CX161" t="str">
        <f ca="1"/>
        <v/>
      </c>
      <c r="CY161" t="str">
        <f ca="1"/>
        <v/>
      </c>
      <c r="CZ161" t="str">
        <f ca="1"/>
        <v/>
      </c>
      <c r="DA161" t="str">
        <f ca="1"/>
        <v/>
      </c>
      <c r="DB161" t="str">
        <f ca="1"/>
        <v/>
      </c>
      <c r="DC161" t="str">
        <f ca="1"/>
        <v/>
      </c>
      <c r="DD161" t="str">
        <f ca="1"/>
        <v/>
      </c>
      <c r="DL161" s="18" t="b">
        <f ca="1"/>
        <v>0</v>
      </c>
      <c r="DM161" s="141" t="str">
        <f t="shared" ca="1" si="25"/>
        <v/>
      </c>
      <c r="DN161" t="str">
        <v/>
      </c>
      <c r="DO161" t="str">
        <f ca="1"/>
        <v/>
      </c>
      <c r="DP161" t="str">
        <f ca="1"/>
        <v/>
      </c>
      <c r="DS161" t="str">
        <f ca="1"/>
        <v/>
      </c>
      <c r="DT161" t="str">
        <f ca="1"/>
        <v/>
      </c>
      <c r="DU161" t="str">
        <f ca="1"/>
        <v/>
      </c>
      <c r="DV161" t="str">
        <f ca="1"/>
        <v/>
      </c>
      <c r="DY161" t="str">
        <f ca="1"/>
        <v/>
      </c>
      <c r="DZ161" t="str">
        <f ca="1"/>
        <v/>
      </c>
      <c r="EC161" t="b">
        <f ca="1"/>
        <v>0</v>
      </c>
      <c r="ED161" t="str">
        <f ca="1"/>
        <v/>
      </c>
      <c r="EE161" s="13" t="str">
        <f ca="1"/>
        <v/>
      </c>
      <c r="EG161" t="str">
        <f ca="1"/>
        <v/>
      </c>
      <c r="EH161" t="str">
        <f ca="1"/>
        <v/>
      </c>
      <c r="EI161" t="str">
        <f ca="1"/>
        <v/>
      </c>
      <c r="EJ161" t="str">
        <f ca="1"/>
        <v/>
      </c>
      <c r="EK161" t="str">
        <f ca="1"/>
        <v/>
      </c>
      <c r="EL161" t="str">
        <f ca="1">IF(_IsInternal,_xlfn.TEXTJOIN($EL$1,TRUE,EG161:EJ161),"")</f>
        <v/>
      </c>
      <c r="EM161" t="str">
        <f ca="1"/>
        <v/>
      </c>
      <c r="EP161" t="str">
        <v/>
      </c>
      <c r="EQ161" t="str">
        <f ca="1"/>
        <v/>
      </c>
      <c r="ES161" s="78">
        <f>ROWS(ES$4:ES161)</f>
        <v>158</v>
      </c>
      <c r="FP161" t="str">
        <f ca="1"/>
        <v/>
      </c>
      <c r="FQ161" t="str">
        <f ca="1"/>
        <v/>
      </c>
      <c r="FR161" t="str">
        <f ca="1"/>
        <v/>
      </c>
      <c r="FZ161" s="109"/>
      <c r="GH161" t="str">
        <f ca="1"/>
        <v/>
      </c>
      <c r="GI161" t="str">
        <f ca="1"/>
        <v/>
      </c>
      <c r="GJ161" t="str">
        <f ca="1"/>
        <v/>
      </c>
      <c r="GY161" t="b">
        <f ca="1"/>
        <v>0</v>
      </c>
      <c r="GZ161" t="str">
        <f ca="1"/>
        <v/>
      </c>
      <c r="HA161" t="str">
        <f ca="1"/>
        <v/>
      </c>
      <c r="HB161" t="str">
        <f ca="1"/>
        <v/>
      </c>
      <c r="HQ161" t="str">
        <f ca="1"/>
        <v/>
      </c>
      <c r="HR161" t="str">
        <f ca="1"/>
        <v/>
      </c>
      <c r="HS161" t="str">
        <f ca="1"/>
        <v/>
      </c>
    </row>
    <row r="162" spans="1:227">
      <c r="A162" s="14" t="str">
        <f>IF(AK162,MAX(A$4:A161)+1,"")</f>
        <v/>
      </c>
      <c r="B162" s="51"/>
      <c r="C162" s="12"/>
      <c r="D162" s="12"/>
      <c r="E162" s="12"/>
      <c r="G162" s="12"/>
      <c r="I162" s="186"/>
      <c r="K162" s="12"/>
      <c r="L162" s="241"/>
      <c r="M162" s="241"/>
      <c r="O162" s="239">
        <v>0</v>
      </c>
      <c r="P162" s="240" t="str">
        <f ca="1">IF(T162,SUM(OFFSET($O162:$O$303,,,U162)),"")</f>
        <v/>
      </c>
      <c r="Q162" s="175"/>
      <c r="R162" s="177" t="str">
        <v/>
      </c>
      <c r="T162">
        <v>0</v>
      </c>
      <c r="U162" t="str">
        <f>IF(T162,IFERROR(MATCH(1,$T163:$T$303,0),ROWS($T162:$T$303)),"")</f>
        <v/>
      </c>
      <c r="V162" t="str">
        <v/>
      </c>
      <c r="W162" t="b">
        <f t="shared" si="18"/>
        <v>0</v>
      </c>
      <c r="X162" t="str">
        <v/>
      </c>
      <c r="Y162" t="str">
        <v/>
      </c>
      <c r="Z162" t="str">
        <v/>
      </c>
      <c r="AA162" t="b">
        <v>0</v>
      </c>
      <c r="AB162" t="b">
        <v>0</v>
      </c>
      <c r="AC162" t="b">
        <v>0</v>
      </c>
      <c r="AD162" t="b">
        <v>0</v>
      </c>
      <c r="AE162" t="b">
        <v>0</v>
      </c>
      <c r="AF162" s="25" t="b">
        <v>0</v>
      </c>
      <c r="AG162" t="b">
        <v>0</v>
      </c>
      <c r="AH162">
        <v>0</v>
      </c>
      <c r="AI162">
        <v>0</v>
      </c>
      <c r="AK162" s="13">
        <v>0</v>
      </c>
      <c r="AL162" s="13">
        <v>0</v>
      </c>
      <c r="AM162" s="13">
        <v>0</v>
      </c>
      <c r="AN162" s="18">
        <v>0</v>
      </c>
      <c r="AO162">
        <v>0</v>
      </c>
      <c r="AP162" t="b">
        <v>0</v>
      </c>
      <c r="AQ162">
        <v>0</v>
      </c>
      <c r="AR162">
        <v>0</v>
      </c>
      <c r="AS162" s="35" t="str">
        <v/>
      </c>
      <c r="AT162" s="35"/>
      <c r="AU162" s="58"/>
      <c r="AV162" t="b">
        <f t="shared" si="19"/>
        <v>0</v>
      </c>
      <c r="AW162">
        <v>0</v>
      </c>
      <c r="AX162">
        <v>0</v>
      </c>
      <c r="AY162">
        <v>0</v>
      </c>
      <c r="AZ162">
        <f ca="1"/>
        <v>0</v>
      </c>
      <c r="BB162" t="str">
        <v/>
      </c>
      <c r="BC162" t="str">
        <v/>
      </c>
      <c r="BD162" t="str">
        <v/>
      </c>
      <c r="BE162" t="str">
        <v/>
      </c>
      <c r="BF162" t="str">
        <v/>
      </c>
      <c r="BG162">
        <f ca="1"/>
        <v>0</v>
      </c>
      <c r="BI162" s="54" t="str">
        <f t="shared" si="21"/>
        <v/>
      </c>
      <c r="BJ162" s="54" t="str">
        <f t="shared" si="22"/>
        <v/>
      </c>
      <c r="BK162" s="54" t="str">
        <f t="shared" si="23"/>
        <v/>
      </c>
      <c r="BL162" s="54" t="str">
        <v/>
      </c>
      <c r="BM162" t="str">
        <v/>
      </c>
      <c r="BN162" t="str">
        <v/>
      </c>
      <c r="BO162" t="str">
        <v/>
      </c>
      <c r="BP162" t="str">
        <v/>
      </c>
      <c r="BQ162" s="25" t="str">
        <f t="shared" si="20"/>
        <v/>
      </c>
      <c r="BR162" s="35" t="str">
        <v/>
      </c>
      <c r="BS162" s="35" t="str">
        <v/>
      </c>
      <c r="BT162" t="str">
        <v>162</v>
      </c>
      <c r="BU162" s="35" t="str">
        <f t="shared" si="26"/>
        <v/>
      </c>
      <c r="BX162" s="13"/>
      <c r="BY162" s="57" t="str">
        <f t="shared" si="24"/>
        <v/>
      </c>
      <c r="BZ162" s="57"/>
      <c r="CG162" s="71"/>
      <c r="CH162" s="73"/>
      <c r="CI162" s="73"/>
      <c r="CJ162" s="73"/>
      <c r="CK162" s="73"/>
      <c r="CL162" s="73"/>
      <c r="CM162" s="73"/>
      <c r="CN162" s="73"/>
      <c r="CO162" s="73"/>
      <c r="CP162" s="73"/>
      <c r="CQ162" s="73"/>
      <c r="CR162" s="73"/>
      <c r="CS162" s="73"/>
      <c r="CT162" s="73"/>
      <c r="CU162" s="73"/>
      <c r="CX162" t="str">
        <f ca="1"/>
        <v/>
      </c>
      <c r="CY162" t="str">
        <f ca="1"/>
        <v/>
      </c>
      <c r="CZ162" t="str">
        <f ca="1"/>
        <v/>
      </c>
      <c r="DA162" t="str">
        <f ca="1"/>
        <v/>
      </c>
      <c r="DB162" t="str">
        <f ca="1"/>
        <v/>
      </c>
      <c r="DC162" t="str">
        <f ca="1"/>
        <v/>
      </c>
      <c r="DD162" t="str">
        <f ca="1"/>
        <v/>
      </c>
      <c r="DL162" s="18" t="b">
        <f ca="1"/>
        <v>0</v>
      </c>
      <c r="DM162" s="141" t="str">
        <f t="shared" ca="1" si="25"/>
        <v/>
      </c>
      <c r="DN162" t="str">
        <v/>
      </c>
      <c r="DO162" t="str">
        <f ca="1"/>
        <v/>
      </c>
      <c r="DP162" t="str">
        <f ca="1"/>
        <v/>
      </c>
      <c r="DS162" t="str">
        <f ca="1"/>
        <v/>
      </c>
      <c r="DT162" t="str">
        <f ca="1"/>
        <v/>
      </c>
      <c r="DU162" t="str">
        <f ca="1"/>
        <v/>
      </c>
      <c r="DV162" t="str">
        <f ca="1"/>
        <v/>
      </c>
      <c r="DY162" t="str">
        <f ca="1"/>
        <v/>
      </c>
      <c r="DZ162" t="str">
        <f ca="1"/>
        <v/>
      </c>
      <c r="EC162" t="b">
        <f ca="1"/>
        <v>0</v>
      </c>
      <c r="ED162" t="str">
        <f ca="1"/>
        <v/>
      </c>
      <c r="EE162" s="13" t="str">
        <f ca="1"/>
        <v/>
      </c>
      <c r="EG162" t="str">
        <f ca="1"/>
        <v/>
      </c>
      <c r="EH162" t="str">
        <f ca="1"/>
        <v/>
      </c>
      <c r="EI162" t="str">
        <f ca="1"/>
        <v/>
      </c>
      <c r="EJ162" t="str">
        <f ca="1"/>
        <v/>
      </c>
      <c r="EK162" t="str">
        <f ca="1"/>
        <v/>
      </c>
      <c r="EL162" t="str">
        <f ca="1">IF(_IsInternal,_xlfn.TEXTJOIN($EL$1,TRUE,EG162:EJ162),"")</f>
        <v/>
      </c>
      <c r="EM162" t="str">
        <f ca="1"/>
        <v/>
      </c>
      <c r="EP162" t="str">
        <v/>
      </c>
      <c r="EQ162" t="str">
        <f ca="1"/>
        <v/>
      </c>
      <c r="ES162" s="78">
        <f>ROWS(ES$4:ES162)</f>
        <v>159</v>
      </c>
      <c r="FP162" t="str">
        <f ca="1"/>
        <v/>
      </c>
      <c r="FQ162" t="str">
        <f ca="1"/>
        <v/>
      </c>
      <c r="FR162" t="str">
        <f ca="1"/>
        <v/>
      </c>
      <c r="FZ162" s="109"/>
      <c r="GH162" t="str">
        <f ca="1"/>
        <v/>
      </c>
      <c r="GI162" t="str">
        <f ca="1"/>
        <v/>
      </c>
      <c r="GJ162" t="str">
        <f ca="1"/>
        <v/>
      </c>
      <c r="GY162" t="b">
        <f ca="1"/>
        <v>0</v>
      </c>
      <c r="GZ162" t="str">
        <f ca="1"/>
        <v/>
      </c>
      <c r="HA162" t="str">
        <f ca="1"/>
        <v/>
      </c>
      <c r="HB162" t="str">
        <f ca="1"/>
        <v/>
      </c>
      <c r="HQ162" t="str">
        <f ca="1"/>
        <v/>
      </c>
      <c r="HR162" t="str">
        <f ca="1"/>
        <v/>
      </c>
      <c r="HS162" t="str">
        <f ca="1"/>
        <v/>
      </c>
    </row>
    <row r="163" spans="1:227">
      <c r="A163" s="14" t="str">
        <f>IF(AK163,MAX(A$4:A162)+1,"")</f>
        <v/>
      </c>
      <c r="B163" s="51"/>
      <c r="C163" s="12"/>
      <c r="D163" s="12"/>
      <c r="E163" s="12"/>
      <c r="G163" s="12"/>
      <c r="I163" s="186"/>
      <c r="K163" s="12"/>
      <c r="L163" s="241"/>
      <c r="M163" s="241"/>
      <c r="O163" s="239">
        <v>0</v>
      </c>
      <c r="P163" s="240" t="str">
        <f ca="1">IF(T163,SUM(OFFSET($O163:$O$303,,,U163)),"")</f>
        <v/>
      </c>
      <c r="Q163" s="175"/>
      <c r="R163" s="177" t="str">
        <v/>
      </c>
      <c r="T163">
        <v>0</v>
      </c>
      <c r="U163" t="str">
        <f>IF(T163,IFERROR(MATCH(1,$T164:$T$303,0),ROWS($T163:$T$303)),"")</f>
        <v/>
      </c>
      <c r="V163" t="str">
        <v/>
      </c>
      <c r="W163" t="b">
        <f t="shared" si="18"/>
        <v>0</v>
      </c>
      <c r="X163" t="str">
        <v/>
      </c>
      <c r="Y163" t="str">
        <v/>
      </c>
      <c r="Z163" t="str">
        <v/>
      </c>
      <c r="AA163" t="b">
        <v>0</v>
      </c>
      <c r="AB163" t="b">
        <v>0</v>
      </c>
      <c r="AC163" t="b">
        <v>0</v>
      </c>
      <c r="AD163" t="b">
        <v>0</v>
      </c>
      <c r="AE163" t="b">
        <v>0</v>
      </c>
      <c r="AF163" s="25" t="b">
        <v>0</v>
      </c>
      <c r="AG163" t="b">
        <v>0</v>
      </c>
      <c r="AH163">
        <v>0</v>
      </c>
      <c r="AI163">
        <v>0</v>
      </c>
      <c r="AK163" s="13">
        <v>0</v>
      </c>
      <c r="AL163" s="13">
        <v>0</v>
      </c>
      <c r="AM163" s="13">
        <v>0</v>
      </c>
      <c r="AN163" s="18">
        <v>0</v>
      </c>
      <c r="AO163">
        <v>0</v>
      </c>
      <c r="AP163" t="b">
        <v>0</v>
      </c>
      <c r="AQ163">
        <v>0</v>
      </c>
      <c r="AR163">
        <v>0</v>
      </c>
      <c r="AS163" s="35" t="str">
        <v/>
      </c>
      <c r="AT163" s="35"/>
      <c r="AU163" s="58"/>
      <c r="AV163" t="b">
        <f t="shared" si="19"/>
        <v>0</v>
      </c>
      <c r="AW163">
        <v>0</v>
      </c>
      <c r="AX163">
        <v>0</v>
      </c>
      <c r="AY163">
        <v>0</v>
      </c>
      <c r="AZ163">
        <f ca="1"/>
        <v>0</v>
      </c>
      <c r="BB163" t="str">
        <v/>
      </c>
      <c r="BC163" t="str">
        <v/>
      </c>
      <c r="BD163" t="str">
        <v/>
      </c>
      <c r="BE163" t="str">
        <v/>
      </c>
      <c r="BF163" t="str">
        <v/>
      </c>
      <c r="BG163">
        <f ca="1"/>
        <v>0</v>
      </c>
      <c r="BI163" s="54" t="str">
        <f t="shared" si="21"/>
        <v/>
      </c>
      <c r="BJ163" s="54" t="str">
        <f t="shared" si="22"/>
        <v/>
      </c>
      <c r="BK163" s="54" t="str">
        <f t="shared" si="23"/>
        <v/>
      </c>
      <c r="BL163" s="54" t="str">
        <v/>
      </c>
      <c r="BM163" t="str">
        <v/>
      </c>
      <c r="BN163" t="str">
        <v/>
      </c>
      <c r="BO163" t="str">
        <v/>
      </c>
      <c r="BP163" t="str">
        <v/>
      </c>
      <c r="BQ163" s="25" t="str">
        <f t="shared" si="20"/>
        <v/>
      </c>
      <c r="BR163" s="35" t="str">
        <v/>
      </c>
      <c r="BS163" s="35" t="str">
        <v/>
      </c>
      <c r="BT163" t="str">
        <v>163</v>
      </c>
      <c r="BU163" s="35" t="str">
        <f t="shared" si="26"/>
        <v/>
      </c>
      <c r="BX163" s="13"/>
      <c r="BY163" s="57" t="str">
        <f t="shared" si="24"/>
        <v/>
      </c>
      <c r="BZ163" s="57"/>
      <c r="CG163" s="71"/>
      <c r="CH163" s="73"/>
      <c r="CI163" s="73"/>
      <c r="CJ163" s="73"/>
      <c r="CK163" s="73"/>
      <c r="CL163" s="73"/>
      <c r="CM163" s="73"/>
      <c r="CN163" s="73"/>
      <c r="CO163" s="73"/>
      <c r="CP163" s="73"/>
      <c r="CQ163" s="73"/>
      <c r="CR163" s="73"/>
      <c r="CS163" s="73"/>
      <c r="CT163" s="73"/>
      <c r="CU163" s="73"/>
      <c r="CX163" t="str">
        <f ca="1"/>
        <v/>
      </c>
      <c r="CY163" t="str">
        <f ca="1"/>
        <v/>
      </c>
      <c r="CZ163" t="str">
        <f ca="1"/>
        <v/>
      </c>
      <c r="DA163" t="str">
        <f ca="1"/>
        <v/>
      </c>
      <c r="DB163" t="str">
        <f ca="1"/>
        <v/>
      </c>
      <c r="DC163" t="str">
        <f ca="1"/>
        <v/>
      </c>
      <c r="DD163" t="str">
        <f ca="1"/>
        <v/>
      </c>
      <c r="DL163" s="18" t="b">
        <f ca="1"/>
        <v>0</v>
      </c>
      <c r="DM163" s="141" t="str">
        <f t="shared" ca="1" si="25"/>
        <v/>
      </c>
      <c r="DN163" t="str">
        <v/>
      </c>
      <c r="DO163" t="str">
        <f ca="1"/>
        <v/>
      </c>
      <c r="DP163" t="str">
        <f ca="1"/>
        <v/>
      </c>
      <c r="DS163" t="str">
        <f ca="1"/>
        <v/>
      </c>
      <c r="DT163" t="str">
        <f ca="1"/>
        <v/>
      </c>
      <c r="DU163" t="str">
        <f ca="1"/>
        <v/>
      </c>
      <c r="DV163" t="str">
        <f ca="1"/>
        <v/>
      </c>
      <c r="DY163" t="str">
        <f ca="1"/>
        <v/>
      </c>
      <c r="DZ163" t="str">
        <f ca="1"/>
        <v/>
      </c>
      <c r="EC163" t="b">
        <f ca="1"/>
        <v>0</v>
      </c>
      <c r="ED163" t="str">
        <f ca="1"/>
        <v/>
      </c>
      <c r="EE163" s="13" t="str">
        <f ca="1"/>
        <v/>
      </c>
      <c r="EG163" t="str">
        <f ca="1"/>
        <v/>
      </c>
      <c r="EH163" t="str">
        <f ca="1"/>
        <v/>
      </c>
      <c r="EI163" t="str">
        <f ca="1"/>
        <v/>
      </c>
      <c r="EJ163" t="str">
        <f ca="1"/>
        <v/>
      </c>
      <c r="EK163" t="str">
        <f ca="1"/>
        <v/>
      </c>
      <c r="EL163" t="str">
        <f ca="1">IF(_IsInternal,_xlfn.TEXTJOIN($EL$1,TRUE,EG163:EJ163),"")</f>
        <v/>
      </c>
      <c r="EM163" t="str">
        <f ca="1"/>
        <v/>
      </c>
      <c r="EP163" t="str">
        <v/>
      </c>
      <c r="EQ163" t="str">
        <f ca="1"/>
        <v/>
      </c>
      <c r="ES163" s="78">
        <f>ROWS(ES$4:ES163)</f>
        <v>160</v>
      </c>
      <c r="FP163" t="str">
        <f ca="1"/>
        <v/>
      </c>
      <c r="FQ163" t="str">
        <f ca="1"/>
        <v/>
      </c>
      <c r="FR163" t="str">
        <f ca="1"/>
        <v/>
      </c>
      <c r="FZ163" s="109"/>
      <c r="GH163" t="str">
        <f ca="1"/>
        <v/>
      </c>
      <c r="GI163" t="str">
        <f ca="1"/>
        <v/>
      </c>
      <c r="GJ163" t="str">
        <f ca="1"/>
        <v/>
      </c>
      <c r="GY163" t="b">
        <f ca="1"/>
        <v>0</v>
      </c>
      <c r="GZ163" t="str">
        <f ca="1"/>
        <v/>
      </c>
      <c r="HA163" t="str">
        <f ca="1"/>
        <v/>
      </c>
      <c r="HB163" t="str">
        <f ca="1"/>
        <v/>
      </c>
      <c r="HQ163" t="str">
        <f ca="1"/>
        <v/>
      </c>
      <c r="HR163" t="str">
        <f ca="1"/>
        <v/>
      </c>
      <c r="HS163" t="str">
        <f ca="1"/>
        <v/>
      </c>
    </row>
    <row r="164" spans="1:227">
      <c r="A164" s="14" t="str">
        <f>IF(AK164,MAX(A$4:A163)+1,"")</f>
        <v/>
      </c>
      <c r="B164" s="51"/>
      <c r="C164" s="12"/>
      <c r="D164" s="12"/>
      <c r="E164" s="12"/>
      <c r="G164" s="12"/>
      <c r="I164" s="186"/>
      <c r="K164" s="12"/>
      <c r="L164" s="241"/>
      <c r="M164" s="241"/>
      <c r="O164" s="239">
        <v>0</v>
      </c>
      <c r="P164" s="240" t="str">
        <f ca="1">IF(T164,SUM(OFFSET($O164:$O$303,,,U164)),"")</f>
        <v/>
      </c>
      <c r="Q164" s="175"/>
      <c r="R164" s="177" t="str">
        <v/>
      </c>
      <c r="T164">
        <v>0</v>
      </c>
      <c r="U164" t="str">
        <f>IF(T164,IFERROR(MATCH(1,$T165:$T$303,0),ROWS($T164:$T$303)),"")</f>
        <v/>
      </c>
      <c r="V164" t="str">
        <v/>
      </c>
      <c r="W164" t="b">
        <f t="shared" ref="W164:W227" si="27">AND(AD164,OR(W163,T164))</f>
        <v>0</v>
      </c>
      <c r="X164" t="str">
        <v/>
      </c>
      <c r="Y164" t="str">
        <v/>
      </c>
      <c r="Z164" t="str">
        <v/>
      </c>
      <c r="AA164" t="b">
        <v>0</v>
      </c>
      <c r="AB164" t="b">
        <v>0</v>
      </c>
      <c r="AC164" t="b">
        <v>0</v>
      </c>
      <c r="AD164" t="b">
        <v>0</v>
      </c>
      <c r="AE164" t="b">
        <v>0</v>
      </c>
      <c r="AF164" s="25" t="b">
        <v>0</v>
      </c>
      <c r="AG164" t="b">
        <v>0</v>
      </c>
      <c r="AH164">
        <v>0</v>
      </c>
      <c r="AI164">
        <v>0</v>
      </c>
      <c r="AK164" s="13">
        <v>0</v>
      </c>
      <c r="AL164" s="13">
        <v>0</v>
      </c>
      <c r="AM164" s="13">
        <v>0</v>
      </c>
      <c r="AN164" s="18">
        <v>0</v>
      </c>
      <c r="AO164">
        <v>0</v>
      </c>
      <c r="AP164" t="b">
        <v>0</v>
      </c>
      <c r="AQ164">
        <v>0</v>
      </c>
      <c r="AR164">
        <v>0</v>
      </c>
      <c r="AS164" s="35" t="str">
        <v/>
      </c>
      <c r="AT164" s="35"/>
      <c r="AU164" s="58"/>
      <c r="AV164" t="b">
        <f t="shared" ref="AV164:AV227" si="28">AND(AE164=FALSE,OR(AND(AF164,AD164,AL164),AND(AL164=FALSE,AD164)))</f>
        <v>0</v>
      </c>
      <c r="AW164">
        <v>0</v>
      </c>
      <c r="AX164">
        <v>0</v>
      </c>
      <c r="AY164">
        <v>0</v>
      </c>
      <c r="AZ164">
        <f ca="1"/>
        <v>0</v>
      </c>
      <c r="BB164" t="str">
        <v/>
      </c>
      <c r="BC164" t="str">
        <v/>
      </c>
      <c r="BD164" t="str">
        <v/>
      </c>
      <c r="BE164" t="str">
        <v/>
      </c>
      <c r="BF164" t="str">
        <v/>
      </c>
      <c r="BG164">
        <f ca="1"/>
        <v>0</v>
      </c>
      <c r="BI164" s="54" t="str">
        <f t="shared" si="21"/>
        <v/>
      </c>
      <c r="BJ164" s="54" t="str">
        <f t="shared" si="22"/>
        <v/>
      </c>
      <c r="BK164" s="54" t="str">
        <f t="shared" si="23"/>
        <v/>
      </c>
      <c r="BL164" s="54" t="str">
        <v/>
      </c>
      <c r="BM164" t="str">
        <v/>
      </c>
      <c r="BN164" t="str">
        <v/>
      </c>
      <c r="BO164" t="str">
        <v/>
      </c>
      <c r="BP164" t="str">
        <v/>
      </c>
      <c r="BQ164" s="25" t="str">
        <f t="shared" ref="BQ164:BQ227" si="29">IF(_IsInp, _xlfn.TEXTJOIN(".",TRUE,BN164:BP164),"")</f>
        <v/>
      </c>
      <c r="BR164" s="35" t="str">
        <v/>
      </c>
      <c r="BS164" s="35" t="str">
        <v/>
      </c>
      <c r="BT164" t="str">
        <v>164</v>
      </c>
      <c r="BU164" s="35" t="str">
        <f t="shared" si="26"/>
        <v/>
      </c>
      <c r="BX164" s="13"/>
      <c r="BY164" s="57" t="str">
        <f t="shared" si="24"/>
        <v/>
      </c>
      <c r="BZ164" s="57"/>
      <c r="CG164" s="71"/>
      <c r="CH164" s="73"/>
      <c r="CI164" s="73"/>
      <c r="CJ164" s="73"/>
      <c r="CK164" s="73"/>
      <c r="CL164" s="73"/>
      <c r="CM164" s="73"/>
      <c r="CN164" s="73"/>
      <c r="CO164" s="73"/>
      <c r="CP164" s="73"/>
      <c r="CQ164" s="73"/>
      <c r="CR164" s="73"/>
      <c r="CS164" s="73"/>
      <c r="CT164" s="73"/>
      <c r="CU164" s="73"/>
      <c r="CX164" t="str">
        <f ca="1"/>
        <v/>
      </c>
      <c r="CY164" t="str">
        <f ca="1"/>
        <v/>
      </c>
      <c r="CZ164" t="str">
        <f ca="1"/>
        <v/>
      </c>
      <c r="DA164" t="str">
        <f ca="1"/>
        <v/>
      </c>
      <c r="DB164" t="str">
        <f ca="1"/>
        <v/>
      </c>
      <c r="DC164" t="str">
        <f ca="1"/>
        <v/>
      </c>
      <c r="DD164" t="str">
        <f ca="1"/>
        <v/>
      </c>
      <c r="DL164" s="18" t="b">
        <f ca="1"/>
        <v>0</v>
      </c>
      <c r="DM164" s="141" t="str">
        <f t="shared" ca="1" si="25"/>
        <v/>
      </c>
      <c r="DN164" t="str">
        <v/>
      </c>
      <c r="DO164" t="str">
        <f ca="1"/>
        <v/>
      </c>
      <c r="DP164" t="str">
        <f ca="1"/>
        <v/>
      </c>
      <c r="DS164" t="str">
        <f ca="1"/>
        <v/>
      </c>
      <c r="DT164" t="str">
        <f ca="1"/>
        <v/>
      </c>
      <c r="DU164" t="str">
        <f ca="1"/>
        <v/>
      </c>
      <c r="DV164" t="str">
        <f ca="1"/>
        <v/>
      </c>
      <c r="DY164" t="str">
        <f ca="1"/>
        <v/>
      </c>
      <c r="DZ164" t="str">
        <f ca="1"/>
        <v/>
      </c>
      <c r="EC164" t="b">
        <f ca="1"/>
        <v>0</v>
      </c>
      <c r="ED164" t="str">
        <f ca="1"/>
        <v/>
      </c>
      <c r="EE164" s="13" t="str">
        <f ca="1"/>
        <v/>
      </c>
      <c r="EG164" t="str">
        <f ca="1"/>
        <v/>
      </c>
      <c r="EH164" t="str">
        <f ca="1"/>
        <v/>
      </c>
      <c r="EI164" t="str">
        <f ca="1"/>
        <v/>
      </c>
      <c r="EJ164" t="str">
        <f ca="1"/>
        <v/>
      </c>
      <c r="EK164" t="str">
        <f ca="1"/>
        <v/>
      </c>
      <c r="EL164" t="str">
        <f ca="1">IF(_IsInternal,_xlfn.TEXTJOIN($EL$1,TRUE,EG164:EJ164),"")</f>
        <v/>
      </c>
      <c r="EM164" t="str">
        <f ca="1"/>
        <v/>
      </c>
      <c r="EP164" t="str">
        <v/>
      </c>
      <c r="EQ164" t="str">
        <f ca="1"/>
        <v/>
      </c>
      <c r="ES164" s="78">
        <f>ROWS(ES$4:ES164)</f>
        <v>161</v>
      </c>
      <c r="FP164" t="str">
        <f ca="1"/>
        <v/>
      </c>
      <c r="FQ164" t="str">
        <f ca="1"/>
        <v/>
      </c>
      <c r="FR164" t="str">
        <f ca="1"/>
        <v/>
      </c>
      <c r="FZ164" s="109"/>
      <c r="GH164" t="str">
        <f ca="1"/>
        <v/>
      </c>
      <c r="GI164" t="str">
        <f ca="1"/>
        <v/>
      </c>
      <c r="GJ164" t="str">
        <f ca="1"/>
        <v/>
      </c>
      <c r="GY164" t="b">
        <f ca="1"/>
        <v>0</v>
      </c>
      <c r="GZ164" t="str">
        <f ca="1"/>
        <v/>
      </c>
      <c r="HA164" t="str">
        <f ca="1"/>
        <v/>
      </c>
      <c r="HB164" t="str">
        <f ca="1"/>
        <v/>
      </c>
      <c r="HQ164" t="str">
        <f ca="1"/>
        <v/>
      </c>
      <c r="HR164" t="str">
        <f ca="1"/>
        <v/>
      </c>
      <c r="HS164" t="str">
        <f ca="1"/>
        <v/>
      </c>
    </row>
    <row r="165" spans="1:227">
      <c r="A165" s="14" t="str">
        <f>IF(AK165,MAX(A$4:A164)+1,"")</f>
        <v/>
      </c>
      <c r="B165" s="51"/>
      <c r="C165" s="12"/>
      <c r="D165" s="12"/>
      <c r="E165" s="12"/>
      <c r="G165" s="12"/>
      <c r="I165" s="186"/>
      <c r="K165" s="12"/>
      <c r="L165" s="241"/>
      <c r="M165" s="241"/>
      <c r="O165" s="239">
        <v>0</v>
      </c>
      <c r="P165" s="240" t="str">
        <f ca="1">IF(T165,SUM(OFFSET($O165:$O$303,,,U165)),"")</f>
        <v/>
      </c>
      <c r="Q165" s="175"/>
      <c r="R165" s="177" t="str">
        <v/>
      </c>
      <c r="T165">
        <v>0</v>
      </c>
      <c r="U165" t="str">
        <f>IF(T165,IFERROR(MATCH(1,$T166:$T$303,0),ROWS($T165:$T$303)),"")</f>
        <v/>
      </c>
      <c r="V165" t="str">
        <v/>
      </c>
      <c r="W165" t="b">
        <f t="shared" si="27"/>
        <v>0</v>
      </c>
      <c r="X165" t="str">
        <v/>
      </c>
      <c r="Y165" t="str">
        <v/>
      </c>
      <c r="Z165" t="str">
        <v/>
      </c>
      <c r="AA165" t="b">
        <v>0</v>
      </c>
      <c r="AB165" t="b">
        <v>0</v>
      </c>
      <c r="AC165" t="b">
        <v>0</v>
      </c>
      <c r="AD165" t="b">
        <v>0</v>
      </c>
      <c r="AE165" t="b">
        <v>0</v>
      </c>
      <c r="AF165" s="25" t="b">
        <v>0</v>
      </c>
      <c r="AG165" t="b">
        <v>0</v>
      </c>
      <c r="AH165">
        <v>0</v>
      </c>
      <c r="AI165">
        <v>0</v>
      </c>
      <c r="AK165" s="13">
        <v>0</v>
      </c>
      <c r="AL165" s="13">
        <v>0</v>
      </c>
      <c r="AM165" s="13">
        <v>0</v>
      </c>
      <c r="AN165" s="18">
        <v>0</v>
      </c>
      <c r="AO165">
        <v>0</v>
      </c>
      <c r="AP165" t="b">
        <v>0</v>
      </c>
      <c r="AQ165">
        <v>0</v>
      </c>
      <c r="AR165">
        <v>0</v>
      </c>
      <c r="AS165" s="35" t="str">
        <v/>
      </c>
      <c r="AT165" s="35"/>
      <c r="AU165" s="58"/>
      <c r="AV165" t="b">
        <f t="shared" si="28"/>
        <v>0</v>
      </c>
      <c r="AW165">
        <v>0</v>
      </c>
      <c r="AX165">
        <v>0</v>
      </c>
      <c r="AY165">
        <v>0</v>
      </c>
      <c r="AZ165">
        <f ca="1"/>
        <v>0</v>
      </c>
      <c r="BB165" t="str">
        <v/>
      </c>
      <c r="BC165" t="str">
        <v/>
      </c>
      <c r="BD165" t="str">
        <v/>
      </c>
      <c r="BE165" t="str">
        <v/>
      </c>
      <c r="BF165" t="str">
        <v/>
      </c>
      <c r="BG165">
        <f ca="1"/>
        <v>0</v>
      </c>
      <c r="BI165" s="54" t="str">
        <f t="shared" si="21"/>
        <v/>
      </c>
      <c r="BJ165" s="54" t="str">
        <f t="shared" si="22"/>
        <v/>
      </c>
      <c r="BK165" s="54" t="str">
        <f t="shared" si="23"/>
        <v/>
      </c>
      <c r="BL165" s="54" t="str">
        <v/>
      </c>
      <c r="BM165" t="str">
        <v/>
      </c>
      <c r="BN165" t="str">
        <v/>
      </c>
      <c r="BO165" t="str">
        <v/>
      </c>
      <c r="BP165" t="str">
        <v/>
      </c>
      <c r="BQ165" s="25" t="str">
        <f t="shared" si="29"/>
        <v/>
      </c>
      <c r="BR165" s="35" t="str">
        <v/>
      </c>
      <c r="BS165" s="35" t="str">
        <v/>
      </c>
      <c r="BT165" t="str">
        <v>165</v>
      </c>
      <c r="BU165" s="35" t="str">
        <f t="shared" si="26"/>
        <v/>
      </c>
      <c r="BX165" s="13"/>
      <c r="BY165" s="57" t="str">
        <f t="shared" si="24"/>
        <v/>
      </c>
      <c r="BZ165" s="57"/>
      <c r="CG165" s="71"/>
      <c r="CH165" s="73"/>
      <c r="CI165" s="73"/>
      <c r="CJ165" s="73"/>
      <c r="CK165" s="73"/>
      <c r="CL165" s="73"/>
      <c r="CM165" s="73"/>
      <c r="CN165" s="73"/>
      <c r="CO165" s="73"/>
      <c r="CP165" s="73"/>
      <c r="CQ165" s="73"/>
      <c r="CR165" s="73"/>
      <c r="CS165" s="73"/>
      <c r="CT165" s="73"/>
      <c r="CU165" s="73"/>
      <c r="CX165" t="str">
        <f ca="1"/>
        <v/>
      </c>
      <c r="CY165" t="str">
        <f ca="1"/>
        <v/>
      </c>
      <c r="CZ165" t="str">
        <f ca="1"/>
        <v/>
      </c>
      <c r="DA165" t="str">
        <f ca="1"/>
        <v/>
      </c>
      <c r="DB165" t="str">
        <f ca="1"/>
        <v/>
      </c>
      <c r="DC165" t="str">
        <f ca="1"/>
        <v/>
      </c>
      <c r="DD165" t="str">
        <f ca="1"/>
        <v/>
      </c>
      <c r="DL165" s="18" t="b">
        <f ca="1"/>
        <v>0</v>
      </c>
      <c r="DM165" s="141" t="str">
        <f t="shared" ca="1" si="25"/>
        <v/>
      </c>
      <c r="DN165" t="str">
        <v/>
      </c>
      <c r="DO165" t="str">
        <f ca="1"/>
        <v/>
      </c>
      <c r="DP165" t="str">
        <f ca="1"/>
        <v/>
      </c>
      <c r="DS165" t="str">
        <f ca="1"/>
        <v/>
      </c>
      <c r="DT165" t="str">
        <f ca="1"/>
        <v/>
      </c>
      <c r="DU165" t="str">
        <f ca="1"/>
        <v/>
      </c>
      <c r="DV165" t="str">
        <f ca="1"/>
        <v/>
      </c>
      <c r="DY165" t="str">
        <f ca="1"/>
        <v/>
      </c>
      <c r="DZ165" t="str">
        <f ca="1"/>
        <v/>
      </c>
      <c r="EC165" t="b">
        <f ca="1"/>
        <v>0</v>
      </c>
      <c r="ED165" t="str">
        <f ca="1"/>
        <v/>
      </c>
      <c r="EE165" s="13" t="str">
        <f ca="1"/>
        <v/>
      </c>
      <c r="EG165" t="str">
        <f ca="1"/>
        <v/>
      </c>
      <c r="EH165" t="str">
        <f ca="1"/>
        <v/>
      </c>
      <c r="EI165" t="str">
        <f ca="1"/>
        <v/>
      </c>
      <c r="EJ165" t="str">
        <f ca="1"/>
        <v/>
      </c>
      <c r="EK165" t="str">
        <f ca="1"/>
        <v/>
      </c>
      <c r="EL165" t="str">
        <f ca="1">IF(_IsInternal,_xlfn.TEXTJOIN($EL$1,TRUE,EG165:EJ165),"")</f>
        <v/>
      </c>
      <c r="EM165" t="str">
        <f ca="1"/>
        <v/>
      </c>
      <c r="EP165" t="str">
        <v/>
      </c>
      <c r="EQ165" t="str">
        <f ca="1"/>
        <v/>
      </c>
      <c r="ES165" s="78">
        <f>ROWS(ES$4:ES165)</f>
        <v>162</v>
      </c>
      <c r="FP165" t="str">
        <f ca="1"/>
        <v/>
      </c>
      <c r="FQ165" t="str">
        <f ca="1"/>
        <v/>
      </c>
      <c r="FR165" t="str">
        <f ca="1"/>
        <v/>
      </c>
      <c r="FZ165" s="109"/>
      <c r="GH165" t="str">
        <f ca="1"/>
        <v/>
      </c>
      <c r="GI165" t="str">
        <f ca="1"/>
        <v/>
      </c>
      <c r="GJ165" t="str">
        <f ca="1"/>
        <v/>
      </c>
      <c r="GY165" t="b">
        <f ca="1"/>
        <v>0</v>
      </c>
      <c r="GZ165" t="str">
        <f ca="1"/>
        <v/>
      </c>
      <c r="HA165" t="str">
        <f ca="1"/>
        <v/>
      </c>
      <c r="HB165" t="str">
        <f ca="1"/>
        <v/>
      </c>
      <c r="HQ165" t="str">
        <f ca="1"/>
        <v/>
      </c>
      <c r="HR165" t="str">
        <f ca="1"/>
        <v/>
      </c>
      <c r="HS165" t="str">
        <f ca="1"/>
        <v/>
      </c>
    </row>
    <row r="166" spans="1:227">
      <c r="A166" s="14" t="str">
        <f>IF(AK166,MAX(A$4:A165)+1,"")</f>
        <v/>
      </c>
      <c r="B166" s="51"/>
      <c r="C166" s="12"/>
      <c r="D166" s="12"/>
      <c r="E166" s="12"/>
      <c r="G166" s="12"/>
      <c r="I166" s="186"/>
      <c r="K166" s="12"/>
      <c r="L166" s="241"/>
      <c r="M166" s="241"/>
      <c r="O166" s="239">
        <v>0</v>
      </c>
      <c r="P166" s="240" t="str">
        <f ca="1">IF(T166,SUM(OFFSET($O166:$O$303,,,U166)),"")</f>
        <v/>
      </c>
      <c r="Q166" s="175"/>
      <c r="R166" s="177" t="str">
        <v/>
      </c>
      <c r="T166">
        <v>0</v>
      </c>
      <c r="U166" t="str">
        <f>IF(T166,IFERROR(MATCH(1,$T167:$T$303,0),ROWS($T166:$T$303)),"")</f>
        <v/>
      </c>
      <c r="V166" t="str">
        <v/>
      </c>
      <c r="W166" t="b">
        <f t="shared" si="27"/>
        <v>0</v>
      </c>
      <c r="X166" t="str">
        <v/>
      </c>
      <c r="Y166" t="str">
        <v/>
      </c>
      <c r="Z166" t="str">
        <v/>
      </c>
      <c r="AA166" t="b">
        <v>0</v>
      </c>
      <c r="AB166" t="b">
        <v>0</v>
      </c>
      <c r="AC166" t="b">
        <v>0</v>
      </c>
      <c r="AD166" t="b">
        <v>0</v>
      </c>
      <c r="AE166" t="b">
        <v>0</v>
      </c>
      <c r="AF166" s="25" t="b">
        <v>0</v>
      </c>
      <c r="AG166" t="b">
        <v>0</v>
      </c>
      <c r="AH166">
        <v>0</v>
      </c>
      <c r="AI166">
        <v>0</v>
      </c>
      <c r="AK166" s="13">
        <v>0</v>
      </c>
      <c r="AL166" s="13">
        <v>0</v>
      </c>
      <c r="AM166" s="13">
        <v>0</v>
      </c>
      <c r="AN166" s="18">
        <v>0</v>
      </c>
      <c r="AO166">
        <v>0</v>
      </c>
      <c r="AP166" t="b">
        <v>0</v>
      </c>
      <c r="AQ166">
        <v>0</v>
      </c>
      <c r="AR166">
        <v>0</v>
      </c>
      <c r="AS166" s="35" t="str">
        <v/>
      </c>
      <c r="AT166" s="35"/>
      <c r="AU166" s="58"/>
      <c r="AV166" t="b">
        <f t="shared" si="28"/>
        <v>0</v>
      </c>
      <c r="AW166">
        <v>0</v>
      </c>
      <c r="AX166">
        <v>0</v>
      </c>
      <c r="AY166">
        <v>0</v>
      </c>
      <c r="AZ166">
        <f ca="1"/>
        <v>0</v>
      </c>
      <c r="BB166" t="str">
        <v/>
      </c>
      <c r="BC166" t="str">
        <v/>
      </c>
      <c r="BD166" t="str">
        <v/>
      </c>
      <c r="BE166" t="str">
        <v/>
      </c>
      <c r="BF166" t="str">
        <v/>
      </c>
      <c r="BG166">
        <f ca="1"/>
        <v>0</v>
      </c>
      <c r="BI166" s="54" t="str">
        <f t="shared" si="21"/>
        <v/>
      </c>
      <c r="BJ166" s="54" t="str">
        <f t="shared" si="22"/>
        <v/>
      </c>
      <c r="BK166" s="54" t="str">
        <f t="shared" si="23"/>
        <v/>
      </c>
      <c r="BL166" s="54" t="str">
        <v/>
      </c>
      <c r="BM166" t="str">
        <v/>
      </c>
      <c r="BN166" t="str">
        <v/>
      </c>
      <c r="BO166" t="str">
        <v/>
      </c>
      <c r="BP166" t="str">
        <v/>
      </c>
      <c r="BQ166" s="25" t="str">
        <f t="shared" si="29"/>
        <v/>
      </c>
      <c r="BR166" s="35" t="str">
        <v/>
      </c>
      <c r="BS166" s="35" t="str">
        <v/>
      </c>
      <c r="BT166" t="str">
        <v>166</v>
      </c>
      <c r="BU166" s="35" t="str">
        <f t="shared" si="26"/>
        <v/>
      </c>
      <c r="BX166" s="13"/>
      <c r="BY166" s="57" t="str">
        <f t="shared" si="24"/>
        <v/>
      </c>
      <c r="BZ166" s="57"/>
      <c r="CG166" s="71"/>
      <c r="CH166" s="73"/>
      <c r="CI166" s="73"/>
      <c r="CJ166" s="73"/>
      <c r="CK166" s="73"/>
      <c r="CL166" s="73"/>
      <c r="CM166" s="73"/>
      <c r="CN166" s="73"/>
      <c r="CO166" s="73"/>
      <c r="CP166" s="73"/>
      <c r="CQ166" s="73"/>
      <c r="CR166" s="73"/>
      <c r="CS166" s="73"/>
      <c r="CT166" s="73"/>
      <c r="CU166" s="73"/>
      <c r="CX166" t="str">
        <f ca="1"/>
        <v/>
      </c>
      <c r="CY166" t="str">
        <f ca="1"/>
        <v/>
      </c>
      <c r="CZ166" t="str">
        <f ca="1"/>
        <v/>
      </c>
      <c r="DA166" t="str">
        <f ca="1"/>
        <v/>
      </c>
      <c r="DB166" t="str">
        <f ca="1"/>
        <v/>
      </c>
      <c r="DC166" t="str">
        <f ca="1"/>
        <v/>
      </c>
      <c r="DD166" t="str">
        <f ca="1"/>
        <v/>
      </c>
      <c r="DL166" s="18" t="b">
        <f ca="1"/>
        <v>0</v>
      </c>
      <c r="DM166" s="141" t="str">
        <f t="shared" ca="1" si="25"/>
        <v/>
      </c>
      <c r="DN166" t="str">
        <v/>
      </c>
      <c r="DO166" t="str">
        <f ca="1"/>
        <v/>
      </c>
      <c r="DP166" t="str">
        <f ca="1"/>
        <v/>
      </c>
      <c r="DS166" t="str">
        <f ca="1"/>
        <v/>
      </c>
      <c r="DT166" t="str">
        <f ca="1"/>
        <v/>
      </c>
      <c r="DU166" t="str">
        <f ca="1"/>
        <v/>
      </c>
      <c r="DV166" t="str">
        <f ca="1"/>
        <v/>
      </c>
      <c r="DY166" t="str">
        <f ca="1"/>
        <v/>
      </c>
      <c r="DZ166" t="str">
        <f ca="1"/>
        <v/>
      </c>
      <c r="EC166" t="b">
        <f ca="1"/>
        <v>0</v>
      </c>
      <c r="ED166" t="str">
        <f ca="1"/>
        <v/>
      </c>
      <c r="EE166" s="13" t="str">
        <f ca="1"/>
        <v/>
      </c>
      <c r="EG166" t="str">
        <f ca="1"/>
        <v/>
      </c>
      <c r="EH166" t="str">
        <f ca="1"/>
        <v/>
      </c>
      <c r="EI166" t="str">
        <f ca="1"/>
        <v/>
      </c>
      <c r="EJ166" t="str">
        <f ca="1"/>
        <v/>
      </c>
      <c r="EK166" t="str">
        <f ca="1"/>
        <v/>
      </c>
      <c r="EL166" t="str">
        <f ca="1">IF(_IsInternal,_xlfn.TEXTJOIN($EL$1,TRUE,EG166:EJ166),"")</f>
        <v/>
      </c>
      <c r="EM166" t="str">
        <f ca="1"/>
        <v/>
      </c>
      <c r="EP166" t="str">
        <v/>
      </c>
      <c r="EQ166" t="str">
        <f ca="1"/>
        <v/>
      </c>
      <c r="ES166" s="78">
        <f>ROWS(ES$4:ES166)</f>
        <v>163</v>
      </c>
      <c r="FP166" t="str">
        <f ca="1"/>
        <v/>
      </c>
      <c r="FQ166" t="str">
        <f ca="1"/>
        <v/>
      </c>
      <c r="FR166" t="str">
        <f ca="1"/>
        <v/>
      </c>
      <c r="FZ166" s="109"/>
      <c r="GH166" t="str">
        <f ca="1"/>
        <v/>
      </c>
      <c r="GI166" t="str">
        <f ca="1"/>
        <v/>
      </c>
      <c r="GJ166" t="str">
        <f ca="1"/>
        <v/>
      </c>
      <c r="GY166" t="b">
        <f ca="1"/>
        <v>0</v>
      </c>
      <c r="GZ166" t="str">
        <f ca="1"/>
        <v/>
      </c>
      <c r="HA166" t="str">
        <f ca="1"/>
        <v/>
      </c>
      <c r="HB166" t="str">
        <f ca="1"/>
        <v/>
      </c>
      <c r="HQ166" t="str">
        <f ca="1"/>
        <v/>
      </c>
      <c r="HR166" t="str">
        <f ca="1"/>
        <v/>
      </c>
      <c r="HS166" t="str">
        <f ca="1"/>
        <v/>
      </c>
    </row>
    <row r="167" spans="1:227">
      <c r="A167" s="14" t="str">
        <f>IF(AK167,MAX(A$4:A166)+1,"")</f>
        <v/>
      </c>
      <c r="B167" s="51"/>
      <c r="C167" s="12"/>
      <c r="D167" s="12"/>
      <c r="E167" s="12"/>
      <c r="G167" s="12"/>
      <c r="I167" s="186"/>
      <c r="K167" s="12"/>
      <c r="L167" s="241"/>
      <c r="M167" s="241"/>
      <c r="O167" s="239">
        <v>0</v>
      </c>
      <c r="P167" s="240" t="str">
        <f ca="1">IF(T167,SUM(OFFSET($O167:$O$303,,,U167)),"")</f>
        <v/>
      </c>
      <c r="Q167" s="175"/>
      <c r="R167" s="177" t="str">
        <v/>
      </c>
      <c r="T167">
        <v>0</v>
      </c>
      <c r="U167" t="str">
        <f>IF(T167,IFERROR(MATCH(1,$T168:$T$303,0),ROWS($T167:$T$303)),"")</f>
        <v/>
      </c>
      <c r="V167" t="str">
        <v/>
      </c>
      <c r="W167" t="b">
        <f t="shared" si="27"/>
        <v>0</v>
      </c>
      <c r="X167" t="str">
        <v/>
      </c>
      <c r="Y167" t="str">
        <v/>
      </c>
      <c r="Z167" t="str">
        <v/>
      </c>
      <c r="AA167" t="b">
        <v>0</v>
      </c>
      <c r="AB167" t="b">
        <v>0</v>
      </c>
      <c r="AC167" t="b">
        <v>0</v>
      </c>
      <c r="AD167" t="b">
        <v>0</v>
      </c>
      <c r="AE167" t="b">
        <v>0</v>
      </c>
      <c r="AF167" s="25" t="b">
        <v>0</v>
      </c>
      <c r="AG167" t="b">
        <v>0</v>
      </c>
      <c r="AH167">
        <v>0</v>
      </c>
      <c r="AI167">
        <v>0</v>
      </c>
      <c r="AK167" s="13">
        <v>0</v>
      </c>
      <c r="AL167" s="13">
        <v>0</v>
      </c>
      <c r="AM167" s="13">
        <v>0</v>
      </c>
      <c r="AN167" s="18">
        <v>0</v>
      </c>
      <c r="AO167">
        <v>0</v>
      </c>
      <c r="AP167" t="b">
        <v>0</v>
      </c>
      <c r="AQ167">
        <v>0</v>
      </c>
      <c r="AR167">
        <v>0</v>
      </c>
      <c r="AS167" s="35" t="str">
        <v/>
      </c>
      <c r="AT167" s="35"/>
      <c r="AU167" s="58"/>
      <c r="AV167" t="b">
        <f t="shared" si="28"/>
        <v>0</v>
      </c>
      <c r="AW167">
        <v>0</v>
      </c>
      <c r="AX167">
        <v>0</v>
      </c>
      <c r="AY167">
        <v>0</v>
      </c>
      <c r="AZ167">
        <f ca="1"/>
        <v>0</v>
      </c>
      <c r="BB167" t="str">
        <v/>
      </c>
      <c r="BC167" t="str">
        <v/>
      </c>
      <c r="BD167" t="str">
        <v/>
      </c>
      <c r="BE167" t="str">
        <v/>
      </c>
      <c r="BF167" t="str">
        <v/>
      </c>
      <c r="BG167">
        <f ca="1"/>
        <v>0</v>
      </c>
      <c r="BI167" s="54" t="str">
        <f t="shared" si="21"/>
        <v/>
      </c>
      <c r="BJ167" s="54" t="str">
        <f t="shared" si="22"/>
        <v/>
      </c>
      <c r="BK167" s="54" t="str">
        <f t="shared" si="23"/>
        <v/>
      </c>
      <c r="BL167" s="54" t="str">
        <v/>
      </c>
      <c r="BM167" t="str">
        <v/>
      </c>
      <c r="BN167" t="str">
        <v/>
      </c>
      <c r="BO167" t="str">
        <v/>
      </c>
      <c r="BP167" t="str">
        <v/>
      </c>
      <c r="BQ167" s="25" t="str">
        <f t="shared" si="29"/>
        <v/>
      </c>
      <c r="BR167" s="35" t="str">
        <v/>
      </c>
      <c r="BS167" s="35" t="str">
        <v/>
      </c>
      <c r="BT167" t="str">
        <v>167</v>
      </c>
      <c r="BU167" s="35" t="str">
        <f t="shared" si="26"/>
        <v/>
      </c>
      <c r="BX167" s="13"/>
      <c r="BY167" s="57" t="str">
        <f t="shared" si="24"/>
        <v/>
      </c>
      <c r="BZ167" s="57"/>
      <c r="CG167" s="71"/>
      <c r="CH167" s="73"/>
      <c r="CI167" s="73"/>
      <c r="CJ167" s="73"/>
      <c r="CK167" s="73"/>
      <c r="CL167" s="73"/>
      <c r="CM167" s="73"/>
      <c r="CN167" s="73"/>
      <c r="CO167" s="73"/>
      <c r="CP167" s="73"/>
      <c r="CQ167" s="73"/>
      <c r="CR167" s="73"/>
      <c r="CS167" s="73"/>
      <c r="CT167" s="73"/>
      <c r="CU167" s="73"/>
      <c r="CX167" t="str">
        <f ca="1"/>
        <v/>
      </c>
      <c r="CY167" t="str">
        <f ca="1"/>
        <v/>
      </c>
      <c r="CZ167" t="str">
        <f ca="1"/>
        <v/>
      </c>
      <c r="DA167" t="str">
        <f ca="1"/>
        <v/>
      </c>
      <c r="DB167" t="str">
        <f ca="1"/>
        <v/>
      </c>
      <c r="DC167" t="str">
        <f ca="1"/>
        <v/>
      </c>
      <c r="DD167" t="str">
        <f ca="1"/>
        <v/>
      </c>
      <c r="DL167" s="18" t="b">
        <f ca="1"/>
        <v>0</v>
      </c>
      <c r="DM167" s="141" t="str">
        <f t="shared" ca="1" si="25"/>
        <v/>
      </c>
      <c r="DN167" t="str">
        <v/>
      </c>
      <c r="DO167" t="str">
        <f ca="1"/>
        <v/>
      </c>
      <c r="DP167" t="str">
        <f ca="1"/>
        <v/>
      </c>
      <c r="DS167" t="str">
        <f ca="1"/>
        <v/>
      </c>
      <c r="DT167" t="str">
        <f ca="1"/>
        <v/>
      </c>
      <c r="DU167" t="str">
        <f ca="1"/>
        <v/>
      </c>
      <c r="DV167" t="str">
        <f ca="1"/>
        <v/>
      </c>
      <c r="DY167" t="str">
        <f ca="1"/>
        <v/>
      </c>
      <c r="DZ167" t="str">
        <f ca="1"/>
        <v/>
      </c>
      <c r="EC167" t="b">
        <f ca="1"/>
        <v>0</v>
      </c>
      <c r="ED167" t="str">
        <f ca="1"/>
        <v/>
      </c>
      <c r="EE167" s="13" t="str">
        <f ca="1"/>
        <v/>
      </c>
      <c r="EG167" t="str">
        <f ca="1"/>
        <v/>
      </c>
      <c r="EH167" t="str">
        <f ca="1"/>
        <v/>
      </c>
      <c r="EI167" t="str">
        <f ca="1"/>
        <v/>
      </c>
      <c r="EJ167" t="str">
        <f ca="1"/>
        <v/>
      </c>
      <c r="EK167" t="str">
        <f ca="1"/>
        <v/>
      </c>
      <c r="EL167" t="str">
        <f ca="1">IF(_IsInternal,_xlfn.TEXTJOIN($EL$1,TRUE,EG167:EJ167),"")</f>
        <v/>
      </c>
      <c r="EM167" t="str">
        <f ca="1"/>
        <v/>
      </c>
      <c r="EP167" t="str">
        <v/>
      </c>
      <c r="EQ167" t="str">
        <f ca="1"/>
        <v/>
      </c>
      <c r="ES167" s="78">
        <f>ROWS(ES$4:ES167)</f>
        <v>164</v>
      </c>
      <c r="FP167" t="str">
        <f ca="1"/>
        <v/>
      </c>
      <c r="FQ167" t="str">
        <f ca="1"/>
        <v/>
      </c>
      <c r="FR167" t="str">
        <f ca="1"/>
        <v/>
      </c>
      <c r="FZ167" s="109"/>
      <c r="GH167" t="str">
        <f ca="1"/>
        <v/>
      </c>
      <c r="GI167" t="str">
        <f ca="1"/>
        <v/>
      </c>
      <c r="GJ167" t="str">
        <f ca="1"/>
        <v/>
      </c>
      <c r="GY167" t="b">
        <f ca="1"/>
        <v>0</v>
      </c>
      <c r="GZ167" t="str">
        <f ca="1"/>
        <v/>
      </c>
      <c r="HA167" t="str">
        <f ca="1"/>
        <v/>
      </c>
      <c r="HB167" t="str">
        <f ca="1"/>
        <v/>
      </c>
      <c r="HQ167" t="str">
        <f ca="1"/>
        <v/>
      </c>
      <c r="HR167" t="str">
        <f ca="1"/>
        <v/>
      </c>
      <c r="HS167" t="str">
        <f ca="1"/>
        <v/>
      </c>
    </row>
    <row r="168" spans="1:227">
      <c r="A168" s="14" t="str">
        <f>IF(AK168,MAX(A$4:A167)+1,"")</f>
        <v/>
      </c>
      <c r="B168" s="51"/>
      <c r="C168" s="12"/>
      <c r="D168" s="12"/>
      <c r="E168" s="12"/>
      <c r="G168" s="12"/>
      <c r="I168" s="186"/>
      <c r="K168" s="12"/>
      <c r="L168" s="241"/>
      <c r="M168" s="241"/>
      <c r="O168" s="239">
        <v>0</v>
      </c>
      <c r="P168" s="240" t="str">
        <f ca="1">IF(T168,SUM(OFFSET($O168:$O$303,,,U168)),"")</f>
        <v/>
      </c>
      <c r="Q168" s="175"/>
      <c r="R168" s="177" t="str">
        <v/>
      </c>
      <c r="T168">
        <v>0</v>
      </c>
      <c r="U168" t="str">
        <f>IF(T168,IFERROR(MATCH(1,$T169:$T$303,0),ROWS($T168:$T$303)),"")</f>
        <v/>
      </c>
      <c r="V168" t="str">
        <v/>
      </c>
      <c r="W168" t="b">
        <f t="shared" si="27"/>
        <v>0</v>
      </c>
      <c r="X168" t="str">
        <v/>
      </c>
      <c r="Y168" t="str">
        <v/>
      </c>
      <c r="Z168" t="str">
        <v/>
      </c>
      <c r="AA168" t="b">
        <v>0</v>
      </c>
      <c r="AB168" t="b">
        <v>0</v>
      </c>
      <c r="AC168" t="b">
        <v>0</v>
      </c>
      <c r="AD168" t="b">
        <v>0</v>
      </c>
      <c r="AE168" t="b">
        <v>0</v>
      </c>
      <c r="AF168" s="25" t="b">
        <v>0</v>
      </c>
      <c r="AG168" t="b">
        <v>0</v>
      </c>
      <c r="AH168">
        <v>0</v>
      </c>
      <c r="AI168">
        <v>0</v>
      </c>
      <c r="AK168" s="13">
        <v>0</v>
      </c>
      <c r="AL168" s="13">
        <v>0</v>
      </c>
      <c r="AM168" s="13">
        <v>0</v>
      </c>
      <c r="AN168" s="18">
        <v>0</v>
      </c>
      <c r="AO168">
        <v>0</v>
      </c>
      <c r="AP168" t="b">
        <v>0</v>
      </c>
      <c r="AQ168">
        <v>0</v>
      </c>
      <c r="AR168">
        <v>0</v>
      </c>
      <c r="AS168" s="35" t="str">
        <v/>
      </c>
      <c r="AT168" s="35"/>
      <c r="AU168" s="58"/>
      <c r="AV168" t="b">
        <f t="shared" si="28"/>
        <v>0</v>
      </c>
      <c r="AW168">
        <v>0</v>
      </c>
      <c r="AX168">
        <v>0</v>
      </c>
      <c r="AY168">
        <v>0</v>
      </c>
      <c r="AZ168">
        <f ca="1"/>
        <v>0</v>
      </c>
      <c r="BB168" t="str">
        <v/>
      </c>
      <c r="BC168" t="str">
        <v/>
      </c>
      <c r="BD168" t="str">
        <v/>
      </c>
      <c r="BE168" t="str">
        <v/>
      </c>
      <c r="BF168" t="str">
        <v/>
      </c>
      <c r="BG168">
        <f ca="1"/>
        <v>0</v>
      </c>
      <c r="BI168" s="54" t="str">
        <f t="shared" si="21"/>
        <v/>
      </c>
      <c r="BJ168" s="54" t="str">
        <f t="shared" si="22"/>
        <v/>
      </c>
      <c r="BK168" s="54" t="str">
        <f t="shared" si="23"/>
        <v/>
      </c>
      <c r="BL168" s="54" t="str">
        <v/>
      </c>
      <c r="BM168" t="str">
        <v/>
      </c>
      <c r="BN168" t="str">
        <v/>
      </c>
      <c r="BO168" t="str">
        <v/>
      </c>
      <c r="BP168" t="str">
        <v/>
      </c>
      <c r="BQ168" s="25" t="str">
        <f t="shared" si="29"/>
        <v/>
      </c>
      <c r="BR168" s="35" t="str">
        <v/>
      </c>
      <c r="BS168" s="35" t="str">
        <v/>
      </c>
      <c r="BT168" t="str">
        <v>168</v>
      </c>
      <c r="BU168" s="35" t="str">
        <f t="shared" si="26"/>
        <v/>
      </c>
      <c r="BX168" s="13"/>
      <c r="BY168" s="57" t="str">
        <f t="shared" si="24"/>
        <v/>
      </c>
      <c r="BZ168" s="57"/>
      <c r="CG168" s="71"/>
      <c r="CH168" s="73"/>
      <c r="CI168" s="73"/>
      <c r="CJ168" s="73"/>
      <c r="CK168" s="73"/>
      <c r="CL168" s="73"/>
      <c r="CM168" s="73"/>
      <c r="CN168" s="73"/>
      <c r="CO168" s="73"/>
      <c r="CP168" s="73"/>
      <c r="CQ168" s="73"/>
      <c r="CR168" s="73"/>
      <c r="CS168" s="73"/>
      <c r="CT168" s="73"/>
      <c r="CU168" s="73"/>
      <c r="CX168" t="str">
        <f ca="1"/>
        <v/>
      </c>
      <c r="CY168" t="str">
        <f ca="1"/>
        <v/>
      </c>
      <c r="CZ168" t="str">
        <f ca="1"/>
        <v/>
      </c>
      <c r="DA168" t="str">
        <f ca="1"/>
        <v/>
      </c>
      <c r="DB168" t="str">
        <f ca="1"/>
        <v/>
      </c>
      <c r="DC168" t="str">
        <f ca="1"/>
        <v/>
      </c>
      <c r="DD168" t="str">
        <f ca="1"/>
        <v/>
      </c>
      <c r="DL168" s="18" t="b">
        <f ca="1"/>
        <v>0</v>
      </c>
      <c r="DM168" s="141" t="str">
        <f t="shared" ca="1" si="25"/>
        <v/>
      </c>
      <c r="DN168" t="str">
        <v/>
      </c>
      <c r="DO168" t="str">
        <f ca="1"/>
        <v/>
      </c>
      <c r="DP168" t="str">
        <f ca="1"/>
        <v/>
      </c>
      <c r="DS168" t="str">
        <f ca="1"/>
        <v/>
      </c>
      <c r="DT168" t="str">
        <f ca="1"/>
        <v/>
      </c>
      <c r="DU168" t="str">
        <f ca="1"/>
        <v/>
      </c>
      <c r="DV168" t="str">
        <f ca="1"/>
        <v/>
      </c>
      <c r="DY168" t="str">
        <f ca="1"/>
        <v/>
      </c>
      <c r="DZ168" t="str">
        <f ca="1"/>
        <v/>
      </c>
      <c r="EC168" t="b">
        <f ca="1"/>
        <v>0</v>
      </c>
      <c r="ED168" t="str">
        <f ca="1"/>
        <v/>
      </c>
      <c r="EE168" s="13" t="str">
        <f ca="1"/>
        <v/>
      </c>
      <c r="EG168" t="str">
        <f ca="1"/>
        <v/>
      </c>
      <c r="EH168" t="str">
        <f ca="1"/>
        <v/>
      </c>
      <c r="EI168" t="str">
        <f ca="1"/>
        <v/>
      </c>
      <c r="EJ168" t="str">
        <f ca="1"/>
        <v/>
      </c>
      <c r="EK168" t="str">
        <f ca="1"/>
        <v/>
      </c>
      <c r="EL168" t="str">
        <f ca="1">IF(_IsInternal,_xlfn.TEXTJOIN($EL$1,TRUE,EG168:EJ168),"")</f>
        <v/>
      </c>
      <c r="EM168" t="str">
        <f ca="1"/>
        <v/>
      </c>
      <c r="EP168" t="str">
        <v/>
      </c>
      <c r="EQ168" t="str">
        <f ca="1"/>
        <v/>
      </c>
      <c r="ES168" s="78">
        <f>ROWS(ES$4:ES168)</f>
        <v>165</v>
      </c>
      <c r="FP168" t="str">
        <f ca="1"/>
        <v/>
      </c>
      <c r="FQ168" t="str">
        <f ca="1"/>
        <v/>
      </c>
      <c r="FR168" t="str">
        <f ca="1"/>
        <v/>
      </c>
      <c r="FZ168" s="109"/>
      <c r="GH168" t="str">
        <f ca="1"/>
        <v/>
      </c>
      <c r="GI168" t="str">
        <f ca="1"/>
        <v/>
      </c>
      <c r="GJ168" t="str">
        <f ca="1"/>
        <v/>
      </c>
      <c r="GY168" t="b">
        <f ca="1"/>
        <v>0</v>
      </c>
      <c r="GZ168" t="str">
        <f ca="1"/>
        <v/>
      </c>
      <c r="HA168" t="str">
        <f ca="1"/>
        <v/>
      </c>
      <c r="HB168" t="str">
        <f ca="1"/>
        <v/>
      </c>
      <c r="HQ168" t="str">
        <f ca="1"/>
        <v/>
      </c>
      <c r="HR168" t="str">
        <f ca="1"/>
        <v/>
      </c>
      <c r="HS168" t="str">
        <f ca="1"/>
        <v/>
      </c>
    </row>
    <row r="169" spans="1:227">
      <c r="A169" s="14" t="str">
        <f>IF(AK169,MAX(A$4:A168)+1,"")</f>
        <v/>
      </c>
      <c r="B169" s="51"/>
      <c r="C169" s="12"/>
      <c r="D169" s="12"/>
      <c r="E169" s="12"/>
      <c r="G169" s="12"/>
      <c r="I169" s="186"/>
      <c r="K169" s="12"/>
      <c r="L169" s="241"/>
      <c r="M169" s="241"/>
      <c r="O169" s="239">
        <v>0</v>
      </c>
      <c r="P169" s="240" t="str">
        <f ca="1">IF(T169,SUM(OFFSET($O169:$O$303,,,U169)),"")</f>
        <v/>
      </c>
      <c r="Q169" s="175"/>
      <c r="R169" s="177" t="str">
        <v/>
      </c>
      <c r="T169">
        <v>0</v>
      </c>
      <c r="U169" t="str">
        <f>IF(T169,IFERROR(MATCH(1,$T170:$T$303,0),ROWS($T169:$T$303)),"")</f>
        <v/>
      </c>
      <c r="V169" t="str">
        <v/>
      </c>
      <c r="W169" t="b">
        <f t="shared" si="27"/>
        <v>0</v>
      </c>
      <c r="X169" t="str">
        <v/>
      </c>
      <c r="Y169" t="str">
        <v/>
      </c>
      <c r="Z169" t="str">
        <v/>
      </c>
      <c r="AA169" t="b">
        <v>0</v>
      </c>
      <c r="AB169" t="b">
        <v>0</v>
      </c>
      <c r="AC169" t="b">
        <v>0</v>
      </c>
      <c r="AD169" t="b">
        <v>0</v>
      </c>
      <c r="AE169" t="b">
        <v>0</v>
      </c>
      <c r="AF169" s="25" t="b">
        <v>0</v>
      </c>
      <c r="AG169" t="b">
        <v>0</v>
      </c>
      <c r="AH169">
        <v>0</v>
      </c>
      <c r="AI169">
        <v>0</v>
      </c>
      <c r="AK169" s="13">
        <v>0</v>
      </c>
      <c r="AL169" s="13">
        <v>0</v>
      </c>
      <c r="AM169" s="13">
        <v>0</v>
      </c>
      <c r="AN169" s="18">
        <v>0</v>
      </c>
      <c r="AO169">
        <v>0</v>
      </c>
      <c r="AP169" t="b">
        <v>0</v>
      </c>
      <c r="AQ169">
        <v>0</v>
      </c>
      <c r="AR169">
        <v>0</v>
      </c>
      <c r="AS169" s="35" t="str">
        <v/>
      </c>
      <c r="AT169" s="35"/>
      <c r="AU169" s="58"/>
      <c r="AV169" t="b">
        <f t="shared" si="28"/>
        <v>0</v>
      </c>
      <c r="AW169">
        <v>0</v>
      </c>
      <c r="AX169">
        <v>0</v>
      </c>
      <c r="AY169">
        <v>0</v>
      </c>
      <c r="AZ169">
        <f ca="1"/>
        <v>0</v>
      </c>
      <c r="BB169" t="str">
        <v/>
      </c>
      <c r="BC169" t="str">
        <v/>
      </c>
      <c r="BD169" t="str">
        <v/>
      </c>
      <c r="BE169" t="str">
        <v/>
      </c>
      <c r="BF169" t="str">
        <v/>
      </c>
      <c r="BG169">
        <f ca="1"/>
        <v>0</v>
      </c>
      <c r="BI169" s="54" t="str">
        <f t="shared" si="21"/>
        <v/>
      </c>
      <c r="BJ169" s="54" t="str">
        <f t="shared" si="22"/>
        <v/>
      </c>
      <c r="BK169" s="54" t="str">
        <f t="shared" si="23"/>
        <v/>
      </c>
      <c r="BL169" s="54" t="str">
        <v/>
      </c>
      <c r="BM169" t="str">
        <v/>
      </c>
      <c r="BN169" t="str">
        <v/>
      </c>
      <c r="BO169" t="str">
        <v/>
      </c>
      <c r="BP169" t="str">
        <v/>
      </c>
      <c r="BQ169" s="25" t="str">
        <f t="shared" si="29"/>
        <v/>
      </c>
      <c r="BR169" s="35" t="str">
        <v/>
      </c>
      <c r="BS169" s="35" t="str">
        <v/>
      </c>
      <c r="BT169" t="str">
        <v>169</v>
      </c>
      <c r="BU169" s="35" t="str">
        <f t="shared" si="26"/>
        <v/>
      </c>
      <c r="BX169" s="13"/>
      <c r="BY169" s="57" t="str">
        <f t="shared" si="24"/>
        <v/>
      </c>
      <c r="BZ169" s="57"/>
      <c r="CG169" s="71"/>
      <c r="CH169" s="73"/>
      <c r="CI169" s="73"/>
      <c r="CJ169" s="73"/>
      <c r="CK169" s="73"/>
      <c r="CL169" s="73"/>
      <c r="CM169" s="73"/>
      <c r="CN169" s="73"/>
      <c r="CO169" s="73"/>
      <c r="CP169" s="73"/>
      <c r="CQ169" s="73"/>
      <c r="CR169" s="73"/>
      <c r="CS169" s="73"/>
      <c r="CT169" s="73"/>
      <c r="CU169" s="73"/>
      <c r="CX169" t="str">
        <f ca="1"/>
        <v/>
      </c>
      <c r="CY169" t="str">
        <f ca="1"/>
        <v/>
      </c>
      <c r="CZ169" t="str">
        <f ca="1"/>
        <v/>
      </c>
      <c r="DA169" t="str">
        <f ca="1"/>
        <v/>
      </c>
      <c r="DB169" t="str">
        <f ca="1"/>
        <v/>
      </c>
      <c r="DC169" t="str">
        <f ca="1"/>
        <v/>
      </c>
      <c r="DD169" t="str">
        <f ca="1"/>
        <v/>
      </c>
      <c r="DL169" s="18" t="b">
        <f ca="1"/>
        <v>0</v>
      </c>
      <c r="DM169" s="141" t="str">
        <f t="shared" ca="1" si="25"/>
        <v/>
      </c>
      <c r="DN169" t="str">
        <v/>
      </c>
      <c r="DO169" t="str">
        <f ca="1"/>
        <v/>
      </c>
      <c r="DP169" t="str">
        <f ca="1"/>
        <v/>
      </c>
      <c r="DS169" t="str">
        <f ca="1"/>
        <v/>
      </c>
      <c r="DT169" t="str">
        <f ca="1"/>
        <v/>
      </c>
      <c r="DU169" t="str">
        <f ca="1"/>
        <v/>
      </c>
      <c r="DV169" t="str">
        <f ca="1"/>
        <v/>
      </c>
      <c r="DY169" t="str">
        <f ca="1"/>
        <v/>
      </c>
      <c r="DZ169" t="str">
        <f ca="1"/>
        <v/>
      </c>
      <c r="EC169" t="b">
        <f ca="1"/>
        <v>0</v>
      </c>
      <c r="ED169" t="str">
        <f ca="1"/>
        <v/>
      </c>
      <c r="EE169" s="13" t="str">
        <f ca="1"/>
        <v/>
      </c>
      <c r="EG169" t="str">
        <f ca="1"/>
        <v/>
      </c>
      <c r="EH169" t="str">
        <f ca="1"/>
        <v/>
      </c>
      <c r="EI169" t="str">
        <f ca="1"/>
        <v/>
      </c>
      <c r="EJ169" t="str">
        <f ca="1"/>
        <v/>
      </c>
      <c r="EK169" t="str">
        <f ca="1"/>
        <v/>
      </c>
      <c r="EL169" t="str">
        <f ca="1">IF(_IsInternal,_xlfn.TEXTJOIN($EL$1,TRUE,EG169:EJ169),"")</f>
        <v/>
      </c>
      <c r="EM169" t="str">
        <f ca="1"/>
        <v/>
      </c>
      <c r="EP169" t="str">
        <v/>
      </c>
      <c r="EQ169" t="str">
        <f ca="1"/>
        <v/>
      </c>
      <c r="ES169" s="78">
        <f>ROWS(ES$4:ES169)</f>
        <v>166</v>
      </c>
      <c r="FP169" t="str">
        <f ca="1"/>
        <v/>
      </c>
      <c r="FQ169" t="str">
        <f ca="1"/>
        <v/>
      </c>
      <c r="FR169" t="str">
        <f ca="1"/>
        <v/>
      </c>
      <c r="FZ169" s="109"/>
      <c r="GH169" t="str">
        <f ca="1"/>
        <v/>
      </c>
      <c r="GI169" t="str">
        <f ca="1"/>
        <v/>
      </c>
      <c r="GJ169" t="str">
        <f ca="1"/>
        <v/>
      </c>
      <c r="GY169" t="b">
        <f ca="1"/>
        <v>0</v>
      </c>
      <c r="GZ169" t="str">
        <f ca="1"/>
        <v/>
      </c>
      <c r="HA169" t="str">
        <f ca="1"/>
        <v/>
      </c>
      <c r="HB169" t="str">
        <f ca="1"/>
        <v/>
      </c>
      <c r="HQ169" t="str">
        <f ca="1"/>
        <v/>
      </c>
      <c r="HR169" t="str">
        <f ca="1"/>
        <v/>
      </c>
      <c r="HS169" t="str">
        <f ca="1"/>
        <v/>
      </c>
    </row>
    <row r="170" spans="1:227">
      <c r="A170" s="14" t="str">
        <f>IF(AK170,MAX(A$4:A169)+1,"")</f>
        <v/>
      </c>
      <c r="B170" s="51"/>
      <c r="C170" s="12"/>
      <c r="D170" s="12"/>
      <c r="E170" s="12"/>
      <c r="G170" s="12"/>
      <c r="I170" s="186"/>
      <c r="K170" s="12"/>
      <c r="L170" s="241"/>
      <c r="M170" s="241"/>
      <c r="O170" s="239">
        <v>0</v>
      </c>
      <c r="P170" s="240" t="str">
        <f ca="1">IF(T170,SUM(OFFSET($O170:$O$303,,,U170)),"")</f>
        <v/>
      </c>
      <c r="Q170" s="175"/>
      <c r="R170" s="177" t="str">
        <v/>
      </c>
      <c r="T170">
        <v>0</v>
      </c>
      <c r="U170" t="str">
        <f>IF(T170,IFERROR(MATCH(1,$T171:$T$303,0),ROWS($T170:$T$303)),"")</f>
        <v/>
      </c>
      <c r="V170" t="str">
        <v/>
      </c>
      <c r="W170" t="b">
        <f t="shared" si="27"/>
        <v>0</v>
      </c>
      <c r="X170" t="str">
        <v/>
      </c>
      <c r="Y170" t="str">
        <v/>
      </c>
      <c r="Z170" t="str">
        <v/>
      </c>
      <c r="AA170" t="b">
        <v>0</v>
      </c>
      <c r="AB170" t="b">
        <v>0</v>
      </c>
      <c r="AC170" t="b">
        <v>0</v>
      </c>
      <c r="AD170" t="b">
        <v>0</v>
      </c>
      <c r="AE170" t="b">
        <v>0</v>
      </c>
      <c r="AF170" s="25" t="b">
        <v>0</v>
      </c>
      <c r="AG170" t="b">
        <v>0</v>
      </c>
      <c r="AH170">
        <v>0</v>
      </c>
      <c r="AI170">
        <v>0</v>
      </c>
      <c r="AK170" s="13">
        <v>0</v>
      </c>
      <c r="AL170" s="13">
        <v>0</v>
      </c>
      <c r="AM170" s="13">
        <v>0</v>
      </c>
      <c r="AN170" s="18">
        <v>0</v>
      </c>
      <c r="AO170">
        <v>0</v>
      </c>
      <c r="AP170" t="b">
        <v>0</v>
      </c>
      <c r="AQ170">
        <v>0</v>
      </c>
      <c r="AR170">
        <v>0</v>
      </c>
      <c r="AS170" s="35" t="str">
        <v/>
      </c>
      <c r="AT170" s="35"/>
      <c r="AU170" s="58"/>
      <c r="AV170" t="b">
        <f t="shared" si="28"/>
        <v>0</v>
      </c>
      <c r="AW170">
        <v>0</v>
      </c>
      <c r="AX170">
        <v>0</v>
      </c>
      <c r="AY170">
        <v>0</v>
      </c>
      <c r="AZ170">
        <f ca="1"/>
        <v>0</v>
      </c>
      <c r="BB170" t="str">
        <v/>
      </c>
      <c r="BC170" t="str">
        <v/>
      </c>
      <c r="BD170" t="str">
        <v/>
      </c>
      <c r="BE170" t="str">
        <v/>
      </c>
      <c r="BF170" t="str">
        <v/>
      </c>
      <c r="BG170">
        <f ca="1"/>
        <v>0</v>
      </c>
      <c r="BI170" s="54" t="str">
        <f t="shared" si="21"/>
        <v/>
      </c>
      <c r="BJ170" s="54" t="str">
        <f t="shared" si="22"/>
        <v/>
      </c>
      <c r="BK170" s="54" t="str">
        <f t="shared" si="23"/>
        <v/>
      </c>
      <c r="BL170" s="54" t="str">
        <v/>
      </c>
      <c r="BM170" t="str">
        <v/>
      </c>
      <c r="BN170" t="str">
        <v/>
      </c>
      <c r="BO170" t="str">
        <v/>
      </c>
      <c r="BP170" t="str">
        <v/>
      </c>
      <c r="BQ170" s="25" t="str">
        <f t="shared" si="29"/>
        <v/>
      </c>
      <c r="BR170" s="35" t="str">
        <v/>
      </c>
      <c r="BS170" s="35" t="str">
        <v/>
      </c>
      <c r="BT170" t="str">
        <v>170</v>
      </c>
      <c r="BU170" s="35" t="str">
        <f t="shared" si="26"/>
        <v/>
      </c>
      <c r="BX170" s="13"/>
      <c r="BY170" s="57" t="str">
        <f t="shared" si="24"/>
        <v/>
      </c>
      <c r="BZ170" s="57"/>
      <c r="CG170" s="71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  <c r="CR170" s="73"/>
      <c r="CS170" s="73"/>
      <c r="CT170" s="73"/>
      <c r="CU170" s="73"/>
      <c r="CX170" t="str">
        <f ca="1"/>
        <v/>
      </c>
      <c r="CY170" t="str">
        <f ca="1"/>
        <v/>
      </c>
      <c r="CZ170" t="str">
        <f ca="1"/>
        <v/>
      </c>
      <c r="DA170" t="str">
        <f ca="1"/>
        <v/>
      </c>
      <c r="DB170" t="str">
        <f ca="1"/>
        <v/>
      </c>
      <c r="DC170" t="str">
        <f ca="1"/>
        <v/>
      </c>
      <c r="DD170" t="str">
        <f ca="1"/>
        <v/>
      </c>
      <c r="DL170" s="18" t="b">
        <f ca="1"/>
        <v>0</v>
      </c>
      <c r="DM170" s="141" t="str">
        <f t="shared" ca="1" si="25"/>
        <v/>
      </c>
      <c r="DN170" t="str">
        <v/>
      </c>
      <c r="DO170" t="str">
        <f ca="1"/>
        <v/>
      </c>
      <c r="DP170" t="str">
        <f ca="1"/>
        <v/>
      </c>
      <c r="DS170" t="str">
        <f ca="1"/>
        <v/>
      </c>
      <c r="DT170" t="str">
        <f ca="1"/>
        <v/>
      </c>
      <c r="DU170" t="str">
        <f ca="1"/>
        <v/>
      </c>
      <c r="DV170" t="str">
        <f ca="1"/>
        <v/>
      </c>
      <c r="DY170" t="str">
        <f ca="1"/>
        <v/>
      </c>
      <c r="DZ170" t="str">
        <f ca="1"/>
        <v/>
      </c>
      <c r="EC170" t="b">
        <f ca="1"/>
        <v>0</v>
      </c>
      <c r="ED170" t="str">
        <f ca="1"/>
        <v/>
      </c>
      <c r="EE170" s="13" t="str">
        <f ca="1"/>
        <v/>
      </c>
      <c r="EG170" t="str">
        <f ca="1"/>
        <v/>
      </c>
      <c r="EH170" t="str">
        <f ca="1"/>
        <v/>
      </c>
      <c r="EI170" t="str">
        <f ca="1"/>
        <v/>
      </c>
      <c r="EJ170" t="str">
        <f ca="1"/>
        <v/>
      </c>
      <c r="EK170" t="str">
        <f ca="1"/>
        <v/>
      </c>
      <c r="EL170" t="str">
        <f ca="1">IF(_IsInternal,_xlfn.TEXTJOIN($EL$1,TRUE,EG170:EJ170),"")</f>
        <v/>
      </c>
      <c r="EM170" t="str">
        <f ca="1"/>
        <v/>
      </c>
      <c r="EP170" t="str">
        <v/>
      </c>
      <c r="EQ170" t="str">
        <f ca="1"/>
        <v/>
      </c>
      <c r="ES170" s="78">
        <f>ROWS(ES$4:ES170)</f>
        <v>167</v>
      </c>
      <c r="FP170" t="str">
        <f ca="1"/>
        <v/>
      </c>
      <c r="FQ170" t="str">
        <f ca="1"/>
        <v/>
      </c>
      <c r="FR170" t="str">
        <f ca="1"/>
        <v/>
      </c>
      <c r="FZ170" s="109"/>
      <c r="GH170" t="str">
        <f ca="1"/>
        <v/>
      </c>
      <c r="GI170" t="str">
        <f ca="1"/>
        <v/>
      </c>
      <c r="GJ170" t="str">
        <f ca="1"/>
        <v/>
      </c>
      <c r="GY170" t="b">
        <f ca="1"/>
        <v>0</v>
      </c>
      <c r="GZ170" t="str">
        <f ca="1"/>
        <v/>
      </c>
      <c r="HA170" t="str">
        <f ca="1"/>
        <v/>
      </c>
      <c r="HB170" t="str">
        <f ca="1"/>
        <v/>
      </c>
      <c r="HQ170" t="str">
        <f ca="1"/>
        <v/>
      </c>
      <c r="HR170" t="str">
        <f ca="1"/>
        <v/>
      </c>
      <c r="HS170" t="str">
        <f ca="1"/>
        <v/>
      </c>
    </row>
    <row r="171" spans="1:227">
      <c r="A171" s="14" t="str">
        <f>IF(AK171,MAX(A$4:A170)+1,"")</f>
        <v/>
      </c>
      <c r="B171" s="51"/>
      <c r="C171" s="12"/>
      <c r="D171" s="12"/>
      <c r="E171" s="12"/>
      <c r="G171" s="12"/>
      <c r="I171" s="186"/>
      <c r="K171" s="12"/>
      <c r="L171" s="241"/>
      <c r="M171" s="241"/>
      <c r="O171" s="239">
        <v>0</v>
      </c>
      <c r="P171" s="240" t="str">
        <f ca="1">IF(T171,SUM(OFFSET($O171:$O$303,,,U171)),"")</f>
        <v/>
      </c>
      <c r="Q171" s="175"/>
      <c r="R171" s="177" t="str">
        <v/>
      </c>
      <c r="T171">
        <v>0</v>
      </c>
      <c r="U171" t="str">
        <f>IF(T171,IFERROR(MATCH(1,$T172:$T$303,0),ROWS($T171:$T$303)),"")</f>
        <v/>
      </c>
      <c r="V171" t="str">
        <v/>
      </c>
      <c r="W171" t="b">
        <f t="shared" si="27"/>
        <v>0</v>
      </c>
      <c r="X171" t="str">
        <v/>
      </c>
      <c r="Y171" t="str">
        <v/>
      </c>
      <c r="Z171" t="str">
        <v/>
      </c>
      <c r="AA171" t="b">
        <v>0</v>
      </c>
      <c r="AB171" t="b">
        <v>0</v>
      </c>
      <c r="AC171" t="b">
        <v>0</v>
      </c>
      <c r="AD171" t="b">
        <v>0</v>
      </c>
      <c r="AE171" t="b">
        <v>0</v>
      </c>
      <c r="AF171" s="25" t="b">
        <v>0</v>
      </c>
      <c r="AG171" t="b">
        <v>0</v>
      </c>
      <c r="AH171">
        <v>0</v>
      </c>
      <c r="AI171">
        <v>0</v>
      </c>
      <c r="AK171" s="13">
        <v>0</v>
      </c>
      <c r="AL171" s="13">
        <v>0</v>
      </c>
      <c r="AM171" s="13">
        <v>0</v>
      </c>
      <c r="AN171" s="18">
        <v>0</v>
      </c>
      <c r="AO171">
        <v>0</v>
      </c>
      <c r="AP171" t="b">
        <v>0</v>
      </c>
      <c r="AQ171">
        <v>0</v>
      </c>
      <c r="AR171">
        <v>0</v>
      </c>
      <c r="AS171" s="35" t="str">
        <v/>
      </c>
      <c r="AT171" s="35"/>
      <c r="AU171" s="58"/>
      <c r="AV171" t="b">
        <f t="shared" si="28"/>
        <v>0</v>
      </c>
      <c r="AW171">
        <v>0</v>
      </c>
      <c r="AX171">
        <v>0</v>
      </c>
      <c r="AY171">
        <v>0</v>
      </c>
      <c r="AZ171">
        <f ca="1"/>
        <v>0</v>
      </c>
      <c r="BB171" t="str">
        <v/>
      </c>
      <c r="BC171" t="str">
        <v/>
      </c>
      <c r="BD171" t="str">
        <v/>
      </c>
      <c r="BE171" t="str">
        <v/>
      </c>
      <c r="BF171" t="str">
        <v/>
      </c>
      <c r="BG171">
        <f ca="1"/>
        <v>0</v>
      </c>
      <c r="BI171" s="54" t="str">
        <f t="shared" si="21"/>
        <v/>
      </c>
      <c r="BJ171" s="54" t="str">
        <f t="shared" si="22"/>
        <v/>
      </c>
      <c r="BK171" s="54" t="str">
        <f t="shared" si="23"/>
        <v/>
      </c>
      <c r="BL171" s="54" t="str">
        <v/>
      </c>
      <c r="BM171" t="str">
        <v/>
      </c>
      <c r="BN171" t="str">
        <v/>
      </c>
      <c r="BO171" t="str">
        <v/>
      </c>
      <c r="BP171" t="str">
        <v/>
      </c>
      <c r="BQ171" s="25" t="str">
        <f t="shared" si="29"/>
        <v/>
      </c>
      <c r="BR171" s="35" t="str">
        <v/>
      </c>
      <c r="BS171" s="35" t="str">
        <v/>
      </c>
      <c r="BT171" t="str">
        <v>171</v>
      </c>
      <c r="BU171" s="35" t="str">
        <f t="shared" si="26"/>
        <v/>
      </c>
      <c r="BX171" s="13"/>
      <c r="BY171" s="57" t="str">
        <f t="shared" si="24"/>
        <v/>
      </c>
      <c r="BZ171" s="57"/>
      <c r="CG171" s="71"/>
      <c r="CH171" s="73"/>
      <c r="CI171" s="73"/>
      <c r="CJ171" s="73"/>
      <c r="CK171" s="73"/>
      <c r="CL171" s="73"/>
      <c r="CM171" s="73"/>
      <c r="CN171" s="73"/>
      <c r="CO171" s="73"/>
      <c r="CP171" s="73"/>
      <c r="CQ171" s="73"/>
      <c r="CR171" s="73"/>
      <c r="CS171" s="73"/>
      <c r="CT171" s="73"/>
      <c r="CU171" s="73"/>
      <c r="CX171" t="str">
        <f ca="1"/>
        <v/>
      </c>
      <c r="CY171" t="str">
        <f ca="1"/>
        <v/>
      </c>
      <c r="CZ171" t="str">
        <f ca="1"/>
        <v/>
      </c>
      <c r="DA171" t="str">
        <f ca="1"/>
        <v/>
      </c>
      <c r="DB171" t="str">
        <f ca="1"/>
        <v/>
      </c>
      <c r="DC171" t="str">
        <f ca="1"/>
        <v/>
      </c>
      <c r="DD171" t="str">
        <f ca="1"/>
        <v/>
      </c>
      <c r="DL171" s="18" t="b">
        <f ca="1"/>
        <v>0</v>
      </c>
      <c r="DM171" s="141" t="str">
        <f t="shared" ca="1" si="25"/>
        <v/>
      </c>
      <c r="DN171" t="str">
        <v/>
      </c>
      <c r="DO171" t="str">
        <f ca="1"/>
        <v/>
      </c>
      <c r="DP171" t="str">
        <f ca="1"/>
        <v/>
      </c>
      <c r="DS171" t="str">
        <f ca="1"/>
        <v/>
      </c>
      <c r="DT171" t="str">
        <f ca="1"/>
        <v/>
      </c>
      <c r="DU171" t="str">
        <f ca="1"/>
        <v/>
      </c>
      <c r="DV171" t="str">
        <f ca="1"/>
        <v/>
      </c>
      <c r="DY171" t="str">
        <f ca="1"/>
        <v/>
      </c>
      <c r="DZ171" t="str">
        <f ca="1"/>
        <v/>
      </c>
      <c r="EC171" t="b">
        <f ca="1"/>
        <v>0</v>
      </c>
      <c r="ED171" t="str">
        <f ca="1"/>
        <v/>
      </c>
      <c r="EE171" s="13" t="str">
        <f ca="1"/>
        <v/>
      </c>
      <c r="EG171" t="str">
        <f ca="1"/>
        <v/>
      </c>
      <c r="EH171" t="str">
        <f ca="1"/>
        <v/>
      </c>
      <c r="EI171" t="str">
        <f ca="1"/>
        <v/>
      </c>
      <c r="EJ171" t="str">
        <f ca="1"/>
        <v/>
      </c>
      <c r="EK171" t="str">
        <f ca="1"/>
        <v/>
      </c>
      <c r="EL171" t="str">
        <f ca="1">IF(_IsInternal,_xlfn.TEXTJOIN($EL$1,TRUE,EG171:EJ171),"")</f>
        <v/>
      </c>
      <c r="EM171" t="str">
        <f ca="1"/>
        <v/>
      </c>
      <c r="EP171" t="str">
        <v/>
      </c>
      <c r="EQ171" t="str">
        <f ca="1"/>
        <v/>
      </c>
      <c r="ES171" s="78">
        <f>ROWS(ES$4:ES171)</f>
        <v>168</v>
      </c>
      <c r="FP171" t="str">
        <f ca="1"/>
        <v/>
      </c>
      <c r="FQ171" t="str">
        <f ca="1"/>
        <v/>
      </c>
      <c r="FR171" t="str">
        <f ca="1"/>
        <v/>
      </c>
      <c r="FZ171" s="109"/>
      <c r="GH171" t="str">
        <f ca="1"/>
        <v/>
      </c>
      <c r="GI171" t="str">
        <f ca="1"/>
        <v/>
      </c>
      <c r="GJ171" t="str">
        <f ca="1"/>
        <v/>
      </c>
      <c r="GY171" t="b">
        <f ca="1"/>
        <v>0</v>
      </c>
      <c r="GZ171" t="str">
        <f ca="1"/>
        <v/>
      </c>
      <c r="HA171" t="str">
        <f ca="1"/>
        <v/>
      </c>
      <c r="HB171" t="str">
        <f ca="1"/>
        <v/>
      </c>
      <c r="HQ171" t="str">
        <f ca="1"/>
        <v/>
      </c>
      <c r="HR171" t="str">
        <f ca="1"/>
        <v/>
      </c>
      <c r="HS171" t="str">
        <f ca="1"/>
        <v/>
      </c>
    </row>
    <row r="172" spans="1:227">
      <c r="A172" s="14" t="str">
        <f>IF(AK172,MAX(A$4:A171)+1,"")</f>
        <v/>
      </c>
      <c r="B172" s="51"/>
      <c r="C172" s="12"/>
      <c r="D172" s="12"/>
      <c r="E172" s="12"/>
      <c r="G172" s="12"/>
      <c r="I172" s="186"/>
      <c r="K172" s="12"/>
      <c r="L172" s="241"/>
      <c r="M172" s="241"/>
      <c r="O172" s="239">
        <v>0</v>
      </c>
      <c r="P172" s="240" t="str">
        <f ca="1">IF(T172,SUM(OFFSET($O172:$O$303,,,U172)),"")</f>
        <v/>
      </c>
      <c r="Q172" s="175"/>
      <c r="R172" s="177" t="str">
        <v/>
      </c>
      <c r="T172">
        <v>0</v>
      </c>
      <c r="U172" t="str">
        <f>IF(T172,IFERROR(MATCH(1,$T173:$T$303,0),ROWS($T172:$T$303)),"")</f>
        <v/>
      </c>
      <c r="V172" t="str">
        <v/>
      </c>
      <c r="W172" t="b">
        <f t="shared" si="27"/>
        <v>0</v>
      </c>
      <c r="X172" t="str">
        <v/>
      </c>
      <c r="Y172" t="str">
        <v/>
      </c>
      <c r="Z172" t="str">
        <v/>
      </c>
      <c r="AA172" t="b">
        <v>0</v>
      </c>
      <c r="AB172" t="b">
        <v>0</v>
      </c>
      <c r="AC172" t="b">
        <v>0</v>
      </c>
      <c r="AD172" t="b">
        <v>0</v>
      </c>
      <c r="AE172" t="b">
        <v>0</v>
      </c>
      <c r="AF172" s="25" t="b">
        <v>0</v>
      </c>
      <c r="AG172" t="b">
        <v>0</v>
      </c>
      <c r="AH172">
        <v>0</v>
      </c>
      <c r="AI172">
        <v>0</v>
      </c>
      <c r="AK172" s="13">
        <v>0</v>
      </c>
      <c r="AL172" s="13">
        <v>0</v>
      </c>
      <c r="AM172" s="13">
        <v>0</v>
      </c>
      <c r="AN172" s="18">
        <v>0</v>
      </c>
      <c r="AO172">
        <v>0</v>
      </c>
      <c r="AP172" t="b">
        <v>0</v>
      </c>
      <c r="AQ172">
        <v>0</v>
      </c>
      <c r="AR172">
        <v>0</v>
      </c>
      <c r="AS172" s="35" t="str">
        <v/>
      </c>
      <c r="AT172" s="35"/>
      <c r="AU172" s="58"/>
      <c r="AV172" t="b">
        <f t="shared" si="28"/>
        <v>0</v>
      </c>
      <c r="AW172">
        <v>0</v>
      </c>
      <c r="AX172">
        <v>0</v>
      </c>
      <c r="AY172">
        <v>0</v>
      </c>
      <c r="AZ172">
        <f ca="1"/>
        <v>0</v>
      </c>
      <c r="BB172" t="str">
        <v/>
      </c>
      <c r="BC172" t="str">
        <v/>
      </c>
      <c r="BD172" t="str">
        <v/>
      </c>
      <c r="BE172" t="str">
        <v/>
      </c>
      <c r="BF172" t="str">
        <v/>
      </c>
      <c r="BG172">
        <f ca="1"/>
        <v>0</v>
      </c>
      <c r="BI172" s="54" t="str">
        <f t="shared" si="21"/>
        <v/>
      </c>
      <c r="BJ172" s="54" t="str">
        <f t="shared" si="22"/>
        <v/>
      </c>
      <c r="BK172" s="54" t="str">
        <f t="shared" si="23"/>
        <v/>
      </c>
      <c r="BL172" s="54" t="str">
        <v/>
      </c>
      <c r="BM172" t="str">
        <v/>
      </c>
      <c r="BN172" t="str">
        <v/>
      </c>
      <c r="BO172" t="str">
        <v/>
      </c>
      <c r="BP172" t="str">
        <v/>
      </c>
      <c r="BQ172" s="25" t="str">
        <f t="shared" si="29"/>
        <v/>
      </c>
      <c r="BR172" s="35" t="str">
        <v/>
      </c>
      <c r="BS172" s="35" t="str">
        <v/>
      </c>
      <c r="BT172" t="str">
        <v>172</v>
      </c>
      <c r="BU172" s="35" t="str">
        <f t="shared" si="26"/>
        <v/>
      </c>
      <c r="BX172" s="13"/>
      <c r="BY172" s="57" t="str">
        <f t="shared" si="24"/>
        <v/>
      </c>
      <c r="BZ172" s="57"/>
      <c r="CG172" s="71"/>
      <c r="CH172" s="73"/>
      <c r="CI172" s="73"/>
      <c r="CJ172" s="73"/>
      <c r="CK172" s="73"/>
      <c r="CL172" s="73"/>
      <c r="CM172" s="73"/>
      <c r="CN172" s="73"/>
      <c r="CO172" s="73"/>
      <c r="CP172" s="73"/>
      <c r="CQ172" s="73"/>
      <c r="CR172" s="73"/>
      <c r="CS172" s="73"/>
      <c r="CT172" s="73"/>
      <c r="CU172" s="73"/>
      <c r="CX172" t="str">
        <f ca="1"/>
        <v/>
      </c>
      <c r="CY172" t="str">
        <f ca="1"/>
        <v/>
      </c>
      <c r="CZ172" t="str">
        <f ca="1"/>
        <v/>
      </c>
      <c r="DA172" t="str">
        <f ca="1"/>
        <v/>
      </c>
      <c r="DB172" t="str">
        <f ca="1"/>
        <v/>
      </c>
      <c r="DC172" t="str">
        <f ca="1"/>
        <v/>
      </c>
      <c r="DD172" t="str">
        <f ca="1"/>
        <v/>
      </c>
      <c r="DL172" s="18" t="b">
        <f ca="1"/>
        <v>0</v>
      </c>
      <c r="DM172" s="141" t="str">
        <f t="shared" ca="1" si="25"/>
        <v/>
      </c>
      <c r="DN172" t="str">
        <v/>
      </c>
      <c r="DO172" t="str">
        <f ca="1"/>
        <v/>
      </c>
      <c r="DP172" t="str">
        <f ca="1"/>
        <v/>
      </c>
      <c r="DS172" t="str">
        <f ca="1"/>
        <v/>
      </c>
      <c r="DT172" t="str">
        <f ca="1"/>
        <v/>
      </c>
      <c r="DU172" t="str">
        <f ca="1"/>
        <v/>
      </c>
      <c r="DV172" t="str">
        <f ca="1"/>
        <v/>
      </c>
      <c r="DY172" t="str">
        <f ca="1"/>
        <v/>
      </c>
      <c r="DZ172" t="str">
        <f ca="1"/>
        <v/>
      </c>
      <c r="EC172" t="b">
        <f ca="1"/>
        <v>0</v>
      </c>
      <c r="ED172" t="str">
        <f ca="1"/>
        <v/>
      </c>
      <c r="EE172" s="13" t="str">
        <f ca="1"/>
        <v/>
      </c>
      <c r="EG172" t="str">
        <f ca="1"/>
        <v/>
      </c>
      <c r="EH172" t="str">
        <f ca="1"/>
        <v/>
      </c>
      <c r="EI172" t="str">
        <f ca="1"/>
        <v/>
      </c>
      <c r="EJ172" t="str">
        <f ca="1"/>
        <v/>
      </c>
      <c r="EK172" t="str">
        <f ca="1"/>
        <v/>
      </c>
      <c r="EL172" t="str">
        <f ca="1">IF(_IsInternal,_xlfn.TEXTJOIN($EL$1,TRUE,EG172:EJ172),"")</f>
        <v/>
      </c>
      <c r="EM172" t="str">
        <f ca="1"/>
        <v/>
      </c>
      <c r="EP172" t="str">
        <v/>
      </c>
      <c r="EQ172" t="str">
        <f ca="1"/>
        <v/>
      </c>
      <c r="ES172" s="78">
        <f>ROWS(ES$4:ES172)</f>
        <v>169</v>
      </c>
      <c r="FP172" t="str">
        <f ca="1"/>
        <v/>
      </c>
      <c r="FQ172" t="str">
        <f ca="1"/>
        <v/>
      </c>
      <c r="FR172" t="str">
        <f ca="1"/>
        <v/>
      </c>
      <c r="FZ172" s="109"/>
      <c r="GH172" t="str">
        <f ca="1"/>
        <v/>
      </c>
      <c r="GI172" t="str">
        <f ca="1"/>
        <v/>
      </c>
      <c r="GJ172" t="str">
        <f ca="1"/>
        <v/>
      </c>
      <c r="GY172" t="b">
        <f ca="1"/>
        <v>0</v>
      </c>
      <c r="GZ172" t="str">
        <f ca="1"/>
        <v/>
      </c>
      <c r="HA172" t="str">
        <f ca="1"/>
        <v/>
      </c>
      <c r="HB172" t="str">
        <f ca="1"/>
        <v/>
      </c>
      <c r="HQ172" t="str">
        <f ca="1"/>
        <v/>
      </c>
      <c r="HR172" t="str">
        <f ca="1"/>
        <v/>
      </c>
      <c r="HS172" t="str">
        <f ca="1"/>
        <v/>
      </c>
    </row>
    <row r="173" spans="1:227">
      <c r="A173" s="14" t="str">
        <f>IF(AK173,MAX(A$4:A172)+1,"")</f>
        <v/>
      </c>
      <c r="B173" s="51"/>
      <c r="C173" s="12"/>
      <c r="D173" s="12"/>
      <c r="E173" s="12"/>
      <c r="G173" s="12"/>
      <c r="I173" s="186"/>
      <c r="K173" s="12"/>
      <c r="L173" s="241"/>
      <c r="M173" s="241"/>
      <c r="O173" s="239">
        <v>0</v>
      </c>
      <c r="P173" s="240" t="str">
        <f ca="1">IF(T173,SUM(OFFSET($O173:$O$303,,,U173)),"")</f>
        <v/>
      </c>
      <c r="Q173" s="175"/>
      <c r="R173" s="177" t="str">
        <v/>
      </c>
      <c r="T173">
        <v>0</v>
      </c>
      <c r="U173" t="str">
        <f>IF(T173,IFERROR(MATCH(1,$T174:$T$303,0),ROWS($T173:$T$303)),"")</f>
        <v/>
      </c>
      <c r="V173" t="str">
        <v/>
      </c>
      <c r="W173" t="b">
        <f t="shared" si="27"/>
        <v>0</v>
      </c>
      <c r="X173" t="str">
        <v/>
      </c>
      <c r="Y173" t="str">
        <v/>
      </c>
      <c r="Z173" t="str">
        <v/>
      </c>
      <c r="AA173" t="b">
        <v>0</v>
      </c>
      <c r="AB173" t="b">
        <v>0</v>
      </c>
      <c r="AC173" t="b">
        <v>0</v>
      </c>
      <c r="AD173" t="b">
        <v>0</v>
      </c>
      <c r="AE173" t="b">
        <v>0</v>
      </c>
      <c r="AF173" s="25" t="b">
        <v>0</v>
      </c>
      <c r="AG173" t="b">
        <v>0</v>
      </c>
      <c r="AH173">
        <v>0</v>
      </c>
      <c r="AI173">
        <v>0</v>
      </c>
      <c r="AK173" s="13">
        <v>0</v>
      </c>
      <c r="AL173" s="13">
        <v>0</v>
      </c>
      <c r="AM173" s="13">
        <v>0</v>
      </c>
      <c r="AN173" s="18">
        <v>0</v>
      </c>
      <c r="AO173">
        <v>0</v>
      </c>
      <c r="AP173" t="b">
        <v>0</v>
      </c>
      <c r="AQ173">
        <v>0</v>
      </c>
      <c r="AR173">
        <v>0</v>
      </c>
      <c r="AS173" s="35" t="str">
        <v/>
      </c>
      <c r="AT173" s="35"/>
      <c r="AU173" s="58"/>
      <c r="AV173" t="b">
        <f t="shared" si="28"/>
        <v>0</v>
      </c>
      <c r="AW173">
        <v>0</v>
      </c>
      <c r="AX173">
        <v>0</v>
      </c>
      <c r="AY173">
        <v>0</v>
      </c>
      <c r="AZ173">
        <f ca="1"/>
        <v>0</v>
      </c>
      <c r="BB173" t="str">
        <v/>
      </c>
      <c r="BC173" t="str">
        <v/>
      </c>
      <c r="BD173" t="str">
        <v/>
      </c>
      <c r="BE173" t="str">
        <v/>
      </c>
      <c r="BF173" t="str">
        <v/>
      </c>
      <c r="BG173">
        <f ca="1"/>
        <v>0</v>
      </c>
      <c r="BI173" s="54" t="str">
        <f t="shared" si="21"/>
        <v/>
      </c>
      <c r="BJ173" s="54" t="str">
        <f t="shared" si="22"/>
        <v/>
      </c>
      <c r="BK173" s="54" t="str">
        <f t="shared" si="23"/>
        <v/>
      </c>
      <c r="BL173" s="54" t="str">
        <v/>
      </c>
      <c r="BM173" t="str">
        <v/>
      </c>
      <c r="BN173" t="str">
        <v/>
      </c>
      <c r="BO173" t="str">
        <v/>
      </c>
      <c r="BP173" t="str">
        <v/>
      </c>
      <c r="BQ173" s="25" t="str">
        <f t="shared" si="29"/>
        <v/>
      </c>
      <c r="BR173" s="35" t="str">
        <v/>
      </c>
      <c r="BS173" s="35" t="str">
        <v/>
      </c>
      <c r="BT173" t="str">
        <v>173</v>
      </c>
      <c r="BU173" s="35" t="str">
        <f t="shared" si="26"/>
        <v/>
      </c>
      <c r="BX173" s="13"/>
      <c r="BY173" s="57" t="str">
        <f t="shared" si="24"/>
        <v/>
      </c>
      <c r="BZ173" s="57"/>
      <c r="CG173" s="71"/>
      <c r="CH173" s="73"/>
      <c r="CI173" s="73"/>
      <c r="CJ173" s="73"/>
      <c r="CK173" s="73"/>
      <c r="CL173" s="73"/>
      <c r="CM173" s="73"/>
      <c r="CN173" s="73"/>
      <c r="CO173" s="73"/>
      <c r="CP173" s="73"/>
      <c r="CQ173" s="73"/>
      <c r="CR173" s="73"/>
      <c r="CS173" s="73"/>
      <c r="CT173" s="73"/>
      <c r="CU173" s="73"/>
      <c r="CX173" t="str">
        <f ca="1"/>
        <v/>
      </c>
      <c r="CY173" t="str">
        <f ca="1"/>
        <v/>
      </c>
      <c r="CZ173" t="str">
        <f ca="1"/>
        <v/>
      </c>
      <c r="DA173" t="str">
        <f ca="1"/>
        <v/>
      </c>
      <c r="DB173" t="str">
        <f ca="1"/>
        <v/>
      </c>
      <c r="DC173" t="str">
        <f ca="1"/>
        <v/>
      </c>
      <c r="DD173" t="str">
        <f ca="1"/>
        <v/>
      </c>
      <c r="DL173" s="18" t="b">
        <f ca="1"/>
        <v>0</v>
      </c>
      <c r="DM173" s="141" t="str">
        <f t="shared" ca="1" si="25"/>
        <v/>
      </c>
      <c r="DN173" t="str">
        <v/>
      </c>
      <c r="DO173" t="str">
        <f ca="1"/>
        <v/>
      </c>
      <c r="DP173" t="str">
        <f ca="1"/>
        <v/>
      </c>
      <c r="DS173" t="str">
        <f ca="1"/>
        <v/>
      </c>
      <c r="DT173" t="str">
        <f ca="1"/>
        <v/>
      </c>
      <c r="DU173" t="str">
        <f ca="1"/>
        <v/>
      </c>
      <c r="DV173" t="str">
        <f ca="1"/>
        <v/>
      </c>
      <c r="DY173" t="str">
        <f ca="1"/>
        <v/>
      </c>
      <c r="DZ173" t="str">
        <f ca="1"/>
        <v/>
      </c>
      <c r="EC173" t="b">
        <f ca="1"/>
        <v>0</v>
      </c>
      <c r="ED173" t="str">
        <f ca="1"/>
        <v/>
      </c>
      <c r="EE173" s="13" t="str">
        <f ca="1"/>
        <v/>
      </c>
      <c r="EG173" t="str">
        <f ca="1"/>
        <v/>
      </c>
      <c r="EH173" t="str">
        <f ca="1"/>
        <v/>
      </c>
      <c r="EI173" t="str">
        <f ca="1"/>
        <v/>
      </c>
      <c r="EJ173" t="str">
        <f ca="1"/>
        <v/>
      </c>
      <c r="EK173" t="str">
        <f ca="1"/>
        <v/>
      </c>
      <c r="EL173" t="str">
        <f ca="1">IF(_IsInternal,_xlfn.TEXTJOIN($EL$1,TRUE,EG173:EJ173),"")</f>
        <v/>
      </c>
      <c r="EM173" t="str">
        <f ca="1"/>
        <v/>
      </c>
      <c r="EP173" t="str">
        <v/>
      </c>
      <c r="EQ173" t="str">
        <f ca="1"/>
        <v/>
      </c>
      <c r="ES173" s="78">
        <f>ROWS(ES$4:ES173)</f>
        <v>170</v>
      </c>
      <c r="FP173" t="str">
        <f ca="1"/>
        <v/>
      </c>
      <c r="FQ173" t="str">
        <f ca="1"/>
        <v/>
      </c>
      <c r="FR173" t="str">
        <f ca="1"/>
        <v/>
      </c>
      <c r="FZ173" s="109"/>
      <c r="GH173" t="str">
        <f ca="1"/>
        <v/>
      </c>
      <c r="GI173" t="str">
        <f ca="1"/>
        <v/>
      </c>
      <c r="GJ173" t="str">
        <f ca="1"/>
        <v/>
      </c>
      <c r="GY173" t="b">
        <f ca="1"/>
        <v>0</v>
      </c>
      <c r="GZ173" t="str">
        <f ca="1"/>
        <v/>
      </c>
      <c r="HA173" t="str">
        <f ca="1"/>
        <v/>
      </c>
      <c r="HB173" t="str">
        <f ca="1"/>
        <v/>
      </c>
      <c r="HQ173" t="str">
        <f ca="1"/>
        <v/>
      </c>
      <c r="HR173" t="str">
        <f ca="1"/>
        <v/>
      </c>
      <c r="HS173" t="str">
        <f ca="1"/>
        <v/>
      </c>
    </row>
    <row r="174" spans="1:227">
      <c r="A174" s="14" t="str">
        <f>IF(AK174,MAX(A$4:A173)+1,"")</f>
        <v/>
      </c>
      <c r="B174" s="51"/>
      <c r="C174" s="12"/>
      <c r="D174" s="12"/>
      <c r="E174" s="12"/>
      <c r="G174" s="12"/>
      <c r="I174" s="186"/>
      <c r="K174" s="12"/>
      <c r="L174" s="241"/>
      <c r="M174" s="241"/>
      <c r="O174" s="239">
        <v>0</v>
      </c>
      <c r="P174" s="240" t="str">
        <f ca="1">IF(T174,SUM(OFFSET($O174:$O$303,,,U174)),"")</f>
        <v/>
      </c>
      <c r="Q174" s="175"/>
      <c r="R174" s="177" t="str">
        <v/>
      </c>
      <c r="T174">
        <v>0</v>
      </c>
      <c r="U174" t="str">
        <f>IF(T174,IFERROR(MATCH(1,$T175:$T$303,0),ROWS($T174:$T$303)),"")</f>
        <v/>
      </c>
      <c r="V174" t="str">
        <v/>
      </c>
      <c r="W174" t="b">
        <f t="shared" si="27"/>
        <v>0</v>
      </c>
      <c r="X174" t="str">
        <v/>
      </c>
      <c r="Y174" t="str">
        <v/>
      </c>
      <c r="Z174" t="str">
        <v/>
      </c>
      <c r="AA174" t="b">
        <v>0</v>
      </c>
      <c r="AB174" t="b">
        <v>0</v>
      </c>
      <c r="AC174" t="b">
        <v>0</v>
      </c>
      <c r="AD174" t="b">
        <v>0</v>
      </c>
      <c r="AE174" t="b">
        <v>0</v>
      </c>
      <c r="AF174" s="25" t="b">
        <v>0</v>
      </c>
      <c r="AG174" t="b">
        <v>0</v>
      </c>
      <c r="AH174">
        <v>0</v>
      </c>
      <c r="AI174">
        <v>0</v>
      </c>
      <c r="AK174" s="13">
        <v>0</v>
      </c>
      <c r="AL174" s="13">
        <v>0</v>
      </c>
      <c r="AM174" s="13">
        <v>0</v>
      </c>
      <c r="AN174" s="18">
        <v>0</v>
      </c>
      <c r="AO174">
        <v>0</v>
      </c>
      <c r="AP174" t="b">
        <v>0</v>
      </c>
      <c r="AQ174">
        <v>0</v>
      </c>
      <c r="AR174">
        <v>0</v>
      </c>
      <c r="AS174" s="35" t="str">
        <v/>
      </c>
      <c r="AT174" s="35"/>
      <c r="AU174" s="58"/>
      <c r="AV174" t="b">
        <f t="shared" si="28"/>
        <v>0</v>
      </c>
      <c r="AW174">
        <v>0</v>
      </c>
      <c r="AX174">
        <v>0</v>
      </c>
      <c r="AY174">
        <v>0</v>
      </c>
      <c r="AZ174">
        <f ca="1"/>
        <v>0</v>
      </c>
      <c r="BB174" t="str">
        <v/>
      </c>
      <c r="BC174" t="str">
        <v/>
      </c>
      <c r="BD174" t="str">
        <v/>
      </c>
      <c r="BE174" t="str">
        <v/>
      </c>
      <c r="BF174" t="str">
        <v/>
      </c>
      <c r="BG174">
        <f ca="1"/>
        <v>0</v>
      </c>
      <c r="BI174" s="54" t="str">
        <f t="shared" si="21"/>
        <v/>
      </c>
      <c r="BJ174" s="54" t="str">
        <f t="shared" si="22"/>
        <v/>
      </c>
      <c r="BK174" s="54" t="str">
        <f t="shared" si="23"/>
        <v/>
      </c>
      <c r="BL174" s="54" t="str">
        <v/>
      </c>
      <c r="BM174" t="str">
        <v/>
      </c>
      <c r="BN174" t="str">
        <v/>
      </c>
      <c r="BO174" t="str">
        <v/>
      </c>
      <c r="BP174" t="str">
        <v/>
      </c>
      <c r="BQ174" s="25" t="str">
        <f t="shared" si="29"/>
        <v/>
      </c>
      <c r="BR174" s="35" t="str">
        <v/>
      </c>
      <c r="BS174" s="35" t="str">
        <v/>
      </c>
      <c r="BT174" t="str">
        <v>174</v>
      </c>
      <c r="BU174" s="35" t="str">
        <f t="shared" si="26"/>
        <v/>
      </c>
      <c r="BX174" s="13"/>
      <c r="BY174" s="57" t="str">
        <f t="shared" si="24"/>
        <v/>
      </c>
      <c r="BZ174" s="57"/>
      <c r="CG174" s="71"/>
      <c r="CH174" s="73"/>
      <c r="CI174" s="73"/>
      <c r="CJ174" s="73"/>
      <c r="CK174" s="73"/>
      <c r="CL174" s="73"/>
      <c r="CM174" s="73"/>
      <c r="CN174" s="73"/>
      <c r="CO174" s="73"/>
      <c r="CP174" s="73"/>
      <c r="CQ174" s="73"/>
      <c r="CR174" s="73"/>
      <c r="CS174" s="73"/>
      <c r="CT174" s="73"/>
      <c r="CU174" s="73"/>
      <c r="CX174" t="str">
        <f ca="1"/>
        <v/>
      </c>
      <c r="CY174" t="str">
        <f ca="1"/>
        <v/>
      </c>
      <c r="CZ174" t="str">
        <f ca="1"/>
        <v/>
      </c>
      <c r="DA174" t="str">
        <f ca="1"/>
        <v/>
      </c>
      <c r="DB174" t="str">
        <f ca="1"/>
        <v/>
      </c>
      <c r="DC174" t="str">
        <f ca="1"/>
        <v/>
      </c>
      <c r="DD174" t="str">
        <f ca="1"/>
        <v/>
      </c>
      <c r="DL174" s="18" t="b">
        <f ca="1"/>
        <v>0</v>
      </c>
      <c r="DM174" s="141" t="str">
        <f t="shared" ca="1" si="25"/>
        <v/>
      </c>
      <c r="DN174" t="str">
        <v/>
      </c>
      <c r="DO174" t="str">
        <f ca="1"/>
        <v/>
      </c>
      <c r="DP174" t="str">
        <f ca="1"/>
        <v/>
      </c>
      <c r="DS174" t="str">
        <f ca="1"/>
        <v/>
      </c>
      <c r="DT174" t="str">
        <f ca="1"/>
        <v/>
      </c>
      <c r="DU174" t="str">
        <f ca="1"/>
        <v/>
      </c>
      <c r="DV174" t="str">
        <f ca="1"/>
        <v/>
      </c>
      <c r="DY174" t="str">
        <f ca="1"/>
        <v/>
      </c>
      <c r="DZ174" t="str">
        <f ca="1"/>
        <v/>
      </c>
      <c r="EC174" t="b">
        <f ca="1"/>
        <v>0</v>
      </c>
      <c r="ED174" t="str">
        <f ca="1"/>
        <v/>
      </c>
      <c r="EE174" s="13" t="str">
        <f ca="1"/>
        <v/>
      </c>
      <c r="EG174" t="str">
        <f ca="1"/>
        <v/>
      </c>
      <c r="EH174" t="str">
        <f ca="1"/>
        <v/>
      </c>
      <c r="EI174" t="str">
        <f ca="1"/>
        <v/>
      </c>
      <c r="EJ174" t="str">
        <f ca="1"/>
        <v/>
      </c>
      <c r="EK174" t="str">
        <f ca="1"/>
        <v/>
      </c>
      <c r="EL174" t="str">
        <f ca="1">IF(_IsInternal,_xlfn.TEXTJOIN($EL$1,TRUE,EG174:EJ174),"")</f>
        <v/>
      </c>
      <c r="EM174" t="str">
        <f ca="1"/>
        <v/>
      </c>
      <c r="EP174" t="str">
        <v/>
      </c>
      <c r="EQ174" t="str">
        <f ca="1"/>
        <v/>
      </c>
      <c r="ES174" s="78">
        <f>ROWS(ES$4:ES174)</f>
        <v>171</v>
      </c>
      <c r="FP174" t="str">
        <f ca="1"/>
        <v/>
      </c>
      <c r="FQ174" t="str">
        <f ca="1"/>
        <v/>
      </c>
      <c r="FR174" t="str">
        <f ca="1"/>
        <v/>
      </c>
      <c r="FZ174" s="109"/>
      <c r="GH174" t="str">
        <f ca="1"/>
        <v/>
      </c>
      <c r="GI174" t="str">
        <f ca="1"/>
        <v/>
      </c>
      <c r="GJ174" t="str">
        <f ca="1"/>
        <v/>
      </c>
      <c r="GY174" t="b">
        <f ca="1"/>
        <v>0</v>
      </c>
      <c r="GZ174" t="str">
        <f ca="1"/>
        <v/>
      </c>
      <c r="HA174" t="str">
        <f ca="1"/>
        <v/>
      </c>
      <c r="HB174" t="str">
        <f ca="1"/>
        <v/>
      </c>
      <c r="HQ174" t="str">
        <f ca="1"/>
        <v/>
      </c>
      <c r="HR174" t="str">
        <f ca="1"/>
        <v/>
      </c>
      <c r="HS174" t="str">
        <f ca="1"/>
        <v/>
      </c>
    </row>
    <row r="175" spans="1:227">
      <c r="A175" s="14" t="str">
        <f>IF(AK175,MAX(A$4:A174)+1,"")</f>
        <v/>
      </c>
      <c r="B175" s="51"/>
      <c r="C175" s="12"/>
      <c r="D175" s="12"/>
      <c r="E175" s="12"/>
      <c r="G175" s="12"/>
      <c r="I175" s="186"/>
      <c r="K175" s="12"/>
      <c r="L175" s="241"/>
      <c r="M175" s="241"/>
      <c r="O175" s="239">
        <v>0</v>
      </c>
      <c r="P175" s="240" t="str">
        <f ca="1">IF(T175,SUM(OFFSET($O175:$O$303,,,U175)),"")</f>
        <v/>
      </c>
      <c r="Q175" s="175"/>
      <c r="R175" s="177" t="str">
        <v/>
      </c>
      <c r="T175">
        <v>0</v>
      </c>
      <c r="U175" t="str">
        <f>IF(T175,IFERROR(MATCH(1,$T176:$T$303,0),ROWS($T175:$T$303)),"")</f>
        <v/>
      </c>
      <c r="V175" t="str">
        <v/>
      </c>
      <c r="W175" t="b">
        <f t="shared" si="27"/>
        <v>0</v>
      </c>
      <c r="X175" t="str">
        <v/>
      </c>
      <c r="Y175" t="str">
        <v/>
      </c>
      <c r="Z175" t="str">
        <v/>
      </c>
      <c r="AA175" t="b">
        <v>0</v>
      </c>
      <c r="AB175" t="b">
        <v>0</v>
      </c>
      <c r="AC175" t="b">
        <v>0</v>
      </c>
      <c r="AD175" t="b">
        <v>0</v>
      </c>
      <c r="AE175" t="b">
        <v>0</v>
      </c>
      <c r="AF175" s="25" t="b">
        <v>0</v>
      </c>
      <c r="AG175" t="b">
        <v>0</v>
      </c>
      <c r="AH175">
        <v>0</v>
      </c>
      <c r="AI175">
        <v>0</v>
      </c>
      <c r="AK175" s="13">
        <v>0</v>
      </c>
      <c r="AL175" s="13">
        <v>0</v>
      </c>
      <c r="AM175" s="13">
        <v>0</v>
      </c>
      <c r="AN175" s="18">
        <v>0</v>
      </c>
      <c r="AO175">
        <v>0</v>
      </c>
      <c r="AP175" t="b">
        <v>0</v>
      </c>
      <c r="AQ175">
        <v>0</v>
      </c>
      <c r="AR175">
        <v>0</v>
      </c>
      <c r="AS175" s="35" t="str">
        <v/>
      </c>
      <c r="AT175" s="35"/>
      <c r="AU175" s="58"/>
      <c r="AV175" t="b">
        <f t="shared" si="28"/>
        <v>0</v>
      </c>
      <c r="AW175">
        <v>0</v>
      </c>
      <c r="AX175">
        <v>0</v>
      </c>
      <c r="AY175">
        <v>0</v>
      </c>
      <c r="AZ175">
        <f ca="1"/>
        <v>0</v>
      </c>
      <c r="BB175" t="str">
        <v/>
      </c>
      <c r="BC175" t="str">
        <v/>
      </c>
      <c r="BD175" t="str">
        <v/>
      </c>
      <c r="BE175" t="str">
        <v/>
      </c>
      <c r="BF175" t="str">
        <v/>
      </c>
      <c r="BG175">
        <f ca="1"/>
        <v>0</v>
      </c>
      <c r="BI175" s="54" t="str">
        <f t="shared" si="21"/>
        <v/>
      </c>
      <c r="BJ175" s="54" t="str">
        <f t="shared" si="22"/>
        <v/>
      </c>
      <c r="BK175" s="54" t="str">
        <f t="shared" si="23"/>
        <v/>
      </c>
      <c r="BL175" s="54" t="str">
        <v/>
      </c>
      <c r="BM175" t="str">
        <v/>
      </c>
      <c r="BN175" t="str">
        <v/>
      </c>
      <c r="BO175" t="str">
        <v/>
      </c>
      <c r="BP175" t="str">
        <v/>
      </c>
      <c r="BQ175" s="25" t="str">
        <f t="shared" si="29"/>
        <v/>
      </c>
      <c r="BR175" s="35" t="str">
        <v/>
      </c>
      <c r="BS175" s="35" t="str">
        <v/>
      </c>
      <c r="BT175" t="str">
        <v>175</v>
      </c>
      <c r="BU175" s="35" t="str">
        <f t="shared" si="26"/>
        <v/>
      </c>
      <c r="BX175" s="13"/>
      <c r="BY175" s="57" t="str">
        <f t="shared" si="24"/>
        <v/>
      </c>
      <c r="BZ175" s="57"/>
      <c r="CG175" s="71"/>
      <c r="CH175" s="73"/>
      <c r="CI175" s="73"/>
      <c r="CJ175" s="73"/>
      <c r="CK175" s="73"/>
      <c r="CL175" s="73"/>
      <c r="CM175" s="73"/>
      <c r="CN175" s="73"/>
      <c r="CO175" s="73"/>
      <c r="CP175" s="73"/>
      <c r="CQ175" s="73"/>
      <c r="CR175" s="73"/>
      <c r="CS175" s="73"/>
      <c r="CT175" s="73"/>
      <c r="CU175" s="73"/>
      <c r="CX175" t="str">
        <f ca="1"/>
        <v/>
      </c>
      <c r="CY175" t="str">
        <f ca="1"/>
        <v/>
      </c>
      <c r="CZ175" t="str">
        <f ca="1"/>
        <v/>
      </c>
      <c r="DA175" t="str">
        <f ca="1"/>
        <v/>
      </c>
      <c r="DB175" t="str">
        <f ca="1"/>
        <v/>
      </c>
      <c r="DC175" t="str">
        <f ca="1"/>
        <v/>
      </c>
      <c r="DD175" t="str">
        <f ca="1"/>
        <v/>
      </c>
      <c r="DL175" s="18" t="b">
        <f ca="1"/>
        <v>0</v>
      </c>
      <c r="DM175" s="141" t="str">
        <f t="shared" ca="1" si="25"/>
        <v/>
      </c>
      <c r="DN175" t="str">
        <v/>
      </c>
      <c r="DO175" t="str">
        <f ca="1"/>
        <v/>
      </c>
      <c r="DP175" t="str">
        <f ca="1"/>
        <v/>
      </c>
      <c r="DS175" t="str">
        <f ca="1"/>
        <v/>
      </c>
      <c r="DT175" t="str">
        <f ca="1"/>
        <v/>
      </c>
      <c r="DU175" t="str">
        <f ca="1"/>
        <v/>
      </c>
      <c r="DV175" t="str">
        <f ca="1"/>
        <v/>
      </c>
      <c r="DY175" t="str">
        <f ca="1"/>
        <v/>
      </c>
      <c r="DZ175" t="str">
        <f ca="1"/>
        <v/>
      </c>
      <c r="EC175" t="b">
        <f ca="1"/>
        <v>0</v>
      </c>
      <c r="ED175" t="str">
        <f ca="1"/>
        <v/>
      </c>
      <c r="EE175" s="13" t="str">
        <f ca="1"/>
        <v/>
      </c>
      <c r="EG175" t="str">
        <f ca="1"/>
        <v/>
      </c>
      <c r="EH175" t="str">
        <f ca="1"/>
        <v/>
      </c>
      <c r="EI175" t="str">
        <f ca="1"/>
        <v/>
      </c>
      <c r="EJ175" t="str">
        <f ca="1"/>
        <v/>
      </c>
      <c r="EK175" t="str">
        <f ca="1"/>
        <v/>
      </c>
      <c r="EL175" t="str">
        <f ca="1">IF(_IsInternal,_xlfn.TEXTJOIN($EL$1,TRUE,EG175:EJ175),"")</f>
        <v/>
      </c>
      <c r="EM175" t="str">
        <f ca="1"/>
        <v/>
      </c>
      <c r="EP175" t="str">
        <v/>
      </c>
      <c r="EQ175" t="str">
        <f ca="1"/>
        <v/>
      </c>
      <c r="ES175" s="78">
        <f>ROWS(ES$4:ES175)</f>
        <v>172</v>
      </c>
      <c r="FP175" t="str">
        <f ca="1"/>
        <v/>
      </c>
      <c r="FQ175" t="str">
        <f ca="1"/>
        <v/>
      </c>
      <c r="FR175" t="str">
        <f ca="1"/>
        <v/>
      </c>
      <c r="FZ175" s="109"/>
      <c r="GH175" t="str">
        <f ca="1"/>
        <v/>
      </c>
      <c r="GI175" t="str">
        <f ca="1"/>
        <v/>
      </c>
      <c r="GJ175" t="str">
        <f ca="1"/>
        <v/>
      </c>
      <c r="GY175" t="b">
        <f ca="1"/>
        <v>0</v>
      </c>
      <c r="GZ175" t="str">
        <f ca="1"/>
        <v/>
      </c>
      <c r="HA175" t="str">
        <f ca="1"/>
        <v/>
      </c>
      <c r="HB175" t="str">
        <f ca="1"/>
        <v/>
      </c>
      <c r="HQ175" t="str">
        <f ca="1"/>
        <v/>
      </c>
      <c r="HR175" t="str">
        <f ca="1"/>
        <v/>
      </c>
      <c r="HS175" t="str">
        <f ca="1"/>
        <v/>
      </c>
    </row>
    <row r="176" spans="1:227">
      <c r="A176" s="14" t="str">
        <f>IF(AK176,MAX(A$4:A175)+1,"")</f>
        <v/>
      </c>
      <c r="B176" s="51"/>
      <c r="C176" s="12"/>
      <c r="D176" s="12"/>
      <c r="E176" s="12"/>
      <c r="G176" s="12"/>
      <c r="I176" s="186"/>
      <c r="K176" s="12"/>
      <c r="L176" s="241"/>
      <c r="M176" s="241"/>
      <c r="O176" s="239">
        <v>0</v>
      </c>
      <c r="P176" s="240" t="str">
        <f ca="1">IF(T176,SUM(OFFSET($O176:$O$303,,,U176)),"")</f>
        <v/>
      </c>
      <c r="Q176" s="175"/>
      <c r="R176" s="177" t="str">
        <v/>
      </c>
      <c r="T176">
        <v>0</v>
      </c>
      <c r="U176" t="str">
        <f>IF(T176,IFERROR(MATCH(1,$T177:$T$303,0),ROWS($T176:$T$303)),"")</f>
        <v/>
      </c>
      <c r="V176" t="str">
        <v/>
      </c>
      <c r="W176" t="b">
        <f t="shared" si="27"/>
        <v>0</v>
      </c>
      <c r="X176" t="str">
        <v/>
      </c>
      <c r="Y176" t="str">
        <v/>
      </c>
      <c r="Z176" t="str">
        <v/>
      </c>
      <c r="AA176" t="b">
        <v>0</v>
      </c>
      <c r="AB176" t="b">
        <v>0</v>
      </c>
      <c r="AC176" t="b">
        <v>0</v>
      </c>
      <c r="AD176" t="b">
        <v>0</v>
      </c>
      <c r="AE176" t="b">
        <v>0</v>
      </c>
      <c r="AF176" s="25" t="b">
        <v>0</v>
      </c>
      <c r="AG176" t="b">
        <v>0</v>
      </c>
      <c r="AH176">
        <v>0</v>
      </c>
      <c r="AI176">
        <v>0</v>
      </c>
      <c r="AK176" s="13">
        <v>0</v>
      </c>
      <c r="AL176" s="13">
        <v>0</v>
      </c>
      <c r="AM176" s="13">
        <v>0</v>
      </c>
      <c r="AN176" s="18">
        <v>0</v>
      </c>
      <c r="AO176">
        <v>0</v>
      </c>
      <c r="AP176" t="b">
        <v>0</v>
      </c>
      <c r="AQ176">
        <v>0</v>
      </c>
      <c r="AR176">
        <v>0</v>
      </c>
      <c r="AS176" s="35" t="str">
        <v/>
      </c>
      <c r="AT176" s="35"/>
      <c r="AU176" s="58"/>
      <c r="AV176" t="b">
        <f t="shared" si="28"/>
        <v>0</v>
      </c>
      <c r="AW176">
        <v>0</v>
      </c>
      <c r="AX176">
        <v>0</v>
      </c>
      <c r="AY176">
        <v>0</v>
      </c>
      <c r="AZ176">
        <f ca="1"/>
        <v>0</v>
      </c>
      <c r="BB176" t="str">
        <v/>
      </c>
      <c r="BC176" t="str">
        <v/>
      </c>
      <c r="BD176" t="str">
        <v/>
      </c>
      <c r="BE176" t="str">
        <v/>
      </c>
      <c r="BF176" t="str">
        <v/>
      </c>
      <c r="BG176">
        <f ca="1"/>
        <v>0</v>
      </c>
      <c r="BI176" s="54" t="str">
        <f t="shared" si="21"/>
        <v/>
      </c>
      <c r="BJ176" s="54" t="str">
        <f t="shared" si="22"/>
        <v/>
      </c>
      <c r="BK176" s="54" t="str">
        <f t="shared" si="23"/>
        <v/>
      </c>
      <c r="BL176" s="54" t="str">
        <v/>
      </c>
      <c r="BM176" t="str">
        <v/>
      </c>
      <c r="BN176" t="str">
        <v/>
      </c>
      <c r="BO176" t="str">
        <v/>
      </c>
      <c r="BP176" t="str">
        <v/>
      </c>
      <c r="BQ176" s="25" t="str">
        <f t="shared" si="29"/>
        <v/>
      </c>
      <c r="BR176" s="35" t="str">
        <v/>
      </c>
      <c r="BS176" s="35" t="str">
        <v/>
      </c>
      <c r="BT176" t="str">
        <v>176</v>
      </c>
      <c r="BU176" s="35" t="str">
        <f t="shared" si="26"/>
        <v/>
      </c>
      <c r="BX176" s="13"/>
      <c r="BY176" s="57" t="str">
        <f t="shared" si="24"/>
        <v/>
      </c>
      <c r="BZ176" s="57"/>
      <c r="CG176" s="71"/>
      <c r="CH176" s="73"/>
      <c r="CI176" s="73"/>
      <c r="CJ176" s="73"/>
      <c r="CK176" s="73"/>
      <c r="CL176" s="73"/>
      <c r="CM176" s="73"/>
      <c r="CN176" s="73"/>
      <c r="CO176" s="73"/>
      <c r="CP176" s="73"/>
      <c r="CQ176" s="73"/>
      <c r="CR176" s="73"/>
      <c r="CS176" s="73"/>
      <c r="CT176" s="73"/>
      <c r="CU176" s="73"/>
      <c r="CX176" t="str">
        <f ca="1"/>
        <v/>
      </c>
      <c r="CY176" t="str">
        <f ca="1"/>
        <v/>
      </c>
      <c r="CZ176" t="str">
        <f ca="1"/>
        <v/>
      </c>
      <c r="DA176" t="str">
        <f ca="1"/>
        <v/>
      </c>
      <c r="DB176" t="str">
        <f ca="1"/>
        <v/>
      </c>
      <c r="DC176" t="str">
        <f ca="1"/>
        <v/>
      </c>
      <c r="DD176" t="str">
        <f ca="1"/>
        <v/>
      </c>
      <c r="DL176" s="18" t="b">
        <f ca="1"/>
        <v>0</v>
      </c>
      <c r="DM176" s="141" t="str">
        <f t="shared" ca="1" si="25"/>
        <v/>
      </c>
      <c r="DN176" t="str">
        <v/>
      </c>
      <c r="DO176" t="str">
        <f ca="1"/>
        <v/>
      </c>
      <c r="DP176" t="str">
        <f ca="1"/>
        <v/>
      </c>
      <c r="DS176" t="str">
        <f ca="1"/>
        <v/>
      </c>
      <c r="DT176" t="str">
        <f ca="1"/>
        <v/>
      </c>
      <c r="DU176" t="str">
        <f ca="1"/>
        <v/>
      </c>
      <c r="DV176" t="str">
        <f ca="1"/>
        <v/>
      </c>
      <c r="DY176" t="str">
        <f ca="1"/>
        <v/>
      </c>
      <c r="DZ176" t="str">
        <f ca="1"/>
        <v/>
      </c>
      <c r="EC176" t="b">
        <f ca="1"/>
        <v>0</v>
      </c>
      <c r="ED176" t="str">
        <f ca="1"/>
        <v/>
      </c>
      <c r="EE176" s="13" t="str">
        <f ca="1"/>
        <v/>
      </c>
      <c r="EG176" t="str">
        <f ca="1"/>
        <v/>
      </c>
      <c r="EH176" t="str">
        <f ca="1"/>
        <v/>
      </c>
      <c r="EI176" t="str">
        <f ca="1"/>
        <v/>
      </c>
      <c r="EJ176" t="str">
        <f ca="1"/>
        <v/>
      </c>
      <c r="EK176" t="str">
        <f ca="1"/>
        <v/>
      </c>
      <c r="EL176" t="str">
        <f ca="1">IF(_IsInternal,_xlfn.TEXTJOIN($EL$1,TRUE,EG176:EJ176),"")</f>
        <v/>
      </c>
      <c r="EM176" t="str">
        <f ca="1"/>
        <v/>
      </c>
      <c r="EP176" t="str">
        <v/>
      </c>
      <c r="EQ176" t="str">
        <f ca="1"/>
        <v/>
      </c>
      <c r="ES176" s="78">
        <f>ROWS(ES$4:ES176)</f>
        <v>173</v>
      </c>
      <c r="FP176" t="str">
        <f ca="1"/>
        <v/>
      </c>
      <c r="FQ176" t="str">
        <f ca="1"/>
        <v/>
      </c>
      <c r="FR176" t="str">
        <f ca="1"/>
        <v/>
      </c>
      <c r="FZ176" s="109"/>
      <c r="GH176" t="str">
        <f ca="1"/>
        <v/>
      </c>
      <c r="GI176" t="str">
        <f ca="1"/>
        <v/>
      </c>
      <c r="GJ176" t="str">
        <f ca="1"/>
        <v/>
      </c>
      <c r="GY176" t="b">
        <f ca="1"/>
        <v>0</v>
      </c>
      <c r="GZ176" t="str">
        <f ca="1"/>
        <v/>
      </c>
      <c r="HA176" t="str">
        <f ca="1"/>
        <v/>
      </c>
      <c r="HB176" t="str">
        <f ca="1"/>
        <v/>
      </c>
      <c r="HQ176" t="str">
        <f ca="1"/>
        <v/>
      </c>
      <c r="HR176" t="str">
        <f ca="1"/>
        <v/>
      </c>
      <c r="HS176" t="str">
        <f ca="1"/>
        <v/>
      </c>
    </row>
    <row r="177" spans="1:227">
      <c r="A177" s="14" t="str">
        <f>IF(AK177,MAX(A$4:A176)+1,"")</f>
        <v/>
      </c>
      <c r="B177" s="51"/>
      <c r="C177" s="12"/>
      <c r="D177" s="12"/>
      <c r="E177" s="12"/>
      <c r="G177" s="12"/>
      <c r="I177" s="186"/>
      <c r="K177" s="12"/>
      <c r="L177" s="241"/>
      <c r="M177" s="241"/>
      <c r="O177" s="239">
        <v>0</v>
      </c>
      <c r="P177" s="240" t="str">
        <f ca="1">IF(T177,SUM(OFFSET($O177:$O$303,,,U177)),"")</f>
        <v/>
      </c>
      <c r="Q177" s="175"/>
      <c r="R177" s="177" t="str">
        <v/>
      </c>
      <c r="T177">
        <v>0</v>
      </c>
      <c r="U177" t="str">
        <f>IF(T177,IFERROR(MATCH(1,$T178:$T$303,0),ROWS($T177:$T$303)),"")</f>
        <v/>
      </c>
      <c r="V177" t="str">
        <v/>
      </c>
      <c r="W177" t="b">
        <f t="shared" si="27"/>
        <v>0</v>
      </c>
      <c r="X177" t="str">
        <v/>
      </c>
      <c r="Y177" t="str">
        <v/>
      </c>
      <c r="Z177" t="str">
        <v/>
      </c>
      <c r="AA177" t="b">
        <v>0</v>
      </c>
      <c r="AB177" t="b">
        <v>0</v>
      </c>
      <c r="AC177" t="b">
        <v>0</v>
      </c>
      <c r="AD177" t="b">
        <v>0</v>
      </c>
      <c r="AE177" t="b">
        <v>0</v>
      </c>
      <c r="AF177" s="25" t="b">
        <v>0</v>
      </c>
      <c r="AG177" t="b">
        <v>0</v>
      </c>
      <c r="AH177">
        <v>0</v>
      </c>
      <c r="AI177">
        <v>0</v>
      </c>
      <c r="AK177" s="13">
        <v>0</v>
      </c>
      <c r="AL177" s="13">
        <v>0</v>
      </c>
      <c r="AM177" s="13">
        <v>0</v>
      </c>
      <c r="AN177" s="18">
        <v>0</v>
      </c>
      <c r="AO177">
        <v>0</v>
      </c>
      <c r="AP177" t="b">
        <v>0</v>
      </c>
      <c r="AQ177">
        <v>0</v>
      </c>
      <c r="AR177">
        <v>0</v>
      </c>
      <c r="AS177" s="35" t="str">
        <v/>
      </c>
      <c r="AT177" s="35"/>
      <c r="AU177" s="58"/>
      <c r="AV177" t="b">
        <f t="shared" si="28"/>
        <v>0</v>
      </c>
      <c r="AW177">
        <v>0</v>
      </c>
      <c r="AX177">
        <v>0</v>
      </c>
      <c r="AY177">
        <v>0</v>
      </c>
      <c r="AZ177">
        <f ca="1"/>
        <v>0</v>
      </c>
      <c r="BB177" t="str">
        <v/>
      </c>
      <c r="BC177" t="str">
        <v/>
      </c>
      <c r="BD177" t="str">
        <v/>
      </c>
      <c r="BE177" t="str">
        <v/>
      </c>
      <c r="BF177" t="str">
        <v/>
      </c>
      <c r="BG177">
        <f ca="1"/>
        <v>0</v>
      </c>
      <c r="BI177" s="54" t="str">
        <f t="shared" si="21"/>
        <v/>
      </c>
      <c r="BJ177" s="54" t="str">
        <f t="shared" si="22"/>
        <v/>
      </c>
      <c r="BK177" s="54" t="str">
        <f t="shared" si="23"/>
        <v/>
      </c>
      <c r="BL177" s="54" t="str">
        <v/>
      </c>
      <c r="BM177" t="str">
        <v/>
      </c>
      <c r="BN177" t="str">
        <v/>
      </c>
      <c r="BO177" t="str">
        <v/>
      </c>
      <c r="BP177" t="str">
        <v/>
      </c>
      <c r="BQ177" s="25" t="str">
        <f t="shared" si="29"/>
        <v/>
      </c>
      <c r="BR177" s="35" t="str">
        <v/>
      </c>
      <c r="BS177" s="35" t="str">
        <v/>
      </c>
      <c r="BT177" t="str">
        <v>177</v>
      </c>
      <c r="BU177" s="35" t="str">
        <f t="shared" si="26"/>
        <v/>
      </c>
      <c r="BX177" s="13"/>
      <c r="BY177" s="57" t="str">
        <f t="shared" si="24"/>
        <v/>
      </c>
      <c r="BZ177" s="57"/>
      <c r="CG177" s="71"/>
      <c r="CH177" s="73"/>
      <c r="CI177" s="73"/>
      <c r="CJ177" s="73"/>
      <c r="CK177" s="73"/>
      <c r="CL177" s="73"/>
      <c r="CM177" s="73"/>
      <c r="CN177" s="73"/>
      <c r="CO177" s="73"/>
      <c r="CP177" s="73"/>
      <c r="CQ177" s="73"/>
      <c r="CR177" s="73"/>
      <c r="CS177" s="73"/>
      <c r="CT177" s="73"/>
      <c r="CU177" s="73"/>
      <c r="CX177" t="str">
        <f ca="1"/>
        <v/>
      </c>
      <c r="CY177" t="str">
        <f ca="1"/>
        <v/>
      </c>
      <c r="CZ177" t="str">
        <f ca="1"/>
        <v/>
      </c>
      <c r="DA177" t="str">
        <f ca="1"/>
        <v/>
      </c>
      <c r="DB177" t="str">
        <f ca="1"/>
        <v/>
      </c>
      <c r="DC177" t="str">
        <f ca="1"/>
        <v/>
      </c>
      <c r="DD177" t="str">
        <f ca="1"/>
        <v/>
      </c>
      <c r="DL177" s="18" t="b">
        <f ca="1"/>
        <v>0</v>
      </c>
      <c r="DM177" s="141" t="str">
        <f t="shared" ca="1" si="25"/>
        <v/>
      </c>
      <c r="DN177" t="str">
        <v/>
      </c>
      <c r="DO177" t="str">
        <f ca="1"/>
        <v/>
      </c>
      <c r="DP177" t="str">
        <f ca="1"/>
        <v/>
      </c>
      <c r="DS177" t="str">
        <f ca="1"/>
        <v/>
      </c>
      <c r="DT177" t="str">
        <f ca="1"/>
        <v/>
      </c>
      <c r="DU177" t="str">
        <f ca="1"/>
        <v/>
      </c>
      <c r="DV177" t="str">
        <f ca="1"/>
        <v/>
      </c>
      <c r="DY177" t="str">
        <f ca="1"/>
        <v/>
      </c>
      <c r="DZ177" t="str">
        <f ca="1"/>
        <v/>
      </c>
      <c r="EC177" t="b">
        <f ca="1"/>
        <v>0</v>
      </c>
      <c r="ED177" t="str">
        <f ca="1"/>
        <v/>
      </c>
      <c r="EE177" s="13" t="str">
        <f ca="1"/>
        <v/>
      </c>
      <c r="EG177" t="str">
        <f ca="1"/>
        <v/>
      </c>
      <c r="EH177" t="str">
        <f ca="1"/>
        <v/>
      </c>
      <c r="EI177" t="str">
        <f ca="1"/>
        <v/>
      </c>
      <c r="EJ177" t="str">
        <f ca="1"/>
        <v/>
      </c>
      <c r="EK177" t="str">
        <f ca="1"/>
        <v/>
      </c>
      <c r="EL177" t="str">
        <f ca="1">IF(_IsInternal,_xlfn.TEXTJOIN($EL$1,TRUE,EG177:EJ177),"")</f>
        <v/>
      </c>
      <c r="EM177" t="str">
        <f ca="1"/>
        <v/>
      </c>
      <c r="EP177" t="str">
        <v/>
      </c>
      <c r="EQ177" t="str">
        <f ca="1"/>
        <v/>
      </c>
      <c r="ES177" s="78">
        <f>ROWS(ES$4:ES177)</f>
        <v>174</v>
      </c>
      <c r="FP177" t="str">
        <f ca="1"/>
        <v/>
      </c>
      <c r="FQ177" t="str">
        <f ca="1"/>
        <v/>
      </c>
      <c r="FR177" t="str">
        <f ca="1"/>
        <v/>
      </c>
      <c r="FZ177" s="109"/>
      <c r="GH177" t="str">
        <f ca="1"/>
        <v/>
      </c>
      <c r="GI177" t="str">
        <f ca="1"/>
        <v/>
      </c>
      <c r="GJ177" t="str">
        <f ca="1"/>
        <v/>
      </c>
      <c r="GY177" t="b">
        <f ca="1"/>
        <v>0</v>
      </c>
      <c r="GZ177" t="str">
        <f ca="1"/>
        <v/>
      </c>
      <c r="HA177" t="str">
        <f ca="1"/>
        <v/>
      </c>
      <c r="HB177" t="str">
        <f ca="1"/>
        <v/>
      </c>
      <c r="HQ177" t="str">
        <f ca="1"/>
        <v/>
      </c>
      <c r="HR177" t="str">
        <f ca="1"/>
        <v/>
      </c>
      <c r="HS177" t="str">
        <f ca="1"/>
        <v/>
      </c>
    </row>
    <row r="178" spans="1:227">
      <c r="A178" s="14" t="str">
        <f>IF(AK178,MAX(A$4:A177)+1,"")</f>
        <v/>
      </c>
      <c r="B178" s="51"/>
      <c r="C178" s="12"/>
      <c r="D178" s="12"/>
      <c r="E178" s="12"/>
      <c r="G178" s="12"/>
      <c r="I178" s="186"/>
      <c r="K178" s="12"/>
      <c r="L178" s="241"/>
      <c r="M178" s="241"/>
      <c r="O178" s="239">
        <v>0</v>
      </c>
      <c r="P178" s="240" t="str">
        <f ca="1">IF(T178,SUM(OFFSET($O178:$O$303,,,U178)),"")</f>
        <v/>
      </c>
      <c r="Q178" s="175"/>
      <c r="R178" s="177" t="str">
        <v/>
      </c>
      <c r="T178">
        <v>0</v>
      </c>
      <c r="U178" t="str">
        <f>IF(T178,IFERROR(MATCH(1,$T179:$T$303,0),ROWS($T178:$T$303)),"")</f>
        <v/>
      </c>
      <c r="V178" t="str">
        <v/>
      </c>
      <c r="W178" t="b">
        <f t="shared" si="27"/>
        <v>0</v>
      </c>
      <c r="X178" t="str">
        <v/>
      </c>
      <c r="Y178" t="str">
        <v/>
      </c>
      <c r="Z178" t="str">
        <v/>
      </c>
      <c r="AA178" t="b">
        <v>0</v>
      </c>
      <c r="AB178" t="b">
        <v>0</v>
      </c>
      <c r="AC178" t="b">
        <v>0</v>
      </c>
      <c r="AD178" t="b">
        <v>0</v>
      </c>
      <c r="AE178" t="b">
        <v>0</v>
      </c>
      <c r="AF178" s="25" t="b">
        <v>0</v>
      </c>
      <c r="AG178" t="b">
        <v>0</v>
      </c>
      <c r="AH178">
        <v>0</v>
      </c>
      <c r="AI178">
        <v>0</v>
      </c>
      <c r="AK178" s="13">
        <v>0</v>
      </c>
      <c r="AL178" s="13">
        <v>0</v>
      </c>
      <c r="AM178" s="13">
        <v>0</v>
      </c>
      <c r="AN178" s="18">
        <v>0</v>
      </c>
      <c r="AO178">
        <v>0</v>
      </c>
      <c r="AP178" t="b">
        <v>0</v>
      </c>
      <c r="AQ178">
        <v>0</v>
      </c>
      <c r="AR178">
        <v>0</v>
      </c>
      <c r="AS178" s="35" t="str">
        <v/>
      </c>
      <c r="AT178" s="35"/>
      <c r="AU178" s="58"/>
      <c r="AV178" t="b">
        <f t="shared" si="28"/>
        <v>0</v>
      </c>
      <c r="AW178">
        <v>0</v>
      </c>
      <c r="AX178">
        <v>0</v>
      </c>
      <c r="AY178">
        <v>0</v>
      </c>
      <c r="AZ178">
        <f ca="1"/>
        <v>0</v>
      </c>
      <c r="BB178" t="str">
        <v/>
      </c>
      <c r="BC178" t="str">
        <v/>
      </c>
      <c r="BD178" t="str">
        <v/>
      </c>
      <c r="BE178" t="str">
        <v/>
      </c>
      <c r="BF178" t="str">
        <v/>
      </c>
      <c r="BG178">
        <f ca="1"/>
        <v>0</v>
      </c>
      <c r="BI178" s="54" t="str">
        <f t="shared" si="21"/>
        <v/>
      </c>
      <c r="BJ178" s="54" t="str">
        <f t="shared" si="22"/>
        <v/>
      </c>
      <c r="BK178" s="54" t="str">
        <f t="shared" si="23"/>
        <v/>
      </c>
      <c r="BL178" s="54" t="str">
        <v/>
      </c>
      <c r="BM178" t="str">
        <v/>
      </c>
      <c r="BN178" t="str">
        <v/>
      </c>
      <c r="BO178" t="str">
        <v/>
      </c>
      <c r="BP178" t="str">
        <v/>
      </c>
      <c r="BQ178" s="25" t="str">
        <f t="shared" si="29"/>
        <v/>
      </c>
      <c r="BR178" s="35" t="str">
        <v/>
      </c>
      <c r="BS178" s="35" t="str">
        <v/>
      </c>
      <c r="BT178" t="str">
        <v>178</v>
      </c>
      <c r="BU178" s="35" t="str">
        <f t="shared" si="26"/>
        <v/>
      </c>
      <c r="BX178" s="13"/>
      <c r="BY178" s="57" t="str">
        <f t="shared" si="24"/>
        <v/>
      </c>
      <c r="BZ178" s="57"/>
      <c r="CG178" s="71"/>
      <c r="CH178" s="73"/>
      <c r="CI178" s="73"/>
      <c r="CJ178" s="73"/>
      <c r="CK178" s="73"/>
      <c r="CL178" s="73"/>
      <c r="CM178" s="73"/>
      <c r="CN178" s="73"/>
      <c r="CO178" s="73"/>
      <c r="CP178" s="73"/>
      <c r="CQ178" s="73"/>
      <c r="CR178" s="73"/>
      <c r="CS178" s="73"/>
      <c r="CT178" s="73"/>
      <c r="CU178" s="73"/>
      <c r="CX178" t="str">
        <f ca="1"/>
        <v/>
      </c>
      <c r="CY178" t="str">
        <f ca="1"/>
        <v/>
      </c>
      <c r="CZ178" t="str">
        <f ca="1"/>
        <v/>
      </c>
      <c r="DA178" t="str">
        <f ca="1"/>
        <v/>
      </c>
      <c r="DB178" t="str">
        <f ca="1"/>
        <v/>
      </c>
      <c r="DC178" t="str">
        <f ca="1"/>
        <v/>
      </c>
      <c r="DD178" t="str">
        <f ca="1"/>
        <v/>
      </c>
      <c r="DL178" s="18" t="b">
        <f ca="1"/>
        <v>0</v>
      </c>
      <c r="DM178" s="141" t="str">
        <f t="shared" ca="1" si="25"/>
        <v/>
      </c>
      <c r="DN178" t="str">
        <v/>
      </c>
      <c r="DO178" t="str">
        <f ca="1"/>
        <v/>
      </c>
      <c r="DP178" t="str">
        <f ca="1"/>
        <v/>
      </c>
      <c r="DS178" t="str">
        <f ca="1"/>
        <v/>
      </c>
      <c r="DT178" t="str">
        <f ca="1"/>
        <v/>
      </c>
      <c r="DU178" t="str">
        <f ca="1"/>
        <v/>
      </c>
      <c r="DV178" t="str">
        <f ca="1"/>
        <v/>
      </c>
      <c r="DY178" t="str">
        <f ca="1"/>
        <v/>
      </c>
      <c r="DZ178" t="str">
        <f ca="1"/>
        <v/>
      </c>
      <c r="EC178" t="b">
        <f ca="1"/>
        <v>0</v>
      </c>
      <c r="ED178" t="str">
        <f ca="1"/>
        <v/>
      </c>
      <c r="EE178" s="13" t="str">
        <f ca="1"/>
        <v/>
      </c>
      <c r="EG178" t="str">
        <f ca="1"/>
        <v/>
      </c>
      <c r="EH178" t="str">
        <f ca="1"/>
        <v/>
      </c>
      <c r="EI178" t="str">
        <f ca="1"/>
        <v/>
      </c>
      <c r="EJ178" t="str">
        <f ca="1"/>
        <v/>
      </c>
      <c r="EK178" t="str">
        <f ca="1"/>
        <v/>
      </c>
      <c r="EL178" t="str">
        <f ca="1">IF(_IsInternal,_xlfn.TEXTJOIN($EL$1,TRUE,EG178:EJ178),"")</f>
        <v/>
      </c>
      <c r="EM178" t="str">
        <f ca="1"/>
        <v/>
      </c>
      <c r="EP178" t="str">
        <v/>
      </c>
      <c r="EQ178" t="str">
        <f ca="1"/>
        <v/>
      </c>
      <c r="ES178" s="78">
        <f>ROWS(ES$4:ES178)</f>
        <v>175</v>
      </c>
      <c r="FP178" t="str">
        <f ca="1"/>
        <v/>
      </c>
      <c r="FQ178" t="str">
        <f ca="1"/>
        <v/>
      </c>
      <c r="FR178" t="str">
        <f ca="1"/>
        <v/>
      </c>
      <c r="FZ178" s="109"/>
      <c r="GH178" t="str">
        <f ca="1"/>
        <v/>
      </c>
      <c r="GI178" t="str">
        <f ca="1"/>
        <v/>
      </c>
      <c r="GJ178" t="str">
        <f ca="1"/>
        <v/>
      </c>
      <c r="GY178" t="b">
        <f ca="1"/>
        <v>0</v>
      </c>
      <c r="GZ178" t="str">
        <f ca="1"/>
        <v/>
      </c>
      <c r="HA178" t="str">
        <f ca="1"/>
        <v/>
      </c>
      <c r="HB178" t="str">
        <f ca="1"/>
        <v/>
      </c>
      <c r="HQ178" t="str">
        <f ca="1"/>
        <v/>
      </c>
      <c r="HR178" t="str">
        <f ca="1"/>
        <v/>
      </c>
      <c r="HS178" t="str">
        <f ca="1"/>
        <v/>
      </c>
    </row>
    <row r="179" spans="1:227">
      <c r="A179" s="14" t="str">
        <f>IF(AK179,MAX(A$4:A178)+1,"")</f>
        <v/>
      </c>
      <c r="B179" s="51"/>
      <c r="C179" s="12"/>
      <c r="D179" s="12"/>
      <c r="E179" s="12"/>
      <c r="G179" s="12"/>
      <c r="I179" s="186"/>
      <c r="K179" s="12"/>
      <c r="L179" s="241"/>
      <c r="M179" s="241"/>
      <c r="O179" s="239">
        <v>0</v>
      </c>
      <c r="P179" s="240" t="str">
        <f ca="1">IF(T179,SUM(OFFSET($O179:$O$303,,,U179)),"")</f>
        <v/>
      </c>
      <c r="Q179" s="175"/>
      <c r="R179" s="177" t="str">
        <v/>
      </c>
      <c r="T179">
        <v>0</v>
      </c>
      <c r="U179" t="str">
        <f>IF(T179,IFERROR(MATCH(1,$T180:$T$303,0),ROWS($T179:$T$303)),"")</f>
        <v/>
      </c>
      <c r="V179" t="str">
        <v/>
      </c>
      <c r="W179" t="b">
        <f t="shared" si="27"/>
        <v>0</v>
      </c>
      <c r="X179" t="str">
        <v/>
      </c>
      <c r="Y179" t="str">
        <v/>
      </c>
      <c r="Z179" t="str">
        <v/>
      </c>
      <c r="AA179" t="b">
        <v>0</v>
      </c>
      <c r="AB179" t="b">
        <v>0</v>
      </c>
      <c r="AC179" t="b">
        <v>0</v>
      </c>
      <c r="AD179" t="b">
        <v>0</v>
      </c>
      <c r="AE179" t="b">
        <v>0</v>
      </c>
      <c r="AF179" s="25" t="b">
        <v>0</v>
      </c>
      <c r="AG179" t="b">
        <v>0</v>
      </c>
      <c r="AH179">
        <v>0</v>
      </c>
      <c r="AI179">
        <v>0</v>
      </c>
      <c r="AK179" s="13">
        <v>0</v>
      </c>
      <c r="AL179" s="13">
        <v>0</v>
      </c>
      <c r="AM179" s="13">
        <v>0</v>
      </c>
      <c r="AN179" s="18">
        <v>0</v>
      </c>
      <c r="AO179">
        <v>0</v>
      </c>
      <c r="AP179" t="b">
        <v>0</v>
      </c>
      <c r="AQ179">
        <v>0</v>
      </c>
      <c r="AR179">
        <v>0</v>
      </c>
      <c r="AS179" s="35" t="str">
        <v/>
      </c>
      <c r="AT179" s="35"/>
      <c r="AU179" s="58"/>
      <c r="AV179" t="b">
        <f t="shared" si="28"/>
        <v>0</v>
      </c>
      <c r="AW179">
        <v>0</v>
      </c>
      <c r="AX179">
        <v>0</v>
      </c>
      <c r="AY179">
        <v>0</v>
      </c>
      <c r="AZ179">
        <f ca="1"/>
        <v>0</v>
      </c>
      <c r="BB179" t="str">
        <v/>
      </c>
      <c r="BC179" t="str">
        <v/>
      </c>
      <c r="BD179" t="str">
        <v/>
      </c>
      <c r="BE179" t="str">
        <v/>
      </c>
      <c r="BF179" t="str">
        <v/>
      </c>
      <c r="BG179">
        <f ca="1"/>
        <v>0</v>
      </c>
      <c r="BI179" s="54" t="str">
        <f t="shared" si="21"/>
        <v/>
      </c>
      <c r="BJ179" s="54" t="str">
        <f t="shared" si="22"/>
        <v/>
      </c>
      <c r="BK179" s="54" t="str">
        <f t="shared" si="23"/>
        <v/>
      </c>
      <c r="BL179" s="54" t="str">
        <v/>
      </c>
      <c r="BM179" t="str">
        <v/>
      </c>
      <c r="BN179" t="str">
        <v/>
      </c>
      <c r="BO179" t="str">
        <v/>
      </c>
      <c r="BP179" t="str">
        <v/>
      </c>
      <c r="BQ179" s="25" t="str">
        <f t="shared" si="29"/>
        <v/>
      </c>
      <c r="BR179" s="35" t="str">
        <v/>
      </c>
      <c r="BS179" s="35" t="str">
        <v/>
      </c>
      <c r="BT179" t="str">
        <v>179</v>
      </c>
      <c r="BU179" s="35" t="str">
        <f t="shared" si="26"/>
        <v/>
      </c>
      <c r="BX179" s="13"/>
      <c r="BY179" s="57" t="str">
        <f t="shared" si="24"/>
        <v/>
      </c>
      <c r="BZ179" s="57"/>
      <c r="CG179" s="71"/>
      <c r="CH179" s="73"/>
      <c r="CI179" s="73"/>
      <c r="CJ179" s="73"/>
      <c r="CK179" s="73"/>
      <c r="CL179" s="73"/>
      <c r="CM179" s="73"/>
      <c r="CN179" s="73"/>
      <c r="CO179" s="73"/>
      <c r="CP179" s="73"/>
      <c r="CQ179" s="73"/>
      <c r="CR179" s="73"/>
      <c r="CS179" s="73"/>
      <c r="CT179" s="73"/>
      <c r="CU179" s="73"/>
      <c r="CX179" t="str">
        <f ca="1"/>
        <v/>
      </c>
      <c r="CY179" t="str">
        <f ca="1"/>
        <v/>
      </c>
      <c r="CZ179" t="str">
        <f ca="1"/>
        <v/>
      </c>
      <c r="DA179" t="str">
        <f ca="1"/>
        <v/>
      </c>
      <c r="DB179" t="str">
        <f ca="1"/>
        <v/>
      </c>
      <c r="DC179" t="str">
        <f ca="1"/>
        <v/>
      </c>
      <c r="DD179" t="str">
        <f ca="1"/>
        <v/>
      </c>
      <c r="DL179" s="18" t="b">
        <f ca="1"/>
        <v>0</v>
      </c>
      <c r="DM179" s="141" t="str">
        <f t="shared" ca="1" si="25"/>
        <v/>
      </c>
      <c r="DN179" t="str">
        <v/>
      </c>
      <c r="DO179" t="str">
        <f ca="1"/>
        <v/>
      </c>
      <c r="DP179" t="str">
        <f ca="1"/>
        <v/>
      </c>
      <c r="DS179" t="str">
        <f ca="1"/>
        <v/>
      </c>
      <c r="DT179" t="str">
        <f ca="1"/>
        <v/>
      </c>
      <c r="DU179" t="str">
        <f ca="1"/>
        <v/>
      </c>
      <c r="DV179" t="str">
        <f ca="1"/>
        <v/>
      </c>
      <c r="DY179" t="str">
        <f ca="1"/>
        <v/>
      </c>
      <c r="DZ179" t="str">
        <f ca="1"/>
        <v/>
      </c>
      <c r="EC179" t="b">
        <f ca="1"/>
        <v>0</v>
      </c>
      <c r="ED179" t="str">
        <f ca="1"/>
        <v/>
      </c>
      <c r="EE179" s="13" t="str">
        <f ca="1"/>
        <v/>
      </c>
      <c r="EG179" t="str">
        <f ca="1"/>
        <v/>
      </c>
      <c r="EH179" t="str">
        <f ca="1"/>
        <v/>
      </c>
      <c r="EI179" t="str">
        <f ca="1"/>
        <v/>
      </c>
      <c r="EJ179" t="str">
        <f ca="1"/>
        <v/>
      </c>
      <c r="EK179" t="str">
        <f ca="1"/>
        <v/>
      </c>
      <c r="EL179" t="str">
        <f ca="1">IF(_IsInternal,_xlfn.TEXTJOIN($EL$1,TRUE,EG179:EJ179),"")</f>
        <v/>
      </c>
      <c r="EM179" t="str">
        <f ca="1"/>
        <v/>
      </c>
      <c r="EP179" t="str">
        <v/>
      </c>
      <c r="EQ179" t="str">
        <f ca="1"/>
        <v/>
      </c>
      <c r="ES179" s="78">
        <f>ROWS(ES$4:ES179)</f>
        <v>176</v>
      </c>
      <c r="FP179" t="str">
        <f ca="1"/>
        <v/>
      </c>
      <c r="FQ179" t="str">
        <f ca="1"/>
        <v/>
      </c>
      <c r="FR179" t="str">
        <f ca="1"/>
        <v/>
      </c>
      <c r="FZ179" s="109"/>
      <c r="GH179" t="str">
        <f ca="1"/>
        <v/>
      </c>
      <c r="GI179" t="str">
        <f ca="1"/>
        <v/>
      </c>
      <c r="GJ179" t="str">
        <f ca="1"/>
        <v/>
      </c>
      <c r="GY179" t="b">
        <f ca="1"/>
        <v>0</v>
      </c>
      <c r="GZ179" t="str">
        <f ca="1"/>
        <v/>
      </c>
      <c r="HA179" t="str">
        <f ca="1"/>
        <v/>
      </c>
      <c r="HB179" t="str">
        <f ca="1"/>
        <v/>
      </c>
      <c r="HQ179" t="str">
        <f ca="1"/>
        <v/>
      </c>
      <c r="HR179" t="str">
        <f ca="1"/>
        <v/>
      </c>
      <c r="HS179" t="str">
        <f ca="1"/>
        <v/>
      </c>
    </row>
    <row r="180" spans="1:227">
      <c r="A180" s="14" t="str">
        <f>IF(AK180,MAX(A$4:A179)+1,"")</f>
        <v/>
      </c>
      <c r="B180" s="51"/>
      <c r="C180" s="12"/>
      <c r="D180" s="12"/>
      <c r="E180" s="12"/>
      <c r="G180" s="12"/>
      <c r="I180" s="186"/>
      <c r="K180" s="12"/>
      <c r="L180" s="241"/>
      <c r="M180" s="241"/>
      <c r="O180" s="239">
        <v>0</v>
      </c>
      <c r="P180" s="240" t="str">
        <f ca="1">IF(T180,SUM(OFFSET($O180:$O$303,,,U180)),"")</f>
        <v/>
      </c>
      <c r="Q180" s="175"/>
      <c r="R180" s="177" t="str">
        <v/>
      </c>
      <c r="T180">
        <v>0</v>
      </c>
      <c r="U180" t="str">
        <f>IF(T180,IFERROR(MATCH(1,$T181:$T$303,0),ROWS($T180:$T$303)),"")</f>
        <v/>
      </c>
      <c r="V180" t="str">
        <v/>
      </c>
      <c r="W180" t="b">
        <f t="shared" si="27"/>
        <v>0</v>
      </c>
      <c r="X180" t="str">
        <v/>
      </c>
      <c r="Y180" t="str">
        <v/>
      </c>
      <c r="Z180" t="str">
        <v/>
      </c>
      <c r="AA180" t="b">
        <v>0</v>
      </c>
      <c r="AB180" t="b">
        <v>0</v>
      </c>
      <c r="AC180" t="b">
        <v>0</v>
      </c>
      <c r="AD180" t="b">
        <v>0</v>
      </c>
      <c r="AE180" t="b">
        <v>0</v>
      </c>
      <c r="AF180" s="25" t="b">
        <v>0</v>
      </c>
      <c r="AG180" t="b">
        <v>0</v>
      </c>
      <c r="AH180">
        <v>0</v>
      </c>
      <c r="AI180">
        <v>0</v>
      </c>
      <c r="AK180" s="13">
        <v>0</v>
      </c>
      <c r="AL180" s="13">
        <v>0</v>
      </c>
      <c r="AM180" s="13">
        <v>0</v>
      </c>
      <c r="AN180" s="18">
        <v>0</v>
      </c>
      <c r="AO180">
        <v>0</v>
      </c>
      <c r="AP180" t="b">
        <v>0</v>
      </c>
      <c r="AQ180">
        <v>0</v>
      </c>
      <c r="AR180">
        <v>0</v>
      </c>
      <c r="AS180" s="35" t="str">
        <v/>
      </c>
      <c r="AT180" s="35"/>
      <c r="AU180" s="58"/>
      <c r="AV180" t="b">
        <f t="shared" si="28"/>
        <v>0</v>
      </c>
      <c r="AW180">
        <v>0</v>
      </c>
      <c r="AX180">
        <v>0</v>
      </c>
      <c r="AY180">
        <v>0</v>
      </c>
      <c r="AZ180">
        <f ca="1"/>
        <v>0</v>
      </c>
      <c r="BB180" t="str">
        <v/>
      </c>
      <c r="BC180" t="str">
        <v/>
      </c>
      <c r="BD180" t="str">
        <v/>
      </c>
      <c r="BE180" t="str">
        <v/>
      </c>
      <c r="BF180" t="str">
        <v/>
      </c>
      <c r="BG180">
        <f ca="1"/>
        <v>0</v>
      </c>
      <c r="BI180" s="54" t="str">
        <f t="shared" si="21"/>
        <v/>
      </c>
      <c r="BJ180" s="54" t="str">
        <f t="shared" si="22"/>
        <v/>
      </c>
      <c r="BK180" s="54" t="str">
        <f t="shared" si="23"/>
        <v/>
      </c>
      <c r="BL180" s="54" t="str">
        <v/>
      </c>
      <c r="BM180" t="str">
        <v/>
      </c>
      <c r="BN180" t="str">
        <v/>
      </c>
      <c r="BO180" t="str">
        <v/>
      </c>
      <c r="BP180" t="str">
        <v/>
      </c>
      <c r="BQ180" s="25" t="str">
        <f t="shared" si="29"/>
        <v/>
      </c>
      <c r="BR180" s="35" t="str">
        <v/>
      </c>
      <c r="BS180" s="35" t="str">
        <v/>
      </c>
      <c r="BT180" t="str">
        <v>180</v>
      </c>
      <c r="BU180" s="35" t="str">
        <f t="shared" si="26"/>
        <v/>
      </c>
      <c r="BX180" s="13"/>
      <c r="BY180" s="57" t="str">
        <f t="shared" si="24"/>
        <v/>
      </c>
      <c r="BZ180" s="57"/>
      <c r="CG180" s="71"/>
      <c r="CH180" s="73"/>
      <c r="CI180" s="73"/>
      <c r="CJ180" s="73"/>
      <c r="CK180" s="73"/>
      <c r="CL180" s="73"/>
      <c r="CM180" s="73"/>
      <c r="CN180" s="73"/>
      <c r="CO180" s="73"/>
      <c r="CP180" s="73"/>
      <c r="CQ180" s="73"/>
      <c r="CR180" s="73"/>
      <c r="CS180" s="73"/>
      <c r="CT180" s="73"/>
      <c r="CU180" s="73"/>
      <c r="CX180" t="str">
        <f ca="1"/>
        <v/>
      </c>
      <c r="CY180" t="str">
        <f ca="1"/>
        <v/>
      </c>
      <c r="CZ180" t="str">
        <f ca="1"/>
        <v/>
      </c>
      <c r="DA180" t="str">
        <f ca="1"/>
        <v/>
      </c>
      <c r="DB180" t="str">
        <f ca="1"/>
        <v/>
      </c>
      <c r="DC180" t="str">
        <f ca="1"/>
        <v/>
      </c>
      <c r="DD180" t="str">
        <f ca="1"/>
        <v/>
      </c>
      <c r="DL180" s="18" t="b">
        <f ca="1"/>
        <v>0</v>
      </c>
      <c r="DM180" s="141" t="str">
        <f t="shared" ca="1" si="25"/>
        <v/>
      </c>
      <c r="DN180" t="str">
        <v/>
      </c>
      <c r="DO180" t="str">
        <f ca="1"/>
        <v/>
      </c>
      <c r="DP180" t="str">
        <f ca="1"/>
        <v/>
      </c>
      <c r="DS180" t="str">
        <f ca="1"/>
        <v/>
      </c>
      <c r="DT180" t="str">
        <f ca="1"/>
        <v/>
      </c>
      <c r="DU180" t="str">
        <f ca="1"/>
        <v/>
      </c>
      <c r="DV180" t="str">
        <f ca="1"/>
        <v/>
      </c>
      <c r="DY180" t="str">
        <f ca="1"/>
        <v/>
      </c>
      <c r="DZ180" t="str">
        <f ca="1"/>
        <v/>
      </c>
      <c r="EC180" t="b">
        <f ca="1"/>
        <v>0</v>
      </c>
      <c r="ED180" t="str">
        <f ca="1"/>
        <v/>
      </c>
      <c r="EE180" s="13" t="str">
        <f ca="1"/>
        <v/>
      </c>
      <c r="EG180" t="str">
        <f ca="1"/>
        <v/>
      </c>
      <c r="EH180" t="str">
        <f ca="1"/>
        <v/>
      </c>
      <c r="EI180" t="str">
        <f ca="1"/>
        <v/>
      </c>
      <c r="EJ180" t="str">
        <f ca="1"/>
        <v/>
      </c>
      <c r="EK180" t="str">
        <f ca="1"/>
        <v/>
      </c>
      <c r="EL180" t="str">
        <f ca="1">IF(_IsInternal,_xlfn.TEXTJOIN($EL$1,TRUE,EG180:EJ180),"")</f>
        <v/>
      </c>
      <c r="EM180" t="str">
        <f ca="1"/>
        <v/>
      </c>
      <c r="EP180" t="str">
        <v/>
      </c>
      <c r="EQ180" t="str">
        <f ca="1"/>
        <v/>
      </c>
      <c r="ES180" s="78">
        <f>ROWS(ES$4:ES180)</f>
        <v>177</v>
      </c>
      <c r="FP180" t="str">
        <f ca="1"/>
        <v/>
      </c>
      <c r="FQ180" t="str">
        <f ca="1"/>
        <v/>
      </c>
      <c r="FR180" t="str">
        <f ca="1"/>
        <v/>
      </c>
      <c r="FZ180" s="109"/>
      <c r="GH180" t="str">
        <f ca="1"/>
        <v/>
      </c>
      <c r="GI180" t="str">
        <f ca="1"/>
        <v/>
      </c>
      <c r="GJ180" t="str">
        <f ca="1"/>
        <v/>
      </c>
      <c r="GY180" t="b">
        <f ca="1"/>
        <v>0</v>
      </c>
      <c r="GZ180" t="str">
        <f ca="1"/>
        <v/>
      </c>
      <c r="HA180" t="str">
        <f ca="1"/>
        <v/>
      </c>
      <c r="HB180" t="str">
        <f ca="1"/>
        <v/>
      </c>
      <c r="HQ180" t="str">
        <f ca="1"/>
        <v/>
      </c>
      <c r="HR180" t="str">
        <f ca="1"/>
        <v/>
      </c>
      <c r="HS180" t="str">
        <f ca="1"/>
        <v/>
      </c>
    </row>
    <row r="181" spans="1:227">
      <c r="A181" s="14" t="str">
        <f>IF(AK181,MAX(A$4:A180)+1,"")</f>
        <v/>
      </c>
      <c r="B181" s="51"/>
      <c r="C181" s="12"/>
      <c r="D181" s="12"/>
      <c r="E181" s="12"/>
      <c r="G181" s="12"/>
      <c r="I181" s="186"/>
      <c r="K181" s="12"/>
      <c r="L181" s="241"/>
      <c r="M181" s="241"/>
      <c r="O181" s="239">
        <v>0</v>
      </c>
      <c r="P181" s="240" t="str">
        <f ca="1">IF(T181,SUM(OFFSET($O181:$O$303,,,U181)),"")</f>
        <v/>
      </c>
      <c r="Q181" s="175"/>
      <c r="R181" s="177" t="str">
        <v/>
      </c>
      <c r="T181">
        <v>0</v>
      </c>
      <c r="U181" t="str">
        <f>IF(T181,IFERROR(MATCH(1,$T182:$T$303,0),ROWS($T181:$T$303)),"")</f>
        <v/>
      </c>
      <c r="V181" t="str">
        <v/>
      </c>
      <c r="W181" t="b">
        <f t="shared" si="27"/>
        <v>0</v>
      </c>
      <c r="X181" t="str">
        <v/>
      </c>
      <c r="Y181" t="str">
        <v/>
      </c>
      <c r="Z181" t="str">
        <v/>
      </c>
      <c r="AA181" t="b">
        <v>0</v>
      </c>
      <c r="AB181" t="b">
        <v>0</v>
      </c>
      <c r="AC181" t="b">
        <v>0</v>
      </c>
      <c r="AD181" t="b">
        <v>0</v>
      </c>
      <c r="AE181" t="b">
        <v>0</v>
      </c>
      <c r="AF181" s="25" t="b">
        <v>0</v>
      </c>
      <c r="AG181" t="b">
        <v>0</v>
      </c>
      <c r="AH181">
        <v>0</v>
      </c>
      <c r="AI181">
        <v>0</v>
      </c>
      <c r="AK181" s="13">
        <v>0</v>
      </c>
      <c r="AL181" s="13">
        <v>0</v>
      </c>
      <c r="AM181" s="13">
        <v>0</v>
      </c>
      <c r="AN181" s="18">
        <v>0</v>
      </c>
      <c r="AO181">
        <v>0</v>
      </c>
      <c r="AP181" t="b">
        <v>0</v>
      </c>
      <c r="AQ181">
        <v>0</v>
      </c>
      <c r="AR181">
        <v>0</v>
      </c>
      <c r="AS181" s="35" t="str">
        <v/>
      </c>
      <c r="AT181" s="35"/>
      <c r="AU181" s="58"/>
      <c r="AV181" t="b">
        <f t="shared" si="28"/>
        <v>0</v>
      </c>
      <c r="AW181">
        <v>0</v>
      </c>
      <c r="AX181">
        <v>0</v>
      </c>
      <c r="AY181">
        <v>0</v>
      </c>
      <c r="AZ181">
        <f ca="1"/>
        <v>0</v>
      </c>
      <c r="BB181" t="str">
        <v/>
      </c>
      <c r="BC181" t="str">
        <v/>
      </c>
      <c r="BD181" t="str">
        <v/>
      </c>
      <c r="BE181" t="str">
        <v/>
      </c>
      <c r="BF181" t="str">
        <v/>
      </c>
      <c r="BG181">
        <f ca="1"/>
        <v>0</v>
      </c>
      <c r="BI181" s="54" t="str">
        <f t="shared" si="21"/>
        <v/>
      </c>
      <c r="BJ181" s="54" t="str">
        <f t="shared" si="22"/>
        <v/>
      </c>
      <c r="BK181" s="54" t="str">
        <f t="shared" si="23"/>
        <v/>
      </c>
      <c r="BL181" s="54" t="str">
        <v/>
      </c>
      <c r="BM181" t="str">
        <v/>
      </c>
      <c r="BN181" t="str">
        <v/>
      </c>
      <c r="BO181" t="str">
        <v/>
      </c>
      <c r="BP181" t="str">
        <v/>
      </c>
      <c r="BQ181" s="25" t="str">
        <f t="shared" si="29"/>
        <v/>
      </c>
      <c r="BR181" s="35" t="str">
        <v/>
      </c>
      <c r="BS181" s="35" t="str">
        <v/>
      </c>
      <c r="BT181" t="str">
        <v>181</v>
      </c>
      <c r="BU181" s="35" t="str">
        <f t="shared" si="26"/>
        <v/>
      </c>
      <c r="BX181" s="13"/>
      <c r="BY181" s="57" t="str">
        <f t="shared" si="24"/>
        <v/>
      </c>
      <c r="BZ181" s="57"/>
      <c r="CG181" s="71"/>
      <c r="CH181" s="73"/>
      <c r="CI181" s="73"/>
      <c r="CJ181" s="73"/>
      <c r="CK181" s="73"/>
      <c r="CL181" s="73"/>
      <c r="CM181" s="73"/>
      <c r="CN181" s="73"/>
      <c r="CO181" s="73"/>
      <c r="CP181" s="73"/>
      <c r="CQ181" s="73"/>
      <c r="CR181" s="73"/>
      <c r="CS181" s="73"/>
      <c r="CT181" s="73"/>
      <c r="CU181" s="73"/>
      <c r="CX181" t="str">
        <f ca="1"/>
        <v/>
      </c>
      <c r="CY181" t="str">
        <f ca="1"/>
        <v/>
      </c>
      <c r="CZ181" t="str">
        <f ca="1"/>
        <v/>
      </c>
      <c r="DA181" t="str">
        <f ca="1"/>
        <v/>
      </c>
      <c r="DB181" t="str">
        <f ca="1"/>
        <v/>
      </c>
      <c r="DC181" t="str">
        <f ca="1"/>
        <v/>
      </c>
      <c r="DD181" t="str">
        <f ca="1"/>
        <v/>
      </c>
      <c r="DL181" s="18" t="b">
        <f ca="1"/>
        <v>0</v>
      </c>
      <c r="DM181" s="141" t="str">
        <f t="shared" ca="1" si="25"/>
        <v/>
      </c>
      <c r="DN181" t="str">
        <v/>
      </c>
      <c r="DO181" t="str">
        <f ca="1"/>
        <v/>
      </c>
      <c r="DP181" t="str">
        <f ca="1"/>
        <v/>
      </c>
      <c r="DS181" t="str">
        <f ca="1"/>
        <v/>
      </c>
      <c r="DT181" t="str">
        <f ca="1"/>
        <v/>
      </c>
      <c r="DU181" t="str">
        <f ca="1"/>
        <v/>
      </c>
      <c r="DV181" t="str">
        <f ca="1"/>
        <v/>
      </c>
      <c r="DY181" t="str">
        <f ca="1"/>
        <v/>
      </c>
      <c r="DZ181" t="str">
        <f ca="1"/>
        <v/>
      </c>
      <c r="EC181" t="b">
        <f ca="1"/>
        <v>0</v>
      </c>
      <c r="ED181" t="str">
        <f ca="1"/>
        <v/>
      </c>
      <c r="EE181" s="13" t="str">
        <f ca="1"/>
        <v/>
      </c>
      <c r="EG181" t="str">
        <f ca="1"/>
        <v/>
      </c>
      <c r="EH181" t="str">
        <f ca="1"/>
        <v/>
      </c>
      <c r="EI181" t="str">
        <f ca="1"/>
        <v/>
      </c>
      <c r="EJ181" t="str">
        <f ca="1"/>
        <v/>
      </c>
      <c r="EK181" t="str">
        <f ca="1"/>
        <v/>
      </c>
      <c r="EL181" t="str">
        <f ca="1">IF(_IsInternal,_xlfn.TEXTJOIN($EL$1,TRUE,EG181:EJ181),"")</f>
        <v/>
      </c>
      <c r="EM181" t="str">
        <f ca="1"/>
        <v/>
      </c>
      <c r="EP181" t="str">
        <v/>
      </c>
      <c r="EQ181" t="str">
        <f ca="1"/>
        <v/>
      </c>
      <c r="ES181" s="78">
        <f>ROWS(ES$4:ES181)</f>
        <v>178</v>
      </c>
      <c r="FP181" t="str">
        <f ca="1"/>
        <v/>
      </c>
      <c r="FQ181" t="str">
        <f ca="1"/>
        <v/>
      </c>
      <c r="FR181" t="str">
        <f ca="1"/>
        <v/>
      </c>
      <c r="FZ181" s="109"/>
      <c r="GH181" t="str">
        <f ca="1"/>
        <v/>
      </c>
      <c r="GI181" t="str">
        <f ca="1"/>
        <v/>
      </c>
      <c r="GJ181" t="str">
        <f ca="1"/>
        <v/>
      </c>
      <c r="GY181" t="b">
        <f ca="1"/>
        <v>0</v>
      </c>
      <c r="GZ181" t="str">
        <f ca="1"/>
        <v/>
      </c>
      <c r="HA181" t="str">
        <f ca="1"/>
        <v/>
      </c>
      <c r="HB181" t="str">
        <f ca="1"/>
        <v/>
      </c>
      <c r="HQ181" t="str">
        <f ca="1"/>
        <v/>
      </c>
      <c r="HR181" t="str">
        <f ca="1"/>
        <v/>
      </c>
      <c r="HS181" t="str">
        <f ca="1"/>
        <v/>
      </c>
    </row>
    <row r="182" spans="1:227">
      <c r="A182" s="14" t="str">
        <f>IF(AK182,MAX(A$4:A181)+1,"")</f>
        <v/>
      </c>
      <c r="B182" s="51"/>
      <c r="C182" s="12"/>
      <c r="D182" s="12"/>
      <c r="E182" s="12"/>
      <c r="G182" s="12"/>
      <c r="I182" s="186"/>
      <c r="K182" s="12"/>
      <c r="L182" s="241"/>
      <c r="M182" s="241"/>
      <c r="O182" s="239">
        <v>0</v>
      </c>
      <c r="P182" s="240" t="str">
        <f ca="1">IF(T182,SUM(OFFSET($O182:$O$303,,,U182)),"")</f>
        <v/>
      </c>
      <c r="Q182" s="175"/>
      <c r="R182" s="177" t="str">
        <v/>
      </c>
      <c r="T182">
        <v>0</v>
      </c>
      <c r="U182" t="str">
        <f>IF(T182,IFERROR(MATCH(1,$T183:$T$303,0),ROWS($T182:$T$303)),"")</f>
        <v/>
      </c>
      <c r="V182" t="str">
        <v/>
      </c>
      <c r="W182" t="b">
        <f t="shared" si="27"/>
        <v>0</v>
      </c>
      <c r="X182" t="str">
        <v/>
      </c>
      <c r="Y182" t="str">
        <v/>
      </c>
      <c r="Z182" t="str">
        <v/>
      </c>
      <c r="AA182" t="b">
        <v>0</v>
      </c>
      <c r="AB182" t="b">
        <v>0</v>
      </c>
      <c r="AC182" t="b">
        <v>0</v>
      </c>
      <c r="AD182" t="b">
        <v>0</v>
      </c>
      <c r="AE182" t="b">
        <v>0</v>
      </c>
      <c r="AF182" s="25" t="b">
        <v>0</v>
      </c>
      <c r="AG182" t="b">
        <v>0</v>
      </c>
      <c r="AH182">
        <v>0</v>
      </c>
      <c r="AI182">
        <v>0</v>
      </c>
      <c r="AK182" s="13">
        <v>0</v>
      </c>
      <c r="AL182" s="13">
        <v>0</v>
      </c>
      <c r="AM182" s="13">
        <v>0</v>
      </c>
      <c r="AN182" s="18">
        <v>0</v>
      </c>
      <c r="AO182">
        <v>0</v>
      </c>
      <c r="AP182" t="b">
        <v>0</v>
      </c>
      <c r="AQ182">
        <v>0</v>
      </c>
      <c r="AR182">
        <v>0</v>
      </c>
      <c r="AS182" s="35" t="str">
        <v/>
      </c>
      <c r="AT182" s="35"/>
      <c r="AU182" s="58"/>
      <c r="AV182" t="b">
        <f t="shared" si="28"/>
        <v>0</v>
      </c>
      <c r="AW182">
        <v>0</v>
      </c>
      <c r="AX182">
        <v>0</v>
      </c>
      <c r="AY182">
        <v>0</v>
      </c>
      <c r="AZ182">
        <f ca="1"/>
        <v>0</v>
      </c>
      <c r="BB182" t="str">
        <v/>
      </c>
      <c r="BC182" t="str">
        <v/>
      </c>
      <c r="BD182" t="str">
        <v/>
      </c>
      <c r="BE182" t="str">
        <v/>
      </c>
      <c r="BF182" t="str">
        <v/>
      </c>
      <c r="BG182">
        <f ca="1"/>
        <v>0</v>
      </c>
      <c r="BI182" s="54" t="str">
        <f t="shared" si="21"/>
        <v/>
      </c>
      <c r="BJ182" s="54" t="str">
        <f t="shared" si="22"/>
        <v/>
      </c>
      <c r="BK182" s="54" t="str">
        <f t="shared" si="23"/>
        <v/>
      </c>
      <c r="BL182" s="54" t="str">
        <v/>
      </c>
      <c r="BM182" t="str">
        <v/>
      </c>
      <c r="BN182" t="str">
        <v/>
      </c>
      <c r="BO182" t="str">
        <v/>
      </c>
      <c r="BP182" t="str">
        <v/>
      </c>
      <c r="BQ182" s="25" t="str">
        <f t="shared" si="29"/>
        <v/>
      </c>
      <c r="BR182" s="35" t="str">
        <v/>
      </c>
      <c r="BS182" s="35" t="str">
        <v/>
      </c>
      <c r="BT182" t="str">
        <v>182</v>
      </c>
      <c r="BU182" s="35" t="str">
        <f t="shared" si="26"/>
        <v/>
      </c>
      <c r="BX182" s="13"/>
      <c r="BY182" s="57" t="str">
        <f t="shared" si="24"/>
        <v/>
      </c>
      <c r="BZ182" s="57"/>
      <c r="CG182" s="71"/>
      <c r="CH182" s="73"/>
      <c r="CI182" s="73"/>
      <c r="CJ182" s="73"/>
      <c r="CK182" s="73"/>
      <c r="CL182" s="73"/>
      <c r="CM182" s="73"/>
      <c r="CN182" s="73"/>
      <c r="CO182" s="73"/>
      <c r="CP182" s="73"/>
      <c r="CQ182" s="73"/>
      <c r="CR182" s="73"/>
      <c r="CS182" s="73"/>
      <c r="CT182" s="73"/>
      <c r="CU182" s="73"/>
      <c r="CX182" t="str">
        <f ca="1"/>
        <v/>
      </c>
      <c r="CY182" t="str">
        <f ca="1"/>
        <v/>
      </c>
      <c r="CZ182" t="str">
        <f ca="1"/>
        <v/>
      </c>
      <c r="DA182" t="str">
        <f ca="1"/>
        <v/>
      </c>
      <c r="DB182" t="str">
        <f ca="1"/>
        <v/>
      </c>
      <c r="DC182" t="str">
        <f ca="1"/>
        <v/>
      </c>
      <c r="DD182" t="str">
        <f ca="1"/>
        <v/>
      </c>
      <c r="DL182" s="18" t="b">
        <f ca="1"/>
        <v>0</v>
      </c>
      <c r="DM182" s="141" t="str">
        <f t="shared" ca="1" si="25"/>
        <v/>
      </c>
      <c r="DN182" t="str">
        <v/>
      </c>
      <c r="DO182" t="str">
        <f ca="1"/>
        <v/>
      </c>
      <c r="DP182" t="str">
        <f ca="1"/>
        <v/>
      </c>
      <c r="DS182" t="str">
        <f ca="1"/>
        <v/>
      </c>
      <c r="DT182" t="str">
        <f ca="1"/>
        <v/>
      </c>
      <c r="DU182" t="str">
        <f ca="1"/>
        <v/>
      </c>
      <c r="DV182" t="str">
        <f ca="1"/>
        <v/>
      </c>
      <c r="DY182" t="str">
        <f ca="1"/>
        <v/>
      </c>
      <c r="DZ182" t="str">
        <f ca="1"/>
        <v/>
      </c>
      <c r="EC182" t="b">
        <f ca="1"/>
        <v>0</v>
      </c>
      <c r="ED182" t="str">
        <f ca="1"/>
        <v/>
      </c>
      <c r="EE182" s="13" t="str">
        <f ca="1"/>
        <v/>
      </c>
      <c r="EG182" t="str">
        <f ca="1"/>
        <v/>
      </c>
      <c r="EH182" t="str">
        <f ca="1"/>
        <v/>
      </c>
      <c r="EI182" t="str">
        <f ca="1"/>
        <v/>
      </c>
      <c r="EJ182" t="str">
        <f ca="1"/>
        <v/>
      </c>
      <c r="EK182" t="str">
        <f ca="1"/>
        <v/>
      </c>
      <c r="EL182" t="str">
        <f ca="1">IF(_IsInternal,_xlfn.TEXTJOIN($EL$1,TRUE,EG182:EJ182),"")</f>
        <v/>
      </c>
      <c r="EM182" t="str">
        <f ca="1"/>
        <v/>
      </c>
      <c r="EP182" t="str">
        <v/>
      </c>
      <c r="EQ182" t="str">
        <f ca="1"/>
        <v/>
      </c>
      <c r="ES182" s="78">
        <f>ROWS(ES$4:ES182)</f>
        <v>179</v>
      </c>
      <c r="FP182" t="str">
        <f ca="1"/>
        <v/>
      </c>
      <c r="FQ182" t="str">
        <f ca="1"/>
        <v/>
      </c>
      <c r="FR182" t="str">
        <f ca="1"/>
        <v/>
      </c>
      <c r="FZ182" s="109"/>
      <c r="GH182" t="str">
        <f ca="1"/>
        <v/>
      </c>
      <c r="GI182" t="str">
        <f ca="1"/>
        <v/>
      </c>
      <c r="GJ182" t="str">
        <f ca="1"/>
        <v/>
      </c>
      <c r="GY182" t="b">
        <f ca="1"/>
        <v>0</v>
      </c>
      <c r="GZ182" t="str">
        <f ca="1"/>
        <v/>
      </c>
      <c r="HA182" t="str">
        <f ca="1"/>
        <v/>
      </c>
      <c r="HB182" t="str">
        <f ca="1"/>
        <v/>
      </c>
      <c r="HQ182" t="str">
        <f ca="1"/>
        <v/>
      </c>
      <c r="HR182" t="str">
        <f ca="1"/>
        <v/>
      </c>
      <c r="HS182" t="str">
        <f ca="1"/>
        <v/>
      </c>
    </row>
    <row r="183" spans="1:227">
      <c r="A183" s="14" t="str">
        <f>IF(AK183,MAX(A$4:A182)+1,"")</f>
        <v/>
      </c>
      <c r="B183" s="51"/>
      <c r="C183" s="12"/>
      <c r="D183" s="12"/>
      <c r="E183" s="12"/>
      <c r="G183" s="12"/>
      <c r="I183" s="186"/>
      <c r="K183" s="12"/>
      <c r="L183" s="241"/>
      <c r="M183" s="241"/>
      <c r="O183" s="239">
        <v>0</v>
      </c>
      <c r="P183" s="240" t="str">
        <f ca="1">IF(T183,SUM(OFFSET($O183:$O$303,,,U183)),"")</f>
        <v/>
      </c>
      <c r="Q183" s="175"/>
      <c r="R183" s="177" t="str">
        <v/>
      </c>
      <c r="T183">
        <v>0</v>
      </c>
      <c r="U183" t="str">
        <f>IF(T183,IFERROR(MATCH(1,$T184:$T$303,0),ROWS($T183:$T$303)),"")</f>
        <v/>
      </c>
      <c r="V183" t="str">
        <v/>
      </c>
      <c r="W183" t="b">
        <f t="shared" si="27"/>
        <v>0</v>
      </c>
      <c r="X183" t="str">
        <v/>
      </c>
      <c r="Y183" t="str">
        <v/>
      </c>
      <c r="Z183" t="str">
        <v/>
      </c>
      <c r="AA183" t="b">
        <v>0</v>
      </c>
      <c r="AB183" t="b">
        <v>0</v>
      </c>
      <c r="AC183" t="b">
        <v>0</v>
      </c>
      <c r="AD183" t="b">
        <v>0</v>
      </c>
      <c r="AE183" t="b">
        <v>0</v>
      </c>
      <c r="AF183" s="25" t="b">
        <v>0</v>
      </c>
      <c r="AG183" t="b">
        <v>0</v>
      </c>
      <c r="AH183">
        <v>0</v>
      </c>
      <c r="AI183">
        <v>0</v>
      </c>
      <c r="AK183" s="13">
        <v>0</v>
      </c>
      <c r="AL183" s="13">
        <v>0</v>
      </c>
      <c r="AM183" s="13">
        <v>0</v>
      </c>
      <c r="AN183" s="18">
        <v>0</v>
      </c>
      <c r="AO183">
        <v>0</v>
      </c>
      <c r="AP183" t="b">
        <v>0</v>
      </c>
      <c r="AQ183">
        <v>0</v>
      </c>
      <c r="AR183">
        <v>0</v>
      </c>
      <c r="AS183" s="35" t="str">
        <v/>
      </c>
      <c r="AT183" s="35"/>
      <c r="AU183" s="58"/>
      <c r="AV183" t="b">
        <f t="shared" si="28"/>
        <v>0</v>
      </c>
      <c r="AW183">
        <v>0</v>
      </c>
      <c r="AX183">
        <v>0</v>
      </c>
      <c r="AY183">
        <v>0</v>
      </c>
      <c r="AZ183">
        <f ca="1"/>
        <v>0</v>
      </c>
      <c r="BB183" t="str">
        <v/>
      </c>
      <c r="BC183" t="str">
        <v/>
      </c>
      <c r="BD183" t="str">
        <v/>
      </c>
      <c r="BE183" t="str">
        <v/>
      </c>
      <c r="BF183" t="str">
        <v/>
      </c>
      <c r="BG183">
        <f ca="1"/>
        <v>0</v>
      </c>
      <c r="BI183" s="54" t="str">
        <f t="shared" si="21"/>
        <v/>
      </c>
      <c r="BJ183" s="54" t="str">
        <f t="shared" si="22"/>
        <v/>
      </c>
      <c r="BK183" s="54" t="str">
        <f t="shared" si="23"/>
        <v/>
      </c>
      <c r="BL183" s="54" t="str">
        <v/>
      </c>
      <c r="BM183" t="str">
        <v/>
      </c>
      <c r="BN183" t="str">
        <v/>
      </c>
      <c r="BO183" t="str">
        <v/>
      </c>
      <c r="BP183" t="str">
        <v/>
      </c>
      <c r="BQ183" s="25" t="str">
        <f t="shared" si="29"/>
        <v/>
      </c>
      <c r="BR183" s="35" t="str">
        <v/>
      </c>
      <c r="BS183" s="35" t="str">
        <v/>
      </c>
      <c r="BT183" t="str">
        <v>183</v>
      </c>
      <c r="BU183" s="35" t="str">
        <f t="shared" si="26"/>
        <v/>
      </c>
      <c r="BX183" s="13"/>
      <c r="BY183" s="57" t="str">
        <f t="shared" si="24"/>
        <v/>
      </c>
      <c r="BZ183" s="57"/>
      <c r="CG183" s="71"/>
      <c r="CH183" s="73"/>
      <c r="CI183" s="73"/>
      <c r="CJ183" s="73"/>
      <c r="CK183" s="73"/>
      <c r="CL183" s="73"/>
      <c r="CM183" s="73"/>
      <c r="CN183" s="73"/>
      <c r="CO183" s="73"/>
      <c r="CP183" s="73"/>
      <c r="CQ183" s="73"/>
      <c r="CR183" s="73"/>
      <c r="CS183" s="73"/>
      <c r="CT183" s="73"/>
      <c r="CU183" s="73"/>
      <c r="CX183" t="str">
        <f ca="1"/>
        <v/>
      </c>
      <c r="CY183" t="str">
        <f ca="1"/>
        <v/>
      </c>
      <c r="CZ183" t="str">
        <f ca="1"/>
        <v/>
      </c>
      <c r="DA183" t="str">
        <f ca="1"/>
        <v/>
      </c>
      <c r="DB183" t="str">
        <f ca="1"/>
        <v/>
      </c>
      <c r="DC183" t="str">
        <f ca="1"/>
        <v/>
      </c>
      <c r="DD183" t="str">
        <f ca="1"/>
        <v/>
      </c>
      <c r="DL183" s="18" t="b">
        <f ca="1"/>
        <v>0</v>
      </c>
      <c r="DM183" s="141" t="str">
        <f t="shared" ca="1" si="25"/>
        <v/>
      </c>
      <c r="DN183" t="str">
        <v/>
      </c>
      <c r="DO183" t="str">
        <f ca="1"/>
        <v/>
      </c>
      <c r="DP183" t="str">
        <f ca="1"/>
        <v/>
      </c>
      <c r="DS183" t="str">
        <f ca="1"/>
        <v/>
      </c>
      <c r="DT183" t="str">
        <f ca="1"/>
        <v/>
      </c>
      <c r="DU183" t="str">
        <f ca="1"/>
        <v/>
      </c>
      <c r="DV183" t="str">
        <f ca="1"/>
        <v/>
      </c>
      <c r="DY183" t="str">
        <f ca="1"/>
        <v/>
      </c>
      <c r="DZ183" t="str">
        <f ca="1"/>
        <v/>
      </c>
      <c r="EC183" t="b">
        <f ca="1"/>
        <v>0</v>
      </c>
      <c r="ED183" t="str">
        <f ca="1"/>
        <v/>
      </c>
      <c r="EE183" s="13" t="str">
        <f ca="1"/>
        <v/>
      </c>
      <c r="EG183" t="str">
        <f ca="1"/>
        <v/>
      </c>
      <c r="EH183" t="str">
        <f ca="1"/>
        <v/>
      </c>
      <c r="EI183" t="str">
        <f ca="1"/>
        <v/>
      </c>
      <c r="EJ183" t="str">
        <f ca="1"/>
        <v/>
      </c>
      <c r="EK183" t="str">
        <f ca="1"/>
        <v/>
      </c>
      <c r="EL183" t="str">
        <f ca="1">IF(_IsInternal,_xlfn.TEXTJOIN($EL$1,TRUE,EG183:EJ183),"")</f>
        <v/>
      </c>
      <c r="EM183" t="str">
        <f ca="1"/>
        <v/>
      </c>
      <c r="EP183" t="str">
        <v/>
      </c>
      <c r="EQ183" t="str">
        <f ca="1"/>
        <v/>
      </c>
      <c r="ES183" s="78">
        <f>ROWS(ES$4:ES183)</f>
        <v>180</v>
      </c>
      <c r="FP183" t="str">
        <f ca="1"/>
        <v/>
      </c>
      <c r="FQ183" t="str">
        <f ca="1"/>
        <v/>
      </c>
      <c r="FR183" t="str">
        <f ca="1"/>
        <v/>
      </c>
      <c r="FZ183" s="109"/>
      <c r="GH183" t="str">
        <f ca="1"/>
        <v/>
      </c>
      <c r="GI183" t="str">
        <f ca="1"/>
        <v/>
      </c>
      <c r="GJ183" t="str">
        <f ca="1"/>
        <v/>
      </c>
      <c r="GY183" t="b">
        <f ca="1"/>
        <v>0</v>
      </c>
      <c r="GZ183" t="str">
        <f ca="1"/>
        <v/>
      </c>
      <c r="HA183" t="str">
        <f ca="1"/>
        <v/>
      </c>
      <c r="HB183" t="str">
        <f ca="1"/>
        <v/>
      </c>
      <c r="HQ183" t="str">
        <f ca="1"/>
        <v/>
      </c>
      <c r="HR183" t="str">
        <f ca="1"/>
        <v/>
      </c>
      <c r="HS183" t="str">
        <f ca="1"/>
        <v/>
      </c>
    </row>
    <row r="184" spans="1:227">
      <c r="A184" s="14" t="str">
        <f>IF(AK184,MAX(A$4:A183)+1,"")</f>
        <v/>
      </c>
      <c r="B184" s="51"/>
      <c r="C184" s="12"/>
      <c r="D184" s="12"/>
      <c r="E184" s="12"/>
      <c r="G184" s="12"/>
      <c r="I184" s="186"/>
      <c r="K184" s="12"/>
      <c r="L184" s="241"/>
      <c r="M184" s="241"/>
      <c r="O184" s="239">
        <v>0</v>
      </c>
      <c r="P184" s="240" t="str">
        <f ca="1">IF(T184,SUM(OFFSET($O184:$O$303,,,U184)),"")</f>
        <v/>
      </c>
      <c r="Q184" s="175"/>
      <c r="R184" s="177" t="str">
        <v/>
      </c>
      <c r="T184">
        <v>0</v>
      </c>
      <c r="U184" t="str">
        <f>IF(T184,IFERROR(MATCH(1,$T185:$T$303,0),ROWS($T184:$T$303)),"")</f>
        <v/>
      </c>
      <c r="V184" t="str">
        <v/>
      </c>
      <c r="W184" t="b">
        <f t="shared" si="27"/>
        <v>0</v>
      </c>
      <c r="X184" t="str">
        <v/>
      </c>
      <c r="Y184" t="str">
        <v/>
      </c>
      <c r="Z184" t="str">
        <v/>
      </c>
      <c r="AA184" t="b">
        <v>0</v>
      </c>
      <c r="AB184" t="b">
        <v>0</v>
      </c>
      <c r="AC184" t="b">
        <v>0</v>
      </c>
      <c r="AD184" t="b">
        <v>0</v>
      </c>
      <c r="AE184" t="b">
        <v>0</v>
      </c>
      <c r="AF184" s="25" t="b">
        <v>0</v>
      </c>
      <c r="AG184" t="b">
        <v>0</v>
      </c>
      <c r="AH184">
        <v>0</v>
      </c>
      <c r="AI184">
        <v>0</v>
      </c>
      <c r="AK184" s="13">
        <v>0</v>
      </c>
      <c r="AL184" s="13">
        <v>0</v>
      </c>
      <c r="AM184" s="13">
        <v>0</v>
      </c>
      <c r="AN184" s="18">
        <v>0</v>
      </c>
      <c r="AO184">
        <v>0</v>
      </c>
      <c r="AP184" t="b">
        <v>0</v>
      </c>
      <c r="AQ184">
        <v>0</v>
      </c>
      <c r="AR184">
        <v>0</v>
      </c>
      <c r="AS184" s="35" t="str">
        <v/>
      </c>
      <c r="AT184" s="35"/>
      <c r="AU184" s="58"/>
      <c r="AV184" t="b">
        <f t="shared" si="28"/>
        <v>0</v>
      </c>
      <c r="AW184">
        <v>0</v>
      </c>
      <c r="AX184">
        <v>0</v>
      </c>
      <c r="AY184">
        <v>0</v>
      </c>
      <c r="AZ184">
        <f ca="1"/>
        <v>0</v>
      </c>
      <c r="BB184" t="str">
        <v/>
      </c>
      <c r="BC184" t="str">
        <v/>
      </c>
      <c r="BD184" t="str">
        <v/>
      </c>
      <c r="BE184" t="str">
        <v/>
      </c>
      <c r="BF184" t="str">
        <v/>
      </c>
      <c r="BG184">
        <f ca="1"/>
        <v>0</v>
      </c>
      <c r="BI184" s="54" t="str">
        <f t="shared" si="21"/>
        <v/>
      </c>
      <c r="BJ184" s="54" t="str">
        <f t="shared" si="22"/>
        <v/>
      </c>
      <c r="BK184" s="54" t="str">
        <f t="shared" si="23"/>
        <v/>
      </c>
      <c r="BL184" s="54" t="str">
        <v/>
      </c>
      <c r="BM184" t="str">
        <v/>
      </c>
      <c r="BN184" t="str">
        <v/>
      </c>
      <c r="BO184" t="str">
        <v/>
      </c>
      <c r="BP184" t="str">
        <v/>
      </c>
      <c r="BQ184" s="25" t="str">
        <f t="shared" si="29"/>
        <v/>
      </c>
      <c r="BR184" s="35" t="str">
        <v/>
      </c>
      <c r="BS184" s="35" t="str">
        <v/>
      </c>
      <c r="BT184" t="str">
        <v>184</v>
      </c>
      <c r="BU184" s="35" t="str">
        <f t="shared" si="26"/>
        <v/>
      </c>
      <c r="BX184" s="13"/>
      <c r="BY184" s="57" t="str">
        <f t="shared" si="24"/>
        <v/>
      </c>
      <c r="BZ184" s="57"/>
      <c r="CG184" s="71"/>
      <c r="CH184" s="73"/>
      <c r="CI184" s="73"/>
      <c r="CJ184" s="73"/>
      <c r="CK184" s="73"/>
      <c r="CL184" s="73"/>
      <c r="CM184" s="73"/>
      <c r="CN184" s="73"/>
      <c r="CO184" s="73"/>
      <c r="CP184" s="73"/>
      <c r="CQ184" s="73"/>
      <c r="CR184" s="73"/>
      <c r="CS184" s="73"/>
      <c r="CT184" s="73"/>
      <c r="CU184" s="73"/>
      <c r="CX184" t="str">
        <f ca="1"/>
        <v/>
      </c>
      <c r="CY184" t="str">
        <f ca="1"/>
        <v/>
      </c>
      <c r="CZ184" t="str">
        <f ca="1"/>
        <v/>
      </c>
      <c r="DA184" t="str">
        <f ca="1"/>
        <v/>
      </c>
      <c r="DB184" t="str">
        <f ca="1"/>
        <v/>
      </c>
      <c r="DC184" t="str">
        <f ca="1"/>
        <v/>
      </c>
      <c r="DD184" t="str">
        <f ca="1"/>
        <v/>
      </c>
      <c r="DL184" s="18" t="b">
        <f ca="1"/>
        <v>0</v>
      </c>
      <c r="DM184" s="141" t="str">
        <f t="shared" ca="1" si="25"/>
        <v/>
      </c>
      <c r="DN184" t="str">
        <v/>
      </c>
      <c r="DO184" t="str">
        <f ca="1"/>
        <v/>
      </c>
      <c r="DP184" t="str">
        <f ca="1"/>
        <v/>
      </c>
      <c r="DS184" t="str">
        <f ca="1"/>
        <v/>
      </c>
      <c r="DT184" t="str">
        <f ca="1"/>
        <v/>
      </c>
      <c r="DU184" t="str">
        <f ca="1"/>
        <v/>
      </c>
      <c r="DV184" t="str">
        <f ca="1"/>
        <v/>
      </c>
      <c r="DY184" t="str">
        <f ca="1"/>
        <v/>
      </c>
      <c r="DZ184" t="str">
        <f ca="1"/>
        <v/>
      </c>
      <c r="EC184" t="b">
        <f ca="1"/>
        <v>0</v>
      </c>
      <c r="ED184" t="str">
        <f ca="1"/>
        <v/>
      </c>
      <c r="EE184" s="13" t="str">
        <f ca="1"/>
        <v/>
      </c>
      <c r="EG184" t="str">
        <f ca="1"/>
        <v/>
      </c>
      <c r="EH184" t="str">
        <f ca="1"/>
        <v/>
      </c>
      <c r="EI184" t="str">
        <f ca="1"/>
        <v/>
      </c>
      <c r="EJ184" t="str">
        <f ca="1"/>
        <v/>
      </c>
      <c r="EK184" t="str">
        <f ca="1"/>
        <v/>
      </c>
      <c r="EL184" t="str">
        <f ca="1">IF(_IsInternal,_xlfn.TEXTJOIN($EL$1,TRUE,EG184:EJ184),"")</f>
        <v/>
      </c>
      <c r="EM184" t="str">
        <f ca="1"/>
        <v/>
      </c>
      <c r="EP184" t="str">
        <v/>
      </c>
      <c r="EQ184" t="str">
        <f ca="1"/>
        <v/>
      </c>
      <c r="ES184" s="78">
        <f>ROWS(ES$4:ES184)</f>
        <v>181</v>
      </c>
      <c r="FP184" t="str">
        <f ca="1"/>
        <v/>
      </c>
      <c r="FQ184" t="str">
        <f ca="1"/>
        <v/>
      </c>
      <c r="FR184" t="str">
        <f ca="1"/>
        <v/>
      </c>
      <c r="FZ184" s="109"/>
      <c r="GH184" t="str">
        <f ca="1"/>
        <v/>
      </c>
      <c r="GI184" t="str">
        <f ca="1"/>
        <v/>
      </c>
      <c r="GJ184" t="str">
        <f ca="1"/>
        <v/>
      </c>
      <c r="GY184" t="b">
        <f ca="1"/>
        <v>0</v>
      </c>
      <c r="GZ184" t="str">
        <f ca="1"/>
        <v/>
      </c>
      <c r="HA184" t="str">
        <f ca="1"/>
        <v/>
      </c>
      <c r="HB184" t="str">
        <f ca="1"/>
        <v/>
      </c>
      <c r="HQ184" t="str">
        <f ca="1"/>
        <v/>
      </c>
      <c r="HR184" t="str">
        <f ca="1"/>
        <v/>
      </c>
      <c r="HS184" t="str">
        <f ca="1"/>
        <v/>
      </c>
    </row>
    <row r="185" spans="1:227">
      <c r="A185" s="14" t="str">
        <f>IF(AK185,MAX(A$4:A184)+1,"")</f>
        <v/>
      </c>
      <c r="B185" s="51"/>
      <c r="C185" s="12"/>
      <c r="D185" s="12"/>
      <c r="E185" s="12"/>
      <c r="G185" s="12"/>
      <c r="I185" s="186"/>
      <c r="K185" s="12"/>
      <c r="L185" s="241"/>
      <c r="M185" s="241"/>
      <c r="O185" s="239">
        <v>0</v>
      </c>
      <c r="P185" s="240" t="str">
        <f ca="1">IF(T185,SUM(OFFSET($O185:$O$303,,,U185)),"")</f>
        <v/>
      </c>
      <c r="Q185" s="175"/>
      <c r="R185" s="177" t="str">
        <v/>
      </c>
      <c r="T185">
        <v>0</v>
      </c>
      <c r="U185" t="str">
        <f>IF(T185,IFERROR(MATCH(1,$T186:$T$303,0),ROWS($T185:$T$303)),"")</f>
        <v/>
      </c>
      <c r="V185" t="str">
        <v/>
      </c>
      <c r="W185" t="b">
        <f t="shared" si="27"/>
        <v>0</v>
      </c>
      <c r="X185" t="str">
        <v/>
      </c>
      <c r="Y185" t="str">
        <v/>
      </c>
      <c r="Z185" t="str">
        <v/>
      </c>
      <c r="AA185" t="b">
        <v>0</v>
      </c>
      <c r="AB185" t="b">
        <v>0</v>
      </c>
      <c r="AC185" t="b">
        <v>0</v>
      </c>
      <c r="AD185" t="b">
        <v>0</v>
      </c>
      <c r="AE185" t="b">
        <v>0</v>
      </c>
      <c r="AF185" s="25" t="b">
        <v>0</v>
      </c>
      <c r="AG185" t="b">
        <v>0</v>
      </c>
      <c r="AH185">
        <v>0</v>
      </c>
      <c r="AI185">
        <v>0</v>
      </c>
      <c r="AK185" s="13">
        <v>0</v>
      </c>
      <c r="AL185" s="13">
        <v>0</v>
      </c>
      <c r="AM185" s="13">
        <v>0</v>
      </c>
      <c r="AN185" s="18">
        <v>0</v>
      </c>
      <c r="AO185">
        <v>0</v>
      </c>
      <c r="AP185" t="b">
        <v>0</v>
      </c>
      <c r="AQ185">
        <v>0</v>
      </c>
      <c r="AR185">
        <v>0</v>
      </c>
      <c r="AS185" s="35" t="str">
        <v/>
      </c>
      <c r="AT185" s="35"/>
      <c r="AU185" s="58"/>
      <c r="AV185" t="b">
        <f t="shared" si="28"/>
        <v>0</v>
      </c>
      <c r="AW185">
        <v>0</v>
      </c>
      <c r="AX185">
        <v>0</v>
      </c>
      <c r="AY185">
        <v>0</v>
      </c>
      <c r="AZ185">
        <f ca="1"/>
        <v>0</v>
      </c>
      <c r="BB185" t="str">
        <v/>
      </c>
      <c r="BC185" t="str">
        <v/>
      </c>
      <c r="BD185" t="str">
        <v/>
      </c>
      <c r="BE185" t="str">
        <v/>
      </c>
      <c r="BF185" t="str">
        <v/>
      </c>
      <c r="BG185">
        <f ca="1"/>
        <v>0</v>
      </c>
      <c r="BI185" s="54" t="str">
        <f t="shared" si="21"/>
        <v/>
      </c>
      <c r="BJ185" s="54" t="str">
        <f t="shared" si="22"/>
        <v/>
      </c>
      <c r="BK185" s="54" t="str">
        <f t="shared" si="23"/>
        <v/>
      </c>
      <c r="BL185" s="54" t="str">
        <v/>
      </c>
      <c r="BM185" t="str">
        <v/>
      </c>
      <c r="BN185" t="str">
        <v/>
      </c>
      <c r="BO185" t="str">
        <v/>
      </c>
      <c r="BP185" t="str">
        <v/>
      </c>
      <c r="BQ185" s="25" t="str">
        <f t="shared" si="29"/>
        <v/>
      </c>
      <c r="BR185" s="35" t="str">
        <v/>
      </c>
      <c r="BS185" s="35" t="str">
        <v/>
      </c>
      <c r="BT185" t="str">
        <v>185</v>
      </c>
      <c r="BU185" s="35" t="str">
        <f t="shared" si="26"/>
        <v/>
      </c>
      <c r="BX185" s="13"/>
      <c r="BY185" s="57" t="str">
        <f t="shared" si="24"/>
        <v/>
      </c>
      <c r="BZ185" s="57"/>
      <c r="CG185" s="71"/>
      <c r="CH185" s="73"/>
      <c r="CI185" s="73"/>
      <c r="CJ185" s="73"/>
      <c r="CK185" s="73"/>
      <c r="CL185" s="73"/>
      <c r="CM185" s="73"/>
      <c r="CN185" s="73"/>
      <c r="CO185" s="73"/>
      <c r="CP185" s="73"/>
      <c r="CQ185" s="73"/>
      <c r="CR185" s="73"/>
      <c r="CS185" s="73"/>
      <c r="CT185" s="73"/>
      <c r="CU185" s="73"/>
      <c r="CX185" t="str">
        <f ca="1"/>
        <v/>
      </c>
      <c r="CY185" t="str">
        <f ca="1"/>
        <v/>
      </c>
      <c r="CZ185" t="str">
        <f ca="1"/>
        <v/>
      </c>
      <c r="DA185" t="str">
        <f ca="1"/>
        <v/>
      </c>
      <c r="DB185" t="str">
        <f ca="1"/>
        <v/>
      </c>
      <c r="DC185" t="str">
        <f ca="1"/>
        <v/>
      </c>
      <c r="DD185" t="str">
        <f ca="1"/>
        <v/>
      </c>
      <c r="DL185" s="18" t="b">
        <f ca="1"/>
        <v>0</v>
      </c>
      <c r="DM185" s="141" t="str">
        <f t="shared" ca="1" si="25"/>
        <v/>
      </c>
      <c r="DN185" t="str">
        <v/>
      </c>
      <c r="DO185" t="str">
        <f ca="1"/>
        <v/>
      </c>
      <c r="DP185" t="str">
        <f ca="1"/>
        <v/>
      </c>
      <c r="DS185" t="str">
        <f ca="1"/>
        <v/>
      </c>
      <c r="DT185" t="str">
        <f ca="1"/>
        <v/>
      </c>
      <c r="DU185" t="str">
        <f ca="1"/>
        <v/>
      </c>
      <c r="DV185" t="str">
        <f ca="1"/>
        <v/>
      </c>
      <c r="DY185" t="str">
        <f ca="1"/>
        <v/>
      </c>
      <c r="DZ185" t="str">
        <f ca="1"/>
        <v/>
      </c>
      <c r="EC185" t="b">
        <f ca="1"/>
        <v>0</v>
      </c>
      <c r="ED185" t="str">
        <f ca="1"/>
        <v/>
      </c>
      <c r="EE185" s="13" t="str">
        <f ca="1"/>
        <v/>
      </c>
      <c r="EG185" t="str">
        <f ca="1"/>
        <v/>
      </c>
      <c r="EH185" t="str">
        <f ca="1"/>
        <v/>
      </c>
      <c r="EI185" t="str">
        <f ca="1"/>
        <v/>
      </c>
      <c r="EJ185" t="str">
        <f ca="1"/>
        <v/>
      </c>
      <c r="EK185" t="str">
        <f ca="1"/>
        <v/>
      </c>
      <c r="EL185" t="str">
        <f ca="1">IF(_IsInternal,_xlfn.TEXTJOIN($EL$1,TRUE,EG185:EJ185),"")</f>
        <v/>
      </c>
      <c r="EM185" t="str">
        <f ca="1"/>
        <v/>
      </c>
      <c r="EP185" t="str">
        <v/>
      </c>
      <c r="EQ185" t="str">
        <f ca="1"/>
        <v/>
      </c>
      <c r="ES185" s="78">
        <f>ROWS(ES$4:ES185)</f>
        <v>182</v>
      </c>
      <c r="FP185" t="str">
        <f ca="1"/>
        <v/>
      </c>
      <c r="FQ185" t="str">
        <f ca="1"/>
        <v/>
      </c>
      <c r="FR185" t="str">
        <f ca="1"/>
        <v/>
      </c>
      <c r="FZ185" s="109"/>
      <c r="GH185" t="str">
        <f ca="1"/>
        <v/>
      </c>
      <c r="GI185" t="str">
        <f ca="1"/>
        <v/>
      </c>
      <c r="GJ185" t="str">
        <f ca="1"/>
        <v/>
      </c>
      <c r="GY185" t="b">
        <f ca="1"/>
        <v>0</v>
      </c>
      <c r="GZ185" t="str">
        <f ca="1"/>
        <v/>
      </c>
      <c r="HA185" t="str">
        <f ca="1"/>
        <v/>
      </c>
      <c r="HB185" t="str">
        <f ca="1"/>
        <v/>
      </c>
      <c r="HQ185" t="str">
        <f ca="1"/>
        <v/>
      </c>
      <c r="HR185" t="str">
        <f ca="1"/>
        <v/>
      </c>
      <c r="HS185" t="str">
        <f ca="1"/>
        <v/>
      </c>
    </row>
    <row r="186" spans="1:227">
      <c r="A186" s="14" t="str">
        <f>IF(AK186,MAX(A$4:A185)+1,"")</f>
        <v/>
      </c>
      <c r="B186" s="51"/>
      <c r="C186" s="12"/>
      <c r="D186" s="12"/>
      <c r="E186" s="12"/>
      <c r="G186" s="12"/>
      <c r="I186" s="186"/>
      <c r="K186" s="12"/>
      <c r="L186" s="241"/>
      <c r="M186" s="241"/>
      <c r="O186" s="239">
        <v>0</v>
      </c>
      <c r="P186" s="240" t="str">
        <f ca="1">IF(T186,SUM(OFFSET($O186:$O$303,,,U186)),"")</f>
        <v/>
      </c>
      <c r="Q186" s="175"/>
      <c r="R186" s="177" t="str">
        <v/>
      </c>
      <c r="T186">
        <v>0</v>
      </c>
      <c r="U186" t="str">
        <f>IF(T186,IFERROR(MATCH(1,$T187:$T$303,0),ROWS($T186:$T$303)),"")</f>
        <v/>
      </c>
      <c r="V186" t="str">
        <v/>
      </c>
      <c r="W186" t="b">
        <f t="shared" si="27"/>
        <v>0</v>
      </c>
      <c r="X186" t="str">
        <v/>
      </c>
      <c r="Y186" t="str">
        <v/>
      </c>
      <c r="Z186" t="str">
        <v/>
      </c>
      <c r="AA186" t="b">
        <v>0</v>
      </c>
      <c r="AB186" t="b">
        <v>0</v>
      </c>
      <c r="AC186" t="b">
        <v>0</v>
      </c>
      <c r="AD186" t="b">
        <v>0</v>
      </c>
      <c r="AE186" t="b">
        <v>0</v>
      </c>
      <c r="AF186" s="25" t="b">
        <v>0</v>
      </c>
      <c r="AG186" t="b">
        <v>0</v>
      </c>
      <c r="AH186">
        <v>0</v>
      </c>
      <c r="AI186">
        <v>0</v>
      </c>
      <c r="AK186" s="13">
        <v>0</v>
      </c>
      <c r="AL186" s="13">
        <v>0</v>
      </c>
      <c r="AM186" s="13">
        <v>0</v>
      </c>
      <c r="AN186" s="18">
        <v>0</v>
      </c>
      <c r="AO186">
        <v>0</v>
      </c>
      <c r="AP186" t="b">
        <v>0</v>
      </c>
      <c r="AQ186">
        <v>0</v>
      </c>
      <c r="AR186">
        <v>0</v>
      </c>
      <c r="AS186" s="35" t="str">
        <v/>
      </c>
      <c r="AT186" s="35"/>
      <c r="AU186" s="58"/>
      <c r="AV186" t="b">
        <f t="shared" si="28"/>
        <v>0</v>
      </c>
      <c r="AW186">
        <v>0</v>
      </c>
      <c r="AX186">
        <v>0</v>
      </c>
      <c r="AY186">
        <v>0</v>
      </c>
      <c r="AZ186">
        <f ca="1"/>
        <v>0</v>
      </c>
      <c r="BB186" t="str">
        <v/>
      </c>
      <c r="BC186" t="str">
        <v/>
      </c>
      <c r="BD186" t="str">
        <v/>
      </c>
      <c r="BE186" t="str">
        <v/>
      </c>
      <c r="BF186" t="str">
        <v/>
      </c>
      <c r="BG186">
        <f ca="1"/>
        <v>0</v>
      </c>
      <c r="BI186" s="54" t="str">
        <f t="shared" si="21"/>
        <v/>
      </c>
      <c r="BJ186" s="54" t="str">
        <f t="shared" si="22"/>
        <v/>
      </c>
      <c r="BK186" s="54" t="str">
        <f t="shared" si="23"/>
        <v/>
      </c>
      <c r="BL186" s="54" t="str">
        <v/>
      </c>
      <c r="BM186" t="str">
        <v/>
      </c>
      <c r="BN186" t="str">
        <v/>
      </c>
      <c r="BO186" t="str">
        <v/>
      </c>
      <c r="BP186" t="str">
        <v/>
      </c>
      <c r="BQ186" s="25" t="str">
        <f t="shared" si="29"/>
        <v/>
      </c>
      <c r="BR186" s="35" t="str">
        <v/>
      </c>
      <c r="BS186" s="35" t="str">
        <v/>
      </c>
      <c r="BT186" t="str">
        <v>186</v>
      </c>
      <c r="BU186" s="35" t="str">
        <f t="shared" si="26"/>
        <v/>
      </c>
      <c r="BX186" s="13"/>
      <c r="BY186" s="57" t="str">
        <f t="shared" si="24"/>
        <v/>
      </c>
      <c r="BZ186" s="57"/>
      <c r="CG186" s="71"/>
      <c r="CH186" s="73"/>
      <c r="CI186" s="73"/>
      <c r="CJ186" s="73"/>
      <c r="CK186" s="73"/>
      <c r="CL186" s="73"/>
      <c r="CM186" s="73"/>
      <c r="CN186" s="73"/>
      <c r="CO186" s="73"/>
      <c r="CP186" s="73"/>
      <c r="CQ186" s="73"/>
      <c r="CR186" s="73"/>
      <c r="CS186" s="73"/>
      <c r="CT186" s="73"/>
      <c r="CU186" s="73"/>
      <c r="CX186" t="str">
        <f ca="1"/>
        <v/>
      </c>
      <c r="CY186" t="str">
        <f ca="1"/>
        <v/>
      </c>
      <c r="CZ186" t="str">
        <f ca="1"/>
        <v/>
      </c>
      <c r="DA186" t="str">
        <f ca="1"/>
        <v/>
      </c>
      <c r="DB186" t="str">
        <f ca="1"/>
        <v/>
      </c>
      <c r="DC186" t="str">
        <f ca="1"/>
        <v/>
      </c>
      <c r="DD186" t="str">
        <f ca="1"/>
        <v/>
      </c>
      <c r="DL186" s="18" t="b">
        <f ca="1"/>
        <v>0</v>
      </c>
      <c r="DM186" s="141" t="str">
        <f t="shared" ca="1" si="25"/>
        <v/>
      </c>
      <c r="DN186" t="str">
        <v/>
      </c>
      <c r="DO186" t="str">
        <f ca="1"/>
        <v/>
      </c>
      <c r="DP186" t="str">
        <f ca="1"/>
        <v/>
      </c>
      <c r="DS186" t="str">
        <f ca="1"/>
        <v/>
      </c>
      <c r="DT186" t="str">
        <f ca="1"/>
        <v/>
      </c>
      <c r="DU186" t="str">
        <f ca="1"/>
        <v/>
      </c>
      <c r="DV186" t="str">
        <f ca="1"/>
        <v/>
      </c>
      <c r="DY186" t="str">
        <f ca="1"/>
        <v/>
      </c>
      <c r="DZ186" t="str">
        <f ca="1"/>
        <v/>
      </c>
      <c r="EC186" t="b">
        <f ca="1"/>
        <v>0</v>
      </c>
      <c r="ED186" t="str">
        <f ca="1"/>
        <v/>
      </c>
      <c r="EE186" s="13" t="str">
        <f ca="1"/>
        <v/>
      </c>
      <c r="EG186" t="str">
        <f ca="1"/>
        <v/>
      </c>
      <c r="EH186" t="str">
        <f ca="1"/>
        <v/>
      </c>
      <c r="EI186" t="str">
        <f ca="1"/>
        <v/>
      </c>
      <c r="EJ186" t="str">
        <f ca="1"/>
        <v/>
      </c>
      <c r="EK186" t="str">
        <f ca="1"/>
        <v/>
      </c>
      <c r="EL186" t="str">
        <f ca="1">IF(_IsInternal,_xlfn.TEXTJOIN($EL$1,TRUE,EG186:EJ186),"")</f>
        <v/>
      </c>
      <c r="EM186" t="str">
        <f ca="1"/>
        <v/>
      </c>
      <c r="EP186" t="str">
        <v/>
      </c>
      <c r="EQ186" t="str">
        <f ca="1"/>
        <v/>
      </c>
      <c r="ES186" s="78">
        <f>ROWS(ES$4:ES186)</f>
        <v>183</v>
      </c>
      <c r="FP186" t="str">
        <f ca="1"/>
        <v/>
      </c>
      <c r="FQ186" t="str">
        <f ca="1"/>
        <v/>
      </c>
      <c r="FR186" t="str">
        <f ca="1"/>
        <v/>
      </c>
      <c r="FZ186" s="109"/>
      <c r="GH186" t="str">
        <f ca="1"/>
        <v/>
      </c>
      <c r="GI186" t="str">
        <f ca="1"/>
        <v/>
      </c>
      <c r="GJ186" t="str">
        <f ca="1"/>
        <v/>
      </c>
      <c r="GY186" t="b">
        <f ca="1"/>
        <v>0</v>
      </c>
      <c r="GZ186" t="str">
        <f ca="1"/>
        <v/>
      </c>
      <c r="HA186" t="str">
        <f ca="1"/>
        <v/>
      </c>
      <c r="HB186" t="str">
        <f ca="1"/>
        <v/>
      </c>
      <c r="HQ186" t="str">
        <f ca="1"/>
        <v/>
      </c>
      <c r="HR186" t="str">
        <f ca="1"/>
        <v/>
      </c>
      <c r="HS186" t="str">
        <f ca="1"/>
        <v/>
      </c>
    </row>
    <row r="187" spans="1:227">
      <c r="A187" s="14" t="str">
        <f>IF(AK187,MAX(A$4:A186)+1,"")</f>
        <v/>
      </c>
      <c r="B187" s="51"/>
      <c r="C187" s="12"/>
      <c r="D187" s="12"/>
      <c r="E187" s="12"/>
      <c r="G187" s="12"/>
      <c r="I187" s="186"/>
      <c r="K187" s="12"/>
      <c r="L187" s="241"/>
      <c r="M187" s="241"/>
      <c r="O187" s="239">
        <v>0</v>
      </c>
      <c r="P187" s="240" t="str">
        <f ca="1">IF(T187,SUM(OFFSET($O187:$O$303,,,U187)),"")</f>
        <v/>
      </c>
      <c r="Q187" s="175"/>
      <c r="R187" s="177" t="str">
        <v/>
      </c>
      <c r="T187">
        <v>0</v>
      </c>
      <c r="U187" t="str">
        <f>IF(T187,IFERROR(MATCH(1,$T188:$T$303,0),ROWS($T187:$T$303)),"")</f>
        <v/>
      </c>
      <c r="V187" t="str">
        <v/>
      </c>
      <c r="W187" t="b">
        <f t="shared" si="27"/>
        <v>0</v>
      </c>
      <c r="X187" t="str">
        <v/>
      </c>
      <c r="Y187" t="str">
        <v/>
      </c>
      <c r="Z187" t="str">
        <v/>
      </c>
      <c r="AA187" t="b">
        <v>0</v>
      </c>
      <c r="AB187" t="b">
        <v>0</v>
      </c>
      <c r="AC187" t="b">
        <v>0</v>
      </c>
      <c r="AD187" t="b">
        <v>0</v>
      </c>
      <c r="AE187" t="b">
        <v>0</v>
      </c>
      <c r="AF187" s="25" t="b">
        <v>0</v>
      </c>
      <c r="AG187" t="b">
        <v>0</v>
      </c>
      <c r="AH187">
        <v>0</v>
      </c>
      <c r="AI187">
        <v>0</v>
      </c>
      <c r="AK187" s="13">
        <v>0</v>
      </c>
      <c r="AL187" s="13">
        <v>0</v>
      </c>
      <c r="AM187" s="13">
        <v>0</v>
      </c>
      <c r="AN187" s="18">
        <v>0</v>
      </c>
      <c r="AO187">
        <v>0</v>
      </c>
      <c r="AP187" t="b">
        <v>0</v>
      </c>
      <c r="AQ187">
        <v>0</v>
      </c>
      <c r="AR187">
        <v>0</v>
      </c>
      <c r="AS187" s="35" t="str">
        <v/>
      </c>
      <c r="AT187" s="35"/>
      <c r="AU187" s="58"/>
      <c r="AV187" t="b">
        <f t="shared" si="28"/>
        <v>0</v>
      </c>
      <c r="AW187">
        <v>0</v>
      </c>
      <c r="AX187">
        <v>0</v>
      </c>
      <c r="AY187">
        <v>0</v>
      </c>
      <c r="AZ187">
        <f ca="1"/>
        <v>0</v>
      </c>
      <c r="BB187" t="str">
        <v/>
      </c>
      <c r="BC187" t="str">
        <v/>
      </c>
      <c r="BD187" t="str">
        <v/>
      </c>
      <c r="BE187" t="str">
        <v/>
      </c>
      <c r="BF187" t="str">
        <v/>
      </c>
      <c r="BG187">
        <f ca="1"/>
        <v>0</v>
      </c>
      <c r="BI187" s="54" t="str">
        <f t="shared" si="21"/>
        <v/>
      </c>
      <c r="BJ187" s="54" t="str">
        <f t="shared" si="22"/>
        <v/>
      </c>
      <c r="BK187" s="54" t="str">
        <f t="shared" si="23"/>
        <v/>
      </c>
      <c r="BL187" s="54" t="str">
        <v/>
      </c>
      <c r="BM187" t="str">
        <v/>
      </c>
      <c r="BN187" t="str">
        <v/>
      </c>
      <c r="BO187" t="str">
        <v/>
      </c>
      <c r="BP187" t="str">
        <v/>
      </c>
      <c r="BQ187" s="25" t="str">
        <f t="shared" si="29"/>
        <v/>
      </c>
      <c r="BR187" s="35" t="str">
        <v/>
      </c>
      <c r="BS187" s="35" t="str">
        <v/>
      </c>
      <c r="BT187" t="str">
        <v>187</v>
      </c>
      <c r="BU187" s="35" t="str">
        <f t="shared" si="26"/>
        <v/>
      </c>
      <c r="BX187" s="13"/>
      <c r="BY187" s="57" t="str">
        <f t="shared" si="24"/>
        <v/>
      </c>
      <c r="BZ187" s="57"/>
      <c r="CG187" s="71"/>
      <c r="CH187" s="73"/>
      <c r="CI187" s="73"/>
      <c r="CJ187" s="73"/>
      <c r="CK187" s="73"/>
      <c r="CL187" s="73"/>
      <c r="CM187" s="73"/>
      <c r="CN187" s="73"/>
      <c r="CO187" s="73"/>
      <c r="CP187" s="73"/>
      <c r="CQ187" s="73"/>
      <c r="CR187" s="73"/>
      <c r="CS187" s="73"/>
      <c r="CT187" s="73"/>
      <c r="CU187" s="73"/>
      <c r="CX187" t="str">
        <f ca="1"/>
        <v/>
      </c>
      <c r="CY187" t="str">
        <f ca="1"/>
        <v/>
      </c>
      <c r="CZ187" t="str">
        <f ca="1"/>
        <v/>
      </c>
      <c r="DA187" t="str">
        <f ca="1"/>
        <v/>
      </c>
      <c r="DB187" t="str">
        <f ca="1"/>
        <v/>
      </c>
      <c r="DC187" t="str">
        <f ca="1"/>
        <v/>
      </c>
      <c r="DD187" t="str">
        <f ca="1"/>
        <v/>
      </c>
      <c r="DL187" s="18" t="b">
        <f ca="1"/>
        <v>0</v>
      </c>
      <c r="DM187" s="141" t="str">
        <f t="shared" ca="1" si="25"/>
        <v/>
      </c>
      <c r="DN187" t="str">
        <v/>
      </c>
      <c r="DO187" t="str">
        <f ca="1"/>
        <v/>
      </c>
      <c r="DP187" t="str">
        <f ca="1"/>
        <v/>
      </c>
      <c r="DS187" t="str">
        <f ca="1"/>
        <v/>
      </c>
      <c r="DT187" t="str">
        <f ca="1"/>
        <v/>
      </c>
      <c r="DU187" t="str">
        <f ca="1"/>
        <v/>
      </c>
      <c r="DV187" t="str">
        <f ca="1"/>
        <v/>
      </c>
      <c r="DY187" t="str">
        <f ca="1"/>
        <v/>
      </c>
      <c r="DZ187" t="str">
        <f ca="1"/>
        <v/>
      </c>
      <c r="EC187" t="b">
        <f ca="1"/>
        <v>0</v>
      </c>
      <c r="ED187" t="str">
        <f ca="1"/>
        <v/>
      </c>
      <c r="EE187" s="13" t="str">
        <f ca="1"/>
        <v/>
      </c>
      <c r="EG187" t="str">
        <f ca="1"/>
        <v/>
      </c>
      <c r="EH187" t="str">
        <f ca="1"/>
        <v/>
      </c>
      <c r="EI187" t="str">
        <f ca="1"/>
        <v/>
      </c>
      <c r="EJ187" t="str">
        <f ca="1"/>
        <v/>
      </c>
      <c r="EK187" t="str">
        <f ca="1"/>
        <v/>
      </c>
      <c r="EL187" t="str">
        <f ca="1">IF(_IsInternal,_xlfn.TEXTJOIN($EL$1,TRUE,EG187:EJ187),"")</f>
        <v/>
      </c>
      <c r="EM187" t="str">
        <f ca="1"/>
        <v/>
      </c>
      <c r="EP187" t="str">
        <v/>
      </c>
      <c r="EQ187" t="str">
        <f ca="1"/>
        <v/>
      </c>
      <c r="ES187" s="78">
        <f>ROWS(ES$4:ES187)</f>
        <v>184</v>
      </c>
      <c r="FP187" t="str">
        <f ca="1"/>
        <v/>
      </c>
      <c r="FQ187" t="str">
        <f ca="1"/>
        <v/>
      </c>
      <c r="FR187" t="str">
        <f ca="1"/>
        <v/>
      </c>
      <c r="FZ187" s="109"/>
      <c r="GH187" t="str">
        <f ca="1"/>
        <v/>
      </c>
      <c r="GI187" t="str">
        <f ca="1"/>
        <v/>
      </c>
      <c r="GJ187" t="str">
        <f ca="1"/>
        <v/>
      </c>
      <c r="GY187" t="b">
        <f ca="1"/>
        <v>0</v>
      </c>
      <c r="GZ187" t="str">
        <f ca="1"/>
        <v/>
      </c>
      <c r="HA187" t="str">
        <f ca="1"/>
        <v/>
      </c>
      <c r="HB187" t="str">
        <f ca="1"/>
        <v/>
      </c>
      <c r="HQ187" t="str">
        <f ca="1"/>
        <v/>
      </c>
      <c r="HR187" t="str">
        <f ca="1"/>
        <v/>
      </c>
      <c r="HS187" t="str">
        <f ca="1"/>
        <v/>
      </c>
    </row>
    <row r="188" spans="1:227">
      <c r="A188" s="14" t="str">
        <f>IF(AK188,MAX(A$4:A187)+1,"")</f>
        <v/>
      </c>
      <c r="B188" s="51"/>
      <c r="C188" s="12"/>
      <c r="D188" s="12"/>
      <c r="E188" s="12"/>
      <c r="G188" s="12"/>
      <c r="I188" s="186"/>
      <c r="K188" s="12"/>
      <c r="L188" s="241"/>
      <c r="M188" s="241"/>
      <c r="O188" s="239">
        <v>0</v>
      </c>
      <c r="P188" s="240" t="str">
        <f ca="1">IF(T188,SUM(OFFSET($O188:$O$303,,,U188)),"")</f>
        <v/>
      </c>
      <c r="Q188" s="175"/>
      <c r="R188" s="177" t="str">
        <v/>
      </c>
      <c r="T188">
        <v>0</v>
      </c>
      <c r="U188" t="str">
        <f>IF(T188,IFERROR(MATCH(1,$T189:$T$303,0),ROWS($T188:$T$303)),"")</f>
        <v/>
      </c>
      <c r="V188" t="str">
        <v/>
      </c>
      <c r="W188" t="b">
        <f t="shared" si="27"/>
        <v>0</v>
      </c>
      <c r="X188" t="str">
        <v/>
      </c>
      <c r="Y188" t="str">
        <v/>
      </c>
      <c r="Z188" t="str">
        <v/>
      </c>
      <c r="AA188" t="b">
        <v>0</v>
      </c>
      <c r="AB188" t="b">
        <v>0</v>
      </c>
      <c r="AC188" t="b">
        <v>0</v>
      </c>
      <c r="AD188" t="b">
        <v>0</v>
      </c>
      <c r="AE188" t="b">
        <v>0</v>
      </c>
      <c r="AF188" s="25" t="b">
        <v>0</v>
      </c>
      <c r="AG188" t="b">
        <v>0</v>
      </c>
      <c r="AH188">
        <v>0</v>
      </c>
      <c r="AI188">
        <v>0</v>
      </c>
      <c r="AK188" s="13">
        <v>0</v>
      </c>
      <c r="AL188" s="13">
        <v>0</v>
      </c>
      <c r="AM188" s="13">
        <v>0</v>
      </c>
      <c r="AN188" s="18">
        <v>0</v>
      </c>
      <c r="AO188">
        <v>0</v>
      </c>
      <c r="AP188" t="b">
        <v>0</v>
      </c>
      <c r="AQ188">
        <v>0</v>
      </c>
      <c r="AR188">
        <v>0</v>
      </c>
      <c r="AS188" s="35" t="str">
        <v/>
      </c>
      <c r="AT188" s="35"/>
      <c r="AU188" s="58"/>
      <c r="AV188" t="b">
        <f t="shared" si="28"/>
        <v>0</v>
      </c>
      <c r="AW188">
        <v>0</v>
      </c>
      <c r="AX188">
        <v>0</v>
      </c>
      <c r="AY188">
        <v>0</v>
      </c>
      <c r="AZ188">
        <f ca="1"/>
        <v>0</v>
      </c>
      <c r="BB188" t="str">
        <v/>
      </c>
      <c r="BC188" t="str">
        <v/>
      </c>
      <c r="BD188" t="str">
        <v/>
      </c>
      <c r="BE188" t="str">
        <v/>
      </c>
      <c r="BF188" t="str">
        <v/>
      </c>
      <c r="BG188">
        <f ca="1"/>
        <v>0</v>
      </c>
      <c r="BI188" s="54" t="str">
        <f t="shared" si="21"/>
        <v/>
      </c>
      <c r="BJ188" s="54" t="str">
        <f t="shared" si="22"/>
        <v/>
      </c>
      <c r="BK188" s="54" t="str">
        <f t="shared" si="23"/>
        <v/>
      </c>
      <c r="BL188" s="54" t="str">
        <v/>
      </c>
      <c r="BM188" t="str">
        <v/>
      </c>
      <c r="BN188" t="str">
        <v/>
      </c>
      <c r="BO188" t="str">
        <v/>
      </c>
      <c r="BP188" t="str">
        <v/>
      </c>
      <c r="BQ188" s="25" t="str">
        <f t="shared" si="29"/>
        <v/>
      </c>
      <c r="BR188" s="35" t="str">
        <v/>
      </c>
      <c r="BS188" s="35" t="str">
        <v/>
      </c>
      <c r="BT188" t="str">
        <v>188</v>
      </c>
      <c r="BU188" s="35" t="str">
        <f t="shared" si="26"/>
        <v/>
      </c>
      <c r="BX188" s="13"/>
      <c r="BY188" s="57" t="str">
        <f t="shared" si="24"/>
        <v/>
      </c>
      <c r="BZ188" s="57"/>
      <c r="CG188" s="71"/>
      <c r="CH188" s="73"/>
      <c r="CI188" s="73"/>
      <c r="CJ188" s="73"/>
      <c r="CK188" s="73"/>
      <c r="CL188" s="73"/>
      <c r="CM188" s="73"/>
      <c r="CN188" s="73"/>
      <c r="CO188" s="73"/>
      <c r="CP188" s="73"/>
      <c r="CQ188" s="73"/>
      <c r="CR188" s="73"/>
      <c r="CS188" s="73"/>
      <c r="CT188" s="73"/>
      <c r="CU188" s="73"/>
      <c r="CX188" t="str">
        <f ca="1"/>
        <v/>
      </c>
      <c r="CY188" t="str">
        <f ca="1"/>
        <v/>
      </c>
      <c r="CZ188" t="str">
        <f ca="1"/>
        <v/>
      </c>
      <c r="DA188" t="str">
        <f ca="1"/>
        <v/>
      </c>
      <c r="DB188" t="str">
        <f ca="1"/>
        <v/>
      </c>
      <c r="DC188" t="str">
        <f ca="1"/>
        <v/>
      </c>
      <c r="DD188" t="str">
        <f ca="1"/>
        <v/>
      </c>
      <c r="DL188" s="18" t="b">
        <f ca="1"/>
        <v>0</v>
      </c>
      <c r="DM188" s="141" t="str">
        <f t="shared" ca="1" si="25"/>
        <v/>
      </c>
      <c r="DN188" t="str">
        <v/>
      </c>
      <c r="DO188" t="str">
        <f ca="1"/>
        <v/>
      </c>
      <c r="DP188" t="str">
        <f ca="1"/>
        <v/>
      </c>
      <c r="DS188" t="str">
        <f ca="1"/>
        <v/>
      </c>
      <c r="DT188" t="str">
        <f ca="1"/>
        <v/>
      </c>
      <c r="DU188" t="str">
        <f ca="1"/>
        <v/>
      </c>
      <c r="DV188" t="str">
        <f ca="1"/>
        <v/>
      </c>
      <c r="DY188" t="str">
        <f ca="1"/>
        <v/>
      </c>
      <c r="DZ188" t="str">
        <f ca="1"/>
        <v/>
      </c>
      <c r="EC188" t="b">
        <f ca="1"/>
        <v>0</v>
      </c>
      <c r="ED188" t="str">
        <f ca="1"/>
        <v/>
      </c>
      <c r="EE188" s="13" t="str">
        <f ca="1"/>
        <v/>
      </c>
      <c r="EG188" t="str">
        <f ca="1"/>
        <v/>
      </c>
      <c r="EH188" t="str">
        <f ca="1"/>
        <v/>
      </c>
      <c r="EI188" t="str">
        <f ca="1"/>
        <v/>
      </c>
      <c r="EJ188" t="str">
        <f ca="1"/>
        <v/>
      </c>
      <c r="EK188" t="str">
        <f ca="1"/>
        <v/>
      </c>
      <c r="EL188" t="str">
        <f ca="1">IF(_IsInternal,_xlfn.TEXTJOIN($EL$1,TRUE,EG188:EJ188),"")</f>
        <v/>
      </c>
      <c r="EM188" t="str">
        <f ca="1"/>
        <v/>
      </c>
      <c r="EP188" t="str">
        <v/>
      </c>
      <c r="EQ188" t="str">
        <f ca="1"/>
        <v/>
      </c>
      <c r="ES188" s="78">
        <f>ROWS(ES$4:ES188)</f>
        <v>185</v>
      </c>
      <c r="FP188" t="str">
        <f ca="1"/>
        <v/>
      </c>
      <c r="FQ188" t="str">
        <f ca="1"/>
        <v/>
      </c>
      <c r="FR188" t="str">
        <f ca="1"/>
        <v/>
      </c>
      <c r="FZ188" s="109"/>
      <c r="GH188" t="str">
        <f ca="1"/>
        <v/>
      </c>
      <c r="GI188" t="str">
        <f ca="1"/>
        <v/>
      </c>
      <c r="GJ188" t="str">
        <f ca="1"/>
        <v/>
      </c>
      <c r="GY188" t="b">
        <f ca="1"/>
        <v>0</v>
      </c>
      <c r="GZ188" t="str">
        <f ca="1"/>
        <v/>
      </c>
      <c r="HA188" t="str">
        <f ca="1"/>
        <v/>
      </c>
      <c r="HB188" t="str">
        <f ca="1"/>
        <v/>
      </c>
      <c r="HQ188" t="str">
        <f ca="1"/>
        <v/>
      </c>
      <c r="HR188" t="str">
        <f ca="1"/>
        <v/>
      </c>
      <c r="HS188" t="str">
        <f ca="1"/>
        <v/>
      </c>
    </row>
    <row r="189" spans="1:227">
      <c r="A189" s="14" t="str">
        <f>IF(AK189,MAX(A$4:A188)+1,"")</f>
        <v/>
      </c>
      <c r="B189" s="51"/>
      <c r="C189" s="12"/>
      <c r="D189" s="12"/>
      <c r="E189" s="12"/>
      <c r="G189" s="12"/>
      <c r="I189" s="186"/>
      <c r="K189" s="12"/>
      <c r="L189" s="241"/>
      <c r="M189" s="241"/>
      <c r="O189" s="239">
        <v>0</v>
      </c>
      <c r="P189" s="240" t="str">
        <f ca="1">IF(T189,SUM(OFFSET($O189:$O$303,,,U189)),"")</f>
        <v/>
      </c>
      <c r="Q189" s="175"/>
      <c r="R189" s="177" t="str">
        <v/>
      </c>
      <c r="T189">
        <v>0</v>
      </c>
      <c r="U189" t="str">
        <f>IF(T189,IFERROR(MATCH(1,$T190:$T$303,0),ROWS($T189:$T$303)),"")</f>
        <v/>
      </c>
      <c r="V189" t="str">
        <v/>
      </c>
      <c r="W189" t="b">
        <f t="shared" si="27"/>
        <v>0</v>
      </c>
      <c r="X189" t="str">
        <v/>
      </c>
      <c r="Y189" t="str">
        <v/>
      </c>
      <c r="Z189" t="str">
        <v/>
      </c>
      <c r="AA189" t="b">
        <v>0</v>
      </c>
      <c r="AB189" t="b">
        <v>0</v>
      </c>
      <c r="AC189" t="b">
        <v>0</v>
      </c>
      <c r="AD189" t="b">
        <v>0</v>
      </c>
      <c r="AE189" t="b">
        <v>0</v>
      </c>
      <c r="AF189" s="25" t="b">
        <v>0</v>
      </c>
      <c r="AG189" t="b">
        <v>0</v>
      </c>
      <c r="AH189">
        <v>0</v>
      </c>
      <c r="AI189">
        <v>0</v>
      </c>
      <c r="AK189" s="13">
        <v>0</v>
      </c>
      <c r="AL189" s="13">
        <v>0</v>
      </c>
      <c r="AM189" s="13">
        <v>0</v>
      </c>
      <c r="AN189" s="18">
        <v>0</v>
      </c>
      <c r="AO189">
        <v>0</v>
      </c>
      <c r="AP189" t="b">
        <v>0</v>
      </c>
      <c r="AQ189">
        <v>0</v>
      </c>
      <c r="AR189">
        <v>0</v>
      </c>
      <c r="AS189" s="35" t="str">
        <v/>
      </c>
      <c r="AT189" s="35"/>
      <c r="AU189" s="58"/>
      <c r="AV189" t="b">
        <f t="shared" si="28"/>
        <v>0</v>
      </c>
      <c r="AW189">
        <v>0</v>
      </c>
      <c r="AX189">
        <v>0</v>
      </c>
      <c r="AY189">
        <v>0</v>
      </c>
      <c r="AZ189">
        <f ca="1"/>
        <v>0</v>
      </c>
      <c r="BB189" t="str">
        <v/>
      </c>
      <c r="BC189" t="str">
        <v/>
      </c>
      <c r="BD189" t="str">
        <v/>
      </c>
      <c r="BE189" t="str">
        <v/>
      </c>
      <c r="BF189" t="str">
        <v/>
      </c>
      <c r="BG189">
        <f ca="1"/>
        <v>0</v>
      </c>
      <c r="BI189" s="54" t="str">
        <f t="shared" si="21"/>
        <v/>
      </c>
      <c r="BJ189" s="54" t="str">
        <f t="shared" si="22"/>
        <v/>
      </c>
      <c r="BK189" s="54" t="str">
        <f t="shared" si="23"/>
        <v/>
      </c>
      <c r="BL189" s="54" t="str">
        <v/>
      </c>
      <c r="BM189" t="str">
        <v/>
      </c>
      <c r="BN189" t="str">
        <v/>
      </c>
      <c r="BO189" t="str">
        <v/>
      </c>
      <c r="BP189" t="str">
        <v/>
      </c>
      <c r="BQ189" s="25" t="str">
        <f t="shared" si="29"/>
        <v/>
      </c>
      <c r="BR189" s="35" t="str">
        <v/>
      </c>
      <c r="BS189" s="35" t="str">
        <v/>
      </c>
      <c r="BT189" t="str">
        <v>189</v>
      </c>
      <c r="BU189" s="35" t="str">
        <f t="shared" si="26"/>
        <v/>
      </c>
      <c r="BX189" s="13"/>
      <c r="BY189" s="57" t="str">
        <f t="shared" si="24"/>
        <v/>
      </c>
      <c r="BZ189" s="57"/>
      <c r="CG189" s="71"/>
      <c r="CH189" s="73"/>
      <c r="CI189" s="73"/>
      <c r="CJ189" s="73"/>
      <c r="CK189" s="73"/>
      <c r="CL189" s="73"/>
      <c r="CM189" s="73"/>
      <c r="CN189" s="73"/>
      <c r="CO189" s="73"/>
      <c r="CP189" s="73"/>
      <c r="CQ189" s="73"/>
      <c r="CR189" s="73"/>
      <c r="CS189" s="73"/>
      <c r="CT189" s="73"/>
      <c r="CU189" s="73"/>
      <c r="CX189" t="str">
        <f ca="1"/>
        <v/>
      </c>
      <c r="CY189" t="str">
        <f ca="1"/>
        <v/>
      </c>
      <c r="CZ189" t="str">
        <f ca="1"/>
        <v/>
      </c>
      <c r="DA189" t="str">
        <f ca="1"/>
        <v/>
      </c>
      <c r="DB189" t="str">
        <f ca="1"/>
        <v/>
      </c>
      <c r="DC189" t="str">
        <f ca="1"/>
        <v/>
      </c>
      <c r="DD189" t="str">
        <f ca="1"/>
        <v/>
      </c>
      <c r="DL189" s="18" t="b">
        <f ca="1"/>
        <v>0</v>
      </c>
      <c r="DM189" s="141" t="str">
        <f t="shared" ca="1" si="25"/>
        <v/>
      </c>
      <c r="DN189" t="str">
        <v/>
      </c>
      <c r="DO189" t="str">
        <f ca="1"/>
        <v/>
      </c>
      <c r="DP189" t="str">
        <f ca="1"/>
        <v/>
      </c>
      <c r="DS189" t="str">
        <f ca="1"/>
        <v/>
      </c>
      <c r="DT189" t="str">
        <f ca="1"/>
        <v/>
      </c>
      <c r="DU189" t="str">
        <f ca="1"/>
        <v/>
      </c>
      <c r="DV189" t="str">
        <f ca="1"/>
        <v/>
      </c>
      <c r="DY189" t="str">
        <f ca="1"/>
        <v/>
      </c>
      <c r="DZ189" t="str">
        <f ca="1"/>
        <v/>
      </c>
      <c r="EC189" t="b">
        <f ca="1"/>
        <v>0</v>
      </c>
      <c r="ED189" t="str">
        <f ca="1"/>
        <v/>
      </c>
      <c r="EE189" s="13" t="str">
        <f ca="1"/>
        <v/>
      </c>
      <c r="EG189" t="str">
        <f ca="1"/>
        <v/>
      </c>
      <c r="EH189" t="str">
        <f ca="1"/>
        <v/>
      </c>
      <c r="EI189" t="str">
        <f ca="1"/>
        <v/>
      </c>
      <c r="EJ189" t="str">
        <f ca="1"/>
        <v/>
      </c>
      <c r="EK189" t="str">
        <f ca="1"/>
        <v/>
      </c>
      <c r="EL189" t="str">
        <f ca="1">IF(_IsInternal,_xlfn.TEXTJOIN($EL$1,TRUE,EG189:EJ189),"")</f>
        <v/>
      </c>
      <c r="EM189" t="str">
        <f ca="1"/>
        <v/>
      </c>
      <c r="EP189" t="str">
        <v/>
      </c>
      <c r="EQ189" t="str">
        <f ca="1"/>
        <v/>
      </c>
      <c r="ES189" s="78">
        <f>ROWS(ES$4:ES189)</f>
        <v>186</v>
      </c>
      <c r="FP189" t="str">
        <f ca="1"/>
        <v/>
      </c>
      <c r="FQ189" t="str">
        <f ca="1"/>
        <v/>
      </c>
      <c r="FR189" t="str">
        <f ca="1"/>
        <v/>
      </c>
      <c r="FZ189" s="109"/>
      <c r="GH189" t="str">
        <f ca="1"/>
        <v/>
      </c>
      <c r="GI189" t="str">
        <f ca="1"/>
        <v/>
      </c>
      <c r="GJ189" t="str">
        <f ca="1"/>
        <v/>
      </c>
      <c r="GY189" t="b">
        <f ca="1"/>
        <v>0</v>
      </c>
      <c r="GZ189" t="str">
        <f ca="1"/>
        <v/>
      </c>
      <c r="HA189" t="str">
        <f ca="1"/>
        <v/>
      </c>
      <c r="HB189" t="str">
        <f ca="1"/>
        <v/>
      </c>
      <c r="HQ189" t="str">
        <f ca="1"/>
        <v/>
      </c>
      <c r="HR189" t="str">
        <f ca="1"/>
        <v/>
      </c>
      <c r="HS189" t="str">
        <f ca="1"/>
        <v/>
      </c>
    </row>
    <row r="190" spans="1:227">
      <c r="A190" s="14" t="str">
        <f>IF(AK190,MAX(A$4:A189)+1,"")</f>
        <v/>
      </c>
      <c r="B190" s="51"/>
      <c r="C190" s="12"/>
      <c r="D190" s="12"/>
      <c r="E190" s="12"/>
      <c r="G190" s="12"/>
      <c r="I190" s="186"/>
      <c r="K190" s="12"/>
      <c r="L190" s="241"/>
      <c r="M190" s="241"/>
      <c r="O190" s="239">
        <v>0</v>
      </c>
      <c r="P190" s="240" t="str">
        <f ca="1">IF(T190,SUM(OFFSET($O190:$O$303,,,U190)),"")</f>
        <v/>
      </c>
      <c r="Q190" s="175"/>
      <c r="R190" s="177" t="str">
        <v/>
      </c>
      <c r="T190">
        <v>0</v>
      </c>
      <c r="U190" t="str">
        <f>IF(T190,IFERROR(MATCH(1,$T191:$T$303,0),ROWS($T190:$T$303)),"")</f>
        <v/>
      </c>
      <c r="V190" t="str">
        <v/>
      </c>
      <c r="W190" t="b">
        <f t="shared" si="27"/>
        <v>0</v>
      </c>
      <c r="X190" t="str">
        <v/>
      </c>
      <c r="Y190" t="str">
        <v/>
      </c>
      <c r="Z190" t="str">
        <v/>
      </c>
      <c r="AA190" t="b">
        <v>0</v>
      </c>
      <c r="AB190" t="b">
        <v>0</v>
      </c>
      <c r="AC190" t="b">
        <v>0</v>
      </c>
      <c r="AD190" t="b">
        <v>0</v>
      </c>
      <c r="AE190" t="b">
        <v>0</v>
      </c>
      <c r="AF190" s="25" t="b">
        <v>0</v>
      </c>
      <c r="AG190" t="b">
        <v>0</v>
      </c>
      <c r="AH190">
        <v>0</v>
      </c>
      <c r="AI190">
        <v>0</v>
      </c>
      <c r="AK190" s="13">
        <v>0</v>
      </c>
      <c r="AL190" s="13">
        <v>0</v>
      </c>
      <c r="AM190" s="13">
        <v>0</v>
      </c>
      <c r="AN190" s="18">
        <v>0</v>
      </c>
      <c r="AO190">
        <v>0</v>
      </c>
      <c r="AP190" t="b">
        <v>0</v>
      </c>
      <c r="AQ190">
        <v>0</v>
      </c>
      <c r="AR190">
        <v>0</v>
      </c>
      <c r="AS190" s="35" t="str">
        <v/>
      </c>
      <c r="AT190" s="35"/>
      <c r="AU190" s="58"/>
      <c r="AV190" t="b">
        <f t="shared" si="28"/>
        <v>0</v>
      </c>
      <c r="AW190">
        <v>0</v>
      </c>
      <c r="AX190">
        <v>0</v>
      </c>
      <c r="AY190">
        <v>0</v>
      </c>
      <c r="AZ190">
        <f ca="1"/>
        <v>0</v>
      </c>
      <c r="BB190" t="str">
        <v/>
      </c>
      <c r="BC190" t="str">
        <v/>
      </c>
      <c r="BD190" t="str">
        <v/>
      </c>
      <c r="BE190" t="str">
        <v/>
      </c>
      <c r="BF190" t="str">
        <v/>
      </c>
      <c r="BG190">
        <f ca="1"/>
        <v>0</v>
      </c>
      <c r="BI190" s="54" t="str">
        <f t="shared" si="21"/>
        <v/>
      </c>
      <c r="BJ190" s="54" t="str">
        <f t="shared" si="22"/>
        <v/>
      </c>
      <c r="BK190" s="54" t="str">
        <f t="shared" si="23"/>
        <v/>
      </c>
      <c r="BL190" s="54" t="str">
        <v/>
      </c>
      <c r="BM190" t="str">
        <v/>
      </c>
      <c r="BN190" t="str">
        <v/>
      </c>
      <c r="BO190" t="str">
        <v/>
      </c>
      <c r="BP190" t="str">
        <v/>
      </c>
      <c r="BQ190" s="25" t="str">
        <f t="shared" si="29"/>
        <v/>
      </c>
      <c r="BR190" s="35" t="str">
        <v/>
      </c>
      <c r="BS190" s="35" t="str">
        <v/>
      </c>
      <c r="BT190" t="str">
        <v>190</v>
      </c>
      <c r="BU190" s="35" t="str">
        <f t="shared" si="26"/>
        <v/>
      </c>
      <c r="BX190" s="13"/>
      <c r="BY190" s="57" t="str">
        <f t="shared" si="24"/>
        <v/>
      </c>
      <c r="BZ190" s="57"/>
      <c r="CG190" s="71"/>
      <c r="CH190" s="73"/>
      <c r="CI190" s="73"/>
      <c r="CJ190" s="73"/>
      <c r="CK190" s="73"/>
      <c r="CL190" s="73"/>
      <c r="CM190" s="73"/>
      <c r="CN190" s="73"/>
      <c r="CO190" s="73"/>
      <c r="CP190" s="73"/>
      <c r="CQ190" s="73"/>
      <c r="CR190" s="73"/>
      <c r="CS190" s="73"/>
      <c r="CT190" s="73"/>
      <c r="CU190" s="73"/>
      <c r="CX190" t="str">
        <f ca="1"/>
        <v/>
      </c>
      <c r="CY190" t="str">
        <f ca="1"/>
        <v/>
      </c>
      <c r="CZ190" t="str">
        <f ca="1"/>
        <v/>
      </c>
      <c r="DA190" t="str">
        <f ca="1"/>
        <v/>
      </c>
      <c r="DB190" t="str">
        <f ca="1"/>
        <v/>
      </c>
      <c r="DC190" t="str">
        <f ca="1"/>
        <v/>
      </c>
      <c r="DD190" t="str">
        <f ca="1"/>
        <v/>
      </c>
      <c r="DL190" s="18" t="b">
        <f ca="1"/>
        <v>0</v>
      </c>
      <c r="DM190" s="141" t="str">
        <f t="shared" ca="1" si="25"/>
        <v/>
      </c>
      <c r="DN190" t="str">
        <v/>
      </c>
      <c r="DO190" t="str">
        <f ca="1"/>
        <v/>
      </c>
      <c r="DP190" t="str">
        <f ca="1"/>
        <v/>
      </c>
      <c r="DS190" t="str">
        <f ca="1"/>
        <v/>
      </c>
      <c r="DT190" t="str">
        <f ca="1"/>
        <v/>
      </c>
      <c r="DU190" t="str">
        <f ca="1"/>
        <v/>
      </c>
      <c r="DV190" t="str">
        <f ca="1"/>
        <v/>
      </c>
      <c r="DY190" t="str">
        <f ca="1"/>
        <v/>
      </c>
      <c r="DZ190" t="str">
        <f ca="1"/>
        <v/>
      </c>
      <c r="EC190" t="b">
        <f ca="1"/>
        <v>0</v>
      </c>
      <c r="ED190" t="str">
        <f ca="1"/>
        <v/>
      </c>
      <c r="EE190" s="13" t="str">
        <f ca="1"/>
        <v/>
      </c>
      <c r="EG190" t="str">
        <f ca="1"/>
        <v/>
      </c>
      <c r="EH190" t="str">
        <f ca="1"/>
        <v/>
      </c>
      <c r="EI190" t="str">
        <f ca="1"/>
        <v/>
      </c>
      <c r="EJ190" t="str">
        <f ca="1"/>
        <v/>
      </c>
      <c r="EK190" t="str">
        <f ca="1"/>
        <v/>
      </c>
      <c r="EL190" t="str">
        <f ca="1">IF(_IsInternal,_xlfn.TEXTJOIN($EL$1,TRUE,EG190:EJ190),"")</f>
        <v/>
      </c>
      <c r="EM190" t="str">
        <f ca="1"/>
        <v/>
      </c>
      <c r="EP190" t="str">
        <v/>
      </c>
      <c r="EQ190" t="str">
        <f ca="1"/>
        <v/>
      </c>
      <c r="ES190" s="78">
        <f>ROWS(ES$4:ES190)</f>
        <v>187</v>
      </c>
      <c r="FP190" t="str">
        <f ca="1"/>
        <v/>
      </c>
      <c r="FQ190" t="str">
        <f ca="1"/>
        <v/>
      </c>
      <c r="FR190" t="str">
        <f ca="1"/>
        <v/>
      </c>
      <c r="FZ190" s="109"/>
      <c r="GH190" t="str">
        <f ca="1"/>
        <v/>
      </c>
      <c r="GI190" t="str">
        <f ca="1"/>
        <v/>
      </c>
      <c r="GJ190" t="str">
        <f ca="1"/>
        <v/>
      </c>
      <c r="GY190" t="b">
        <f ca="1"/>
        <v>0</v>
      </c>
      <c r="GZ190" t="str">
        <f ca="1"/>
        <v/>
      </c>
      <c r="HA190" t="str">
        <f ca="1"/>
        <v/>
      </c>
      <c r="HB190" t="str">
        <f ca="1"/>
        <v/>
      </c>
      <c r="HQ190" t="str">
        <f ca="1"/>
        <v/>
      </c>
      <c r="HR190" t="str">
        <f ca="1"/>
        <v/>
      </c>
      <c r="HS190" t="str">
        <f ca="1"/>
        <v/>
      </c>
    </row>
    <row r="191" spans="1:227">
      <c r="A191" s="14" t="str">
        <f>IF(AK191,MAX(A$4:A190)+1,"")</f>
        <v/>
      </c>
      <c r="B191" s="51"/>
      <c r="C191" s="12"/>
      <c r="D191" s="12"/>
      <c r="E191" s="12"/>
      <c r="G191" s="12"/>
      <c r="I191" s="186"/>
      <c r="K191" s="12"/>
      <c r="L191" s="241"/>
      <c r="M191" s="241"/>
      <c r="O191" s="239">
        <v>0</v>
      </c>
      <c r="P191" s="240" t="str">
        <f ca="1">IF(T191,SUM(OFFSET($O191:$O$303,,,U191)),"")</f>
        <v/>
      </c>
      <c r="Q191" s="175"/>
      <c r="R191" s="177" t="str">
        <v/>
      </c>
      <c r="T191">
        <v>0</v>
      </c>
      <c r="U191" t="str">
        <f>IF(T191,IFERROR(MATCH(1,$T192:$T$303,0),ROWS($T191:$T$303)),"")</f>
        <v/>
      </c>
      <c r="V191" t="str">
        <v/>
      </c>
      <c r="W191" t="b">
        <f t="shared" si="27"/>
        <v>0</v>
      </c>
      <c r="X191" t="str">
        <v/>
      </c>
      <c r="Y191" t="str">
        <v/>
      </c>
      <c r="Z191" t="str">
        <v/>
      </c>
      <c r="AA191" t="b">
        <v>0</v>
      </c>
      <c r="AB191" t="b">
        <v>0</v>
      </c>
      <c r="AC191" t="b">
        <v>0</v>
      </c>
      <c r="AD191" t="b">
        <v>0</v>
      </c>
      <c r="AE191" t="b">
        <v>0</v>
      </c>
      <c r="AF191" s="25" t="b">
        <v>0</v>
      </c>
      <c r="AG191" t="b">
        <v>0</v>
      </c>
      <c r="AH191">
        <v>0</v>
      </c>
      <c r="AI191">
        <v>0</v>
      </c>
      <c r="AK191" s="13">
        <v>0</v>
      </c>
      <c r="AL191" s="13">
        <v>0</v>
      </c>
      <c r="AM191" s="13">
        <v>0</v>
      </c>
      <c r="AN191" s="18">
        <v>0</v>
      </c>
      <c r="AO191">
        <v>0</v>
      </c>
      <c r="AP191" t="b">
        <v>0</v>
      </c>
      <c r="AQ191">
        <v>0</v>
      </c>
      <c r="AR191">
        <v>0</v>
      </c>
      <c r="AS191" s="35" t="str">
        <v/>
      </c>
      <c r="AT191" s="35"/>
      <c r="AU191" s="58"/>
      <c r="AV191" t="b">
        <f t="shared" si="28"/>
        <v>0</v>
      </c>
      <c r="AW191">
        <v>0</v>
      </c>
      <c r="AX191">
        <v>0</v>
      </c>
      <c r="AY191">
        <v>0</v>
      </c>
      <c r="AZ191">
        <f ca="1"/>
        <v>0</v>
      </c>
      <c r="BB191" t="str">
        <v/>
      </c>
      <c r="BC191" t="str">
        <v/>
      </c>
      <c r="BD191" t="str">
        <v/>
      </c>
      <c r="BE191" t="str">
        <v/>
      </c>
      <c r="BF191" t="str">
        <v/>
      </c>
      <c r="BG191">
        <f ca="1"/>
        <v>0</v>
      </c>
      <c r="BI191" s="54" t="str">
        <f t="shared" si="21"/>
        <v/>
      </c>
      <c r="BJ191" s="54" t="str">
        <f t="shared" si="22"/>
        <v/>
      </c>
      <c r="BK191" s="54" t="str">
        <f t="shared" si="23"/>
        <v/>
      </c>
      <c r="BL191" s="54" t="str">
        <v/>
      </c>
      <c r="BM191" t="str">
        <v/>
      </c>
      <c r="BN191" t="str">
        <v/>
      </c>
      <c r="BO191" t="str">
        <v/>
      </c>
      <c r="BP191" t="str">
        <v/>
      </c>
      <c r="BQ191" s="25" t="str">
        <f t="shared" si="29"/>
        <v/>
      </c>
      <c r="BR191" s="35" t="str">
        <v/>
      </c>
      <c r="BS191" s="35" t="str">
        <v/>
      </c>
      <c r="BT191" t="str">
        <v>191</v>
      </c>
      <c r="BU191" s="35" t="str">
        <f t="shared" si="26"/>
        <v/>
      </c>
      <c r="BX191" s="13"/>
      <c r="BY191" s="57" t="str">
        <f t="shared" si="24"/>
        <v/>
      </c>
      <c r="BZ191" s="57"/>
      <c r="CG191" s="71"/>
      <c r="CH191" s="73"/>
      <c r="CI191" s="73"/>
      <c r="CJ191" s="73"/>
      <c r="CK191" s="73"/>
      <c r="CL191" s="73"/>
      <c r="CM191" s="73"/>
      <c r="CN191" s="73"/>
      <c r="CO191" s="73"/>
      <c r="CP191" s="73"/>
      <c r="CQ191" s="73"/>
      <c r="CR191" s="73"/>
      <c r="CS191" s="73"/>
      <c r="CT191" s="73"/>
      <c r="CU191" s="73"/>
      <c r="CX191" t="str">
        <f ca="1"/>
        <v/>
      </c>
      <c r="CY191" t="str">
        <f ca="1"/>
        <v/>
      </c>
      <c r="CZ191" t="str">
        <f ca="1"/>
        <v/>
      </c>
      <c r="DA191" t="str">
        <f ca="1"/>
        <v/>
      </c>
      <c r="DB191" t="str">
        <f ca="1"/>
        <v/>
      </c>
      <c r="DC191" t="str">
        <f ca="1"/>
        <v/>
      </c>
      <c r="DD191" t="str">
        <f ca="1"/>
        <v/>
      </c>
      <c r="DL191" s="18" t="b">
        <f ca="1"/>
        <v>0</v>
      </c>
      <c r="DM191" s="141" t="str">
        <f t="shared" ca="1" si="25"/>
        <v/>
      </c>
      <c r="DN191" t="str">
        <v/>
      </c>
      <c r="DO191" t="str">
        <f ca="1"/>
        <v/>
      </c>
      <c r="DP191" t="str">
        <f ca="1"/>
        <v/>
      </c>
      <c r="DS191" t="str">
        <f ca="1"/>
        <v/>
      </c>
      <c r="DT191" t="str">
        <f ca="1"/>
        <v/>
      </c>
      <c r="DU191" t="str">
        <f ca="1"/>
        <v/>
      </c>
      <c r="DV191" t="str">
        <f ca="1"/>
        <v/>
      </c>
      <c r="DY191" t="str">
        <f ca="1"/>
        <v/>
      </c>
      <c r="DZ191" t="str">
        <f ca="1"/>
        <v/>
      </c>
      <c r="EC191" t="b">
        <f ca="1"/>
        <v>0</v>
      </c>
      <c r="ED191" t="str">
        <f ca="1"/>
        <v/>
      </c>
      <c r="EE191" s="13" t="str">
        <f ca="1"/>
        <v/>
      </c>
      <c r="EG191" t="str">
        <f ca="1"/>
        <v/>
      </c>
      <c r="EH191" t="str">
        <f ca="1"/>
        <v/>
      </c>
      <c r="EI191" t="str">
        <f ca="1"/>
        <v/>
      </c>
      <c r="EJ191" t="str">
        <f ca="1"/>
        <v/>
      </c>
      <c r="EK191" t="str">
        <f ca="1"/>
        <v/>
      </c>
      <c r="EL191" t="str">
        <f ca="1">IF(_IsInternal,_xlfn.TEXTJOIN($EL$1,TRUE,EG191:EJ191),"")</f>
        <v/>
      </c>
      <c r="EM191" t="str">
        <f ca="1"/>
        <v/>
      </c>
      <c r="EP191" t="str">
        <v/>
      </c>
      <c r="EQ191" t="str">
        <f ca="1"/>
        <v/>
      </c>
      <c r="ES191" s="78">
        <f>ROWS(ES$4:ES191)</f>
        <v>188</v>
      </c>
      <c r="FP191" t="str">
        <f ca="1"/>
        <v/>
      </c>
      <c r="FQ191" t="str">
        <f ca="1"/>
        <v/>
      </c>
      <c r="FR191" t="str">
        <f ca="1"/>
        <v/>
      </c>
      <c r="FZ191" s="109"/>
      <c r="GH191" t="str">
        <f ca="1"/>
        <v/>
      </c>
      <c r="GI191" t="str">
        <f ca="1"/>
        <v/>
      </c>
      <c r="GJ191" t="str">
        <f ca="1"/>
        <v/>
      </c>
      <c r="GY191" t="b">
        <f ca="1"/>
        <v>0</v>
      </c>
      <c r="GZ191" t="str">
        <f ca="1"/>
        <v/>
      </c>
      <c r="HA191" t="str">
        <f ca="1"/>
        <v/>
      </c>
      <c r="HB191" t="str">
        <f ca="1"/>
        <v/>
      </c>
      <c r="HQ191" t="str">
        <f ca="1"/>
        <v/>
      </c>
      <c r="HR191" t="str">
        <f ca="1"/>
        <v/>
      </c>
      <c r="HS191" t="str">
        <f ca="1"/>
        <v/>
      </c>
    </row>
    <row r="192" spans="1:227">
      <c r="A192" s="14" t="str">
        <f>IF(AK192,MAX(A$4:A191)+1,"")</f>
        <v/>
      </c>
      <c r="B192" s="51"/>
      <c r="C192" s="12"/>
      <c r="D192" s="12"/>
      <c r="E192" s="12"/>
      <c r="G192" s="12"/>
      <c r="I192" s="186"/>
      <c r="K192" s="12"/>
      <c r="L192" s="241"/>
      <c r="M192" s="241"/>
      <c r="O192" s="239">
        <v>0</v>
      </c>
      <c r="P192" s="240" t="str">
        <f ca="1">IF(T192,SUM(OFFSET($O192:$O$303,,,U192)),"")</f>
        <v/>
      </c>
      <c r="Q192" s="175"/>
      <c r="R192" s="177" t="str">
        <v/>
      </c>
      <c r="T192">
        <v>0</v>
      </c>
      <c r="U192" t="str">
        <f>IF(T192,IFERROR(MATCH(1,$T193:$T$303,0),ROWS($T192:$T$303)),"")</f>
        <v/>
      </c>
      <c r="V192" t="str">
        <v/>
      </c>
      <c r="W192" t="b">
        <f t="shared" si="27"/>
        <v>0</v>
      </c>
      <c r="X192" t="str">
        <v/>
      </c>
      <c r="Y192" t="str">
        <v/>
      </c>
      <c r="Z192" t="str">
        <v/>
      </c>
      <c r="AA192" t="b">
        <v>0</v>
      </c>
      <c r="AB192" t="b">
        <v>0</v>
      </c>
      <c r="AC192" t="b">
        <v>0</v>
      </c>
      <c r="AD192" t="b">
        <v>0</v>
      </c>
      <c r="AE192" t="b">
        <v>0</v>
      </c>
      <c r="AF192" s="25" t="b">
        <v>0</v>
      </c>
      <c r="AG192" t="b">
        <v>0</v>
      </c>
      <c r="AH192">
        <v>0</v>
      </c>
      <c r="AI192">
        <v>0</v>
      </c>
      <c r="AK192" s="13">
        <v>0</v>
      </c>
      <c r="AL192" s="13">
        <v>0</v>
      </c>
      <c r="AM192" s="13">
        <v>0</v>
      </c>
      <c r="AN192" s="18">
        <v>0</v>
      </c>
      <c r="AO192">
        <v>0</v>
      </c>
      <c r="AP192" t="b">
        <v>0</v>
      </c>
      <c r="AQ192">
        <v>0</v>
      </c>
      <c r="AR192">
        <v>0</v>
      </c>
      <c r="AS192" s="35" t="str">
        <v/>
      </c>
      <c r="AT192" s="35"/>
      <c r="AU192" s="58"/>
      <c r="AV192" t="b">
        <f t="shared" si="28"/>
        <v>0</v>
      </c>
      <c r="AW192">
        <v>0</v>
      </c>
      <c r="AX192">
        <v>0</v>
      </c>
      <c r="AY192">
        <v>0</v>
      </c>
      <c r="AZ192">
        <f ca="1"/>
        <v>0</v>
      </c>
      <c r="BB192" t="str">
        <v/>
      </c>
      <c r="BC192" t="str">
        <v/>
      </c>
      <c r="BD192" t="str">
        <v/>
      </c>
      <c r="BE192" t="str">
        <v/>
      </c>
      <c r="BF192" t="str">
        <v/>
      </c>
      <c r="BG192">
        <f ca="1"/>
        <v>0</v>
      </c>
      <c r="BI192" s="54" t="str">
        <f t="shared" si="21"/>
        <v/>
      </c>
      <c r="BJ192" s="54" t="str">
        <f t="shared" si="22"/>
        <v/>
      </c>
      <c r="BK192" s="54" t="str">
        <f t="shared" si="23"/>
        <v/>
      </c>
      <c r="BL192" s="54" t="str">
        <v/>
      </c>
      <c r="BM192" t="str">
        <v/>
      </c>
      <c r="BN192" t="str">
        <v/>
      </c>
      <c r="BO192" t="str">
        <v/>
      </c>
      <c r="BP192" t="str">
        <v/>
      </c>
      <c r="BQ192" s="25" t="str">
        <f t="shared" si="29"/>
        <v/>
      </c>
      <c r="BR192" s="35" t="str">
        <v/>
      </c>
      <c r="BS192" s="35" t="str">
        <v/>
      </c>
      <c r="BT192" t="str">
        <v>192</v>
      </c>
      <c r="BU192" s="35" t="str">
        <f t="shared" si="26"/>
        <v/>
      </c>
      <c r="BX192" s="13"/>
      <c r="BY192" s="57" t="str">
        <f t="shared" si="24"/>
        <v/>
      </c>
      <c r="BZ192" s="57"/>
      <c r="CG192" s="71"/>
      <c r="CH192" s="73"/>
      <c r="CI192" s="73"/>
      <c r="CJ192" s="73"/>
      <c r="CK192" s="73"/>
      <c r="CL192" s="73"/>
      <c r="CM192" s="73"/>
      <c r="CN192" s="73"/>
      <c r="CO192" s="73"/>
      <c r="CP192" s="73"/>
      <c r="CQ192" s="73"/>
      <c r="CR192" s="73"/>
      <c r="CS192" s="73"/>
      <c r="CT192" s="73"/>
      <c r="CU192" s="73"/>
      <c r="CX192" t="str">
        <f ca="1"/>
        <v/>
      </c>
      <c r="CY192" t="str">
        <f ca="1"/>
        <v/>
      </c>
      <c r="CZ192" t="str">
        <f ca="1"/>
        <v/>
      </c>
      <c r="DA192" t="str">
        <f ca="1"/>
        <v/>
      </c>
      <c r="DB192" t="str">
        <f ca="1"/>
        <v/>
      </c>
      <c r="DC192" t="str">
        <f ca="1"/>
        <v/>
      </c>
      <c r="DD192" t="str">
        <f ca="1"/>
        <v/>
      </c>
      <c r="DL192" s="18" t="b">
        <f ca="1"/>
        <v>0</v>
      </c>
      <c r="DM192" s="141" t="str">
        <f t="shared" ca="1" si="25"/>
        <v/>
      </c>
      <c r="DN192" t="str">
        <v/>
      </c>
      <c r="DO192" t="str">
        <f ca="1"/>
        <v/>
      </c>
      <c r="DP192" t="str">
        <f ca="1"/>
        <v/>
      </c>
      <c r="DS192" t="str">
        <f ca="1"/>
        <v/>
      </c>
      <c r="DT192" t="str">
        <f ca="1"/>
        <v/>
      </c>
      <c r="DU192" t="str">
        <f ca="1"/>
        <v/>
      </c>
      <c r="DV192" t="str">
        <f ca="1"/>
        <v/>
      </c>
      <c r="DY192" t="str">
        <f ca="1"/>
        <v/>
      </c>
      <c r="DZ192" t="str">
        <f ca="1"/>
        <v/>
      </c>
      <c r="EC192" t="b">
        <f ca="1"/>
        <v>0</v>
      </c>
      <c r="ED192" t="str">
        <f ca="1"/>
        <v/>
      </c>
      <c r="EE192" s="13" t="str">
        <f ca="1"/>
        <v/>
      </c>
      <c r="EG192" t="str">
        <f ca="1"/>
        <v/>
      </c>
      <c r="EH192" t="str">
        <f ca="1"/>
        <v/>
      </c>
      <c r="EI192" t="str">
        <f ca="1"/>
        <v/>
      </c>
      <c r="EJ192" t="str">
        <f ca="1"/>
        <v/>
      </c>
      <c r="EK192" t="str">
        <f ca="1"/>
        <v/>
      </c>
      <c r="EL192" t="str">
        <f ca="1">IF(_IsInternal,_xlfn.TEXTJOIN($EL$1,TRUE,EG192:EJ192),"")</f>
        <v/>
      </c>
      <c r="EM192" t="str">
        <f ca="1"/>
        <v/>
      </c>
      <c r="EP192" t="str">
        <v/>
      </c>
      <c r="EQ192" t="str">
        <f ca="1"/>
        <v/>
      </c>
      <c r="ES192" s="78">
        <f>ROWS(ES$4:ES192)</f>
        <v>189</v>
      </c>
      <c r="FP192" t="str">
        <f ca="1"/>
        <v/>
      </c>
      <c r="FQ192" t="str">
        <f ca="1"/>
        <v/>
      </c>
      <c r="FR192" t="str">
        <f ca="1"/>
        <v/>
      </c>
      <c r="FZ192" s="109"/>
      <c r="GH192" t="str">
        <f ca="1"/>
        <v/>
      </c>
      <c r="GI192" t="str">
        <f ca="1"/>
        <v/>
      </c>
      <c r="GJ192" t="str">
        <f ca="1"/>
        <v/>
      </c>
      <c r="GY192" t="b">
        <f ca="1"/>
        <v>0</v>
      </c>
      <c r="GZ192" t="str">
        <f ca="1"/>
        <v/>
      </c>
      <c r="HA192" t="str">
        <f ca="1"/>
        <v/>
      </c>
      <c r="HB192" t="str">
        <f ca="1"/>
        <v/>
      </c>
      <c r="HQ192" t="str">
        <f ca="1"/>
        <v/>
      </c>
      <c r="HR192" t="str">
        <f ca="1"/>
        <v/>
      </c>
      <c r="HS192" t="str">
        <f ca="1"/>
        <v/>
      </c>
    </row>
    <row r="193" spans="1:227">
      <c r="A193" s="14" t="str">
        <f>IF(AK193,MAX(A$4:A192)+1,"")</f>
        <v/>
      </c>
      <c r="B193" s="51"/>
      <c r="C193" s="12"/>
      <c r="D193" s="12"/>
      <c r="E193" s="12"/>
      <c r="G193" s="12"/>
      <c r="I193" s="186"/>
      <c r="K193" s="12"/>
      <c r="L193" s="241"/>
      <c r="M193" s="241"/>
      <c r="O193" s="239">
        <v>0</v>
      </c>
      <c r="P193" s="240" t="str">
        <f ca="1">IF(T193,SUM(OFFSET($O193:$O$303,,,U193)),"")</f>
        <v/>
      </c>
      <c r="Q193" s="175"/>
      <c r="R193" s="177" t="str">
        <v/>
      </c>
      <c r="T193">
        <v>0</v>
      </c>
      <c r="U193" t="str">
        <f>IF(T193,IFERROR(MATCH(1,$T194:$T$303,0),ROWS($T193:$T$303)),"")</f>
        <v/>
      </c>
      <c r="V193" t="str">
        <v/>
      </c>
      <c r="W193" t="b">
        <f t="shared" si="27"/>
        <v>0</v>
      </c>
      <c r="X193" t="str">
        <v/>
      </c>
      <c r="Y193" t="str">
        <v/>
      </c>
      <c r="Z193" t="str">
        <v/>
      </c>
      <c r="AA193" t="b">
        <v>0</v>
      </c>
      <c r="AB193" t="b">
        <v>0</v>
      </c>
      <c r="AC193" t="b">
        <v>0</v>
      </c>
      <c r="AD193" t="b">
        <v>0</v>
      </c>
      <c r="AE193" t="b">
        <v>0</v>
      </c>
      <c r="AF193" s="25" t="b">
        <v>0</v>
      </c>
      <c r="AG193" t="b">
        <v>0</v>
      </c>
      <c r="AH193">
        <v>0</v>
      </c>
      <c r="AI193">
        <v>0</v>
      </c>
      <c r="AK193" s="13">
        <v>0</v>
      </c>
      <c r="AL193" s="13">
        <v>0</v>
      </c>
      <c r="AM193" s="13">
        <v>0</v>
      </c>
      <c r="AN193" s="18">
        <v>0</v>
      </c>
      <c r="AO193">
        <v>0</v>
      </c>
      <c r="AP193" t="b">
        <v>0</v>
      </c>
      <c r="AQ193">
        <v>0</v>
      </c>
      <c r="AR193">
        <v>0</v>
      </c>
      <c r="AS193" s="35" t="str">
        <v/>
      </c>
      <c r="AT193" s="35"/>
      <c r="AU193" s="58"/>
      <c r="AV193" t="b">
        <f t="shared" si="28"/>
        <v>0</v>
      </c>
      <c r="AW193">
        <v>0</v>
      </c>
      <c r="AX193">
        <v>0</v>
      </c>
      <c r="AY193">
        <v>0</v>
      </c>
      <c r="AZ193">
        <f ca="1"/>
        <v>0</v>
      </c>
      <c r="BB193" t="str">
        <v/>
      </c>
      <c r="BC193" t="str">
        <v/>
      </c>
      <c r="BD193" t="str">
        <v/>
      </c>
      <c r="BE193" t="str">
        <v/>
      </c>
      <c r="BF193" t="str">
        <v/>
      </c>
      <c r="BG193">
        <f ca="1"/>
        <v>0</v>
      </c>
      <c r="BI193" s="54" t="str">
        <f t="shared" si="21"/>
        <v/>
      </c>
      <c r="BJ193" s="54" t="str">
        <f t="shared" si="22"/>
        <v/>
      </c>
      <c r="BK193" s="54" t="str">
        <f t="shared" si="23"/>
        <v/>
      </c>
      <c r="BL193" s="54" t="str">
        <v/>
      </c>
      <c r="BM193" t="str">
        <v/>
      </c>
      <c r="BN193" t="str">
        <v/>
      </c>
      <c r="BO193" t="str">
        <v/>
      </c>
      <c r="BP193" t="str">
        <v/>
      </c>
      <c r="BQ193" s="25" t="str">
        <f t="shared" si="29"/>
        <v/>
      </c>
      <c r="BR193" s="35" t="str">
        <v/>
      </c>
      <c r="BS193" s="35" t="str">
        <v/>
      </c>
      <c r="BT193" t="str">
        <v>193</v>
      </c>
      <c r="BU193" s="35" t="str">
        <f t="shared" si="26"/>
        <v/>
      </c>
      <c r="BX193" s="13"/>
      <c r="BY193" s="57" t="str">
        <f t="shared" si="24"/>
        <v/>
      </c>
      <c r="BZ193" s="57"/>
      <c r="CG193" s="71"/>
      <c r="CH193" s="73"/>
      <c r="CI193" s="73"/>
      <c r="CJ193" s="73"/>
      <c r="CK193" s="73"/>
      <c r="CL193" s="73"/>
      <c r="CM193" s="73"/>
      <c r="CN193" s="73"/>
      <c r="CO193" s="73"/>
      <c r="CP193" s="73"/>
      <c r="CQ193" s="73"/>
      <c r="CR193" s="73"/>
      <c r="CS193" s="73"/>
      <c r="CT193" s="73"/>
      <c r="CU193" s="73"/>
      <c r="CX193" t="str">
        <f ca="1"/>
        <v/>
      </c>
      <c r="CY193" t="str">
        <f ca="1"/>
        <v/>
      </c>
      <c r="CZ193" t="str">
        <f ca="1"/>
        <v/>
      </c>
      <c r="DA193" t="str">
        <f ca="1"/>
        <v/>
      </c>
      <c r="DB193" t="str">
        <f ca="1"/>
        <v/>
      </c>
      <c r="DC193" t="str">
        <f ca="1"/>
        <v/>
      </c>
      <c r="DD193" t="str">
        <f ca="1"/>
        <v/>
      </c>
      <c r="DL193" s="18" t="b">
        <f ca="1"/>
        <v>0</v>
      </c>
      <c r="DM193" s="141" t="str">
        <f t="shared" ca="1" si="25"/>
        <v/>
      </c>
      <c r="DN193" t="str">
        <v/>
      </c>
      <c r="DO193" t="str">
        <f ca="1"/>
        <v/>
      </c>
      <c r="DP193" t="str">
        <f ca="1"/>
        <v/>
      </c>
      <c r="DS193" t="str">
        <f ca="1"/>
        <v/>
      </c>
      <c r="DT193" t="str">
        <f ca="1"/>
        <v/>
      </c>
      <c r="DU193" t="str">
        <f ca="1"/>
        <v/>
      </c>
      <c r="DV193" t="str">
        <f ca="1"/>
        <v/>
      </c>
      <c r="DY193" t="str">
        <f ca="1"/>
        <v/>
      </c>
      <c r="DZ193" t="str">
        <f ca="1"/>
        <v/>
      </c>
      <c r="EC193" t="b">
        <f ca="1"/>
        <v>0</v>
      </c>
      <c r="ED193" t="str">
        <f ca="1"/>
        <v/>
      </c>
      <c r="EE193" s="13" t="str">
        <f ca="1"/>
        <v/>
      </c>
      <c r="EG193" t="str">
        <f ca="1"/>
        <v/>
      </c>
      <c r="EH193" t="str">
        <f ca="1"/>
        <v/>
      </c>
      <c r="EI193" t="str">
        <f ca="1"/>
        <v/>
      </c>
      <c r="EJ193" t="str">
        <f ca="1"/>
        <v/>
      </c>
      <c r="EK193" t="str">
        <f ca="1"/>
        <v/>
      </c>
      <c r="EL193" t="str">
        <f ca="1">IF(_IsInternal,_xlfn.TEXTJOIN($EL$1,TRUE,EG193:EJ193),"")</f>
        <v/>
      </c>
      <c r="EM193" t="str">
        <f ca="1"/>
        <v/>
      </c>
      <c r="EP193" t="str">
        <v/>
      </c>
      <c r="EQ193" t="str">
        <f ca="1"/>
        <v/>
      </c>
      <c r="ES193" s="78">
        <f>ROWS(ES$4:ES193)</f>
        <v>190</v>
      </c>
      <c r="FP193" t="str">
        <f ca="1"/>
        <v/>
      </c>
      <c r="FQ193" t="str">
        <f ca="1"/>
        <v/>
      </c>
      <c r="FR193" t="str">
        <f ca="1"/>
        <v/>
      </c>
      <c r="FZ193" s="109"/>
      <c r="GH193" t="str">
        <f ca="1"/>
        <v/>
      </c>
      <c r="GI193" t="str">
        <f ca="1"/>
        <v/>
      </c>
      <c r="GJ193" t="str">
        <f ca="1"/>
        <v/>
      </c>
      <c r="GY193" t="b">
        <f ca="1"/>
        <v>0</v>
      </c>
      <c r="GZ193" t="str">
        <f ca="1"/>
        <v/>
      </c>
      <c r="HA193" t="str">
        <f ca="1"/>
        <v/>
      </c>
      <c r="HB193" t="str">
        <f ca="1"/>
        <v/>
      </c>
      <c r="HQ193" t="str">
        <f ca="1"/>
        <v/>
      </c>
      <c r="HR193" t="str">
        <f ca="1"/>
        <v/>
      </c>
      <c r="HS193" t="str">
        <f ca="1"/>
        <v/>
      </c>
    </row>
    <row r="194" spans="1:227">
      <c r="A194" s="14" t="str">
        <f>IF(AK194,MAX(A$4:A193)+1,"")</f>
        <v/>
      </c>
      <c r="B194" s="51"/>
      <c r="C194" s="12"/>
      <c r="D194" s="12"/>
      <c r="E194" s="12"/>
      <c r="G194" s="12"/>
      <c r="I194" s="186"/>
      <c r="K194" s="12"/>
      <c r="L194" s="241"/>
      <c r="M194" s="241"/>
      <c r="O194" s="239">
        <v>0</v>
      </c>
      <c r="P194" s="240" t="str">
        <f ca="1">IF(T194,SUM(OFFSET($O194:$O$303,,,U194)),"")</f>
        <v/>
      </c>
      <c r="Q194" s="175"/>
      <c r="R194" s="177" t="str">
        <v/>
      </c>
      <c r="T194">
        <v>0</v>
      </c>
      <c r="U194" t="str">
        <f>IF(T194,IFERROR(MATCH(1,$T195:$T$303,0),ROWS($T194:$T$303)),"")</f>
        <v/>
      </c>
      <c r="V194" t="str">
        <v/>
      </c>
      <c r="W194" t="b">
        <f t="shared" si="27"/>
        <v>0</v>
      </c>
      <c r="X194" t="str">
        <v/>
      </c>
      <c r="Y194" t="str">
        <v/>
      </c>
      <c r="Z194" t="str">
        <v/>
      </c>
      <c r="AA194" t="b">
        <v>0</v>
      </c>
      <c r="AB194" t="b">
        <v>0</v>
      </c>
      <c r="AC194" t="b">
        <v>0</v>
      </c>
      <c r="AD194" t="b">
        <v>0</v>
      </c>
      <c r="AE194" t="b">
        <v>0</v>
      </c>
      <c r="AF194" s="25" t="b">
        <v>0</v>
      </c>
      <c r="AG194" t="b">
        <v>0</v>
      </c>
      <c r="AH194">
        <v>0</v>
      </c>
      <c r="AI194">
        <v>0</v>
      </c>
      <c r="AK194" s="13">
        <v>0</v>
      </c>
      <c r="AL194" s="13">
        <v>0</v>
      </c>
      <c r="AM194" s="13">
        <v>0</v>
      </c>
      <c r="AN194" s="18">
        <v>0</v>
      </c>
      <c r="AO194">
        <v>0</v>
      </c>
      <c r="AP194" t="b">
        <v>0</v>
      </c>
      <c r="AQ194">
        <v>0</v>
      </c>
      <c r="AR194">
        <v>0</v>
      </c>
      <c r="AS194" s="35" t="str">
        <v/>
      </c>
      <c r="AT194" s="35"/>
      <c r="AU194" s="58"/>
      <c r="AV194" t="b">
        <f t="shared" si="28"/>
        <v>0</v>
      </c>
      <c r="AW194">
        <v>0</v>
      </c>
      <c r="AX194">
        <v>0</v>
      </c>
      <c r="AY194">
        <v>0</v>
      </c>
      <c r="AZ194">
        <f ca="1"/>
        <v>0</v>
      </c>
      <c r="BB194" t="str">
        <v/>
      </c>
      <c r="BC194" t="str">
        <v/>
      </c>
      <c r="BD194" t="str">
        <v/>
      </c>
      <c r="BE194" t="str">
        <v/>
      </c>
      <c r="BF194" t="str">
        <v/>
      </c>
      <c r="BG194">
        <f ca="1"/>
        <v>0</v>
      </c>
      <c r="BI194" s="54" t="str">
        <f t="shared" si="21"/>
        <v/>
      </c>
      <c r="BJ194" s="54" t="str">
        <f t="shared" si="22"/>
        <v/>
      </c>
      <c r="BK194" s="54" t="str">
        <f t="shared" si="23"/>
        <v/>
      </c>
      <c r="BL194" s="54" t="str">
        <v/>
      </c>
      <c r="BM194" t="str">
        <v/>
      </c>
      <c r="BN194" t="str">
        <v/>
      </c>
      <c r="BO194" t="str">
        <v/>
      </c>
      <c r="BP194" t="str">
        <v/>
      </c>
      <c r="BQ194" s="25" t="str">
        <f t="shared" si="29"/>
        <v/>
      </c>
      <c r="BR194" s="35" t="str">
        <v/>
      </c>
      <c r="BS194" s="35" t="str">
        <v/>
      </c>
      <c r="BT194" t="str">
        <v>194</v>
      </c>
      <c r="BU194" s="35" t="str">
        <f t="shared" si="26"/>
        <v/>
      </c>
      <c r="BX194" s="13"/>
      <c r="BY194" s="57" t="str">
        <f t="shared" si="24"/>
        <v/>
      </c>
      <c r="BZ194" s="57"/>
      <c r="CG194" s="71"/>
      <c r="CH194" s="73"/>
      <c r="CI194" s="73"/>
      <c r="CJ194" s="73"/>
      <c r="CK194" s="73"/>
      <c r="CL194" s="73"/>
      <c r="CM194" s="73"/>
      <c r="CN194" s="73"/>
      <c r="CO194" s="73"/>
      <c r="CP194" s="73"/>
      <c r="CQ194" s="73"/>
      <c r="CR194" s="73"/>
      <c r="CS194" s="73"/>
      <c r="CT194" s="73"/>
      <c r="CU194" s="73"/>
      <c r="CX194" t="str">
        <f ca="1"/>
        <v/>
      </c>
      <c r="CY194" t="str">
        <f ca="1"/>
        <v/>
      </c>
      <c r="CZ194" t="str">
        <f ca="1"/>
        <v/>
      </c>
      <c r="DA194" t="str">
        <f ca="1"/>
        <v/>
      </c>
      <c r="DB194" t="str">
        <f ca="1"/>
        <v/>
      </c>
      <c r="DC194" t="str">
        <f ca="1"/>
        <v/>
      </c>
      <c r="DD194" t="str">
        <f ca="1"/>
        <v/>
      </c>
      <c r="DL194" s="18" t="b">
        <f ca="1"/>
        <v>0</v>
      </c>
      <c r="DM194" s="141" t="str">
        <f t="shared" ca="1" si="25"/>
        <v/>
      </c>
      <c r="DN194" t="str">
        <v/>
      </c>
      <c r="DO194" t="str">
        <f ca="1"/>
        <v/>
      </c>
      <c r="DP194" t="str">
        <f ca="1"/>
        <v/>
      </c>
      <c r="DS194" t="str">
        <f ca="1"/>
        <v/>
      </c>
      <c r="DT194" t="str">
        <f ca="1"/>
        <v/>
      </c>
      <c r="DU194" t="str">
        <f ca="1"/>
        <v/>
      </c>
      <c r="DV194" t="str">
        <f ca="1"/>
        <v/>
      </c>
      <c r="DY194" t="str">
        <f ca="1"/>
        <v/>
      </c>
      <c r="DZ194" t="str">
        <f ca="1"/>
        <v/>
      </c>
      <c r="EC194" t="b">
        <f ca="1"/>
        <v>0</v>
      </c>
      <c r="ED194" t="str">
        <f ca="1"/>
        <v/>
      </c>
      <c r="EE194" s="13" t="str">
        <f ca="1"/>
        <v/>
      </c>
      <c r="EG194" t="str">
        <f ca="1"/>
        <v/>
      </c>
      <c r="EH194" t="str">
        <f ca="1"/>
        <v/>
      </c>
      <c r="EI194" t="str">
        <f ca="1"/>
        <v/>
      </c>
      <c r="EJ194" t="str">
        <f ca="1"/>
        <v/>
      </c>
      <c r="EK194" t="str">
        <f ca="1"/>
        <v/>
      </c>
      <c r="EL194" t="str">
        <f ca="1">IF(_IsInternal,_xlfn.TEXTJOIN($EL$1,TRUE,EG194:EJ194),"")</f>
        <v/>
      </c>
      <c r="EM194" t="str">
        <f ca="1"/>
        <v/>
      </c>
      <c r="EP194" t="str">
        <v/>
      </c>
      <c r="EQ194" t="str">
        <f ca="1"/>
        <v/>
      </c>
      <c r="ES194" s="78">
        <f>ROWS(ES$4:ES194)</f>
        <v>191</v>
      </c>
      <c r="FP194" t="str">
        <f ca="1"/>
        <v/>
      </c>
      <c r="FQ194" t="str">
        <f ca="1"/>
        <v/>
      </c>
      <c r="FR194" t="str">
        <f ca="1"/>
        <v/>
      </c>
      <c r="FZ194" s="109"/>
      <c r="GH194" t="str">
        <f ca="1"/>
        <v/>
      </c>
      <c r="GI194" t="str">
        <f ca="1"/>
        <v/>
      </c>
      <c r="GJ194" t="str">
        <f ca="1"/>
        <v/>
      </c>
      <c r="GY194" t="b">
        <f ca="1"/>
        <v>0</v>
      </c>
      <c r="GZ194" t="str">
        <f ca="1"/>
        <v/>
      </c>
      <c r="HA194" t="str">
        <f ca="1"/>
        <v/>
      </c>
      <c r="HB194" t="str">
        <f ca="1"/>
        <v/>
      </c>
      <c r="HQ194" t="str">
        <f ca="1"/>
        <v/>
      </c>
      <c r="HR194" t="str">
        <f ca="1"/>
        <v/>
      </c>
      <c r="HS194" t="str">
        <f ca="1"/>
        <v/>
      </c>
    </row>
    <row r="195" spans="1:227">
      <c r="A195" s="14" t="str">
        <f>IF(AK195,MAX(A$4:A194)+1,"")</f>
        <v/>
      </c>
      <c r="B195" s="51"/>
      <c r="C195" s="12"/>
      <c r="D195" s="12"/>
      <c r="E195" s="12"/>
      <c r="G195" s="12"/>
      <c r="I195" s="186"/>
      <c r="K195" s="12"/>
      <c r="L195" s="241"/>
      <c r="M195" s="241"/>
      <c r="O195" s="239">
        <v>0</v>
      </c>
      <c r="P195" s="240" t="str">
        <f ca="1">IF(T195,SUM(OFFSET($O195:$O$303,,,U195)),"")</f>
        <v/>
      </c>
      <c r="Q195" s="175"/>
      <c r="R195" s="177" t="str">
        <v/>
      </c>
      <c r="T195">
        <v>0</v>
      </c>
      <c r="U195" t="str">
        <f>IF(T195,IFERROR(MATCH(1,$T196:$T$303,0),ROWS($T195:$T$303)),"")</f>
        <v/>
      </c>
      <c r="V195" t="str">
        <v/>
      </c>
      <c r="W195" t="b">
        <f t="shared" si="27"/>
        <v>0</v>
      </c>
      <c r="X195" t="str">
        <v/>
      </c>
      <c r="Y195" t="str">
        <v/>
      </c>
      <c r="Z195" t="str">
        <v/>
      </c>
      <c r="AA195" t="b">
        <v>0</v>
      </c>
      <c r="AB195" t="b">
        <v>0</v>
      </c>
      <c r="AC195" t="b">
        <v>0</v>
      </c>
      <c r="AD195" t="b">
        <v>0</v>
      </c>
      <c r="AE195" t="b">
        <v>0</v>
      </c>
      <c r="AF195" s="25" t="b">
        <v>0</v>
      </c>
      <c r="AG195" t="b">
        <v>0</v>
      </c>
      <c r="AH195">
        <v>0</v>
      </c>
      <c r="AI195">
        <v>0</v>
      </c>
      <c r="AK195" s="13">
        <v>0</v>
      </c>
      <c r="AL195" s="13">
        <v>0</v>
      </c>
      <c r="AM195" s="13">
        <v>0</v>
      </c>
      <c r="AN195" s="18">
        <v>0</v>
      </c>
      <c r="AO195">
        <v>0</v>
      </c>
      <c r="AP195" t="b">
        <v>0</v>
      </c>
      <c r="AQ195">
        <v>0</v>
      </c>
      <c r="AR195">
        <v>0</v>
      </c>
      <c r="AS195" s="35" t="str">
        <v/>
      </c>
      <c r="AT195" s="35"/>
      <c r="AU195" s="58"/>
      <c r="AV195" t="b">
        <f t="shared" si="28"/>
        <v>0</v>
      </c>
      <c r="AW195">
        <v>0</v>
      </c>
      <c r="AX195">
        <v>0</v>
      </c>
      <c r="AY195">
        <v>0</v>
      </c>
      <c r="AZ195">
        <f ca="1"/>
        <v>0</v>
      </c>
      <c r="BB195" t="str">
        <v/>
      </c>
      <c r="BC195" t="str">
        <v/>
      </c>
      <c r="BD195" t="str">
        <v/>
      </c>
      <c r="BE195" t="str">
        <v/>
      </c>
      <c r="BF195" t="str">
        <v/>
      </c>
      <c r="BG195">
        <f ca="1"/>
        <v>0</v>
      </c>
      <c r="BI195" s="54" t="str">
        <f t="shared" si="21"/>
        <v/>
      </c>
      <c r="BJ195" s="54" t="str">
        <f t="shared" si="22"/>
        <v/>
      </c>
      <c r="BK195" s="54" t="str">
        <f t="shared" si="23"/>
        <v/>
      </c>
      <c r="BL195" s="54" t="str">
        <v/>
      </c>
      <c r="BM195" t="str">
        <v/>
      </c>
      <c r="BN195" t="str">
        <v/>
      </c>
      <c r="BO195" t="str">
        <v/>
      </c>
      <c r="BP195" t="str">
        <v/>
      </c>
      <c r="BQ195" s="25" t="str">
        <f t="shared" si="29"/>
        <v/>
      </c>
      <c r="BR195" s="35" t="str">
        <v/>
      </c>
      <c r="BS195" s="35" t="str">
        <v/>
      </c>
      <c r="BT195" t="str">
        <v>195</v>
      </c>
      <c r="BU195" s="35" t="str">
        <f t="shared" si="26"/>
        <v/>
      </c>
      <c r="BX195" s="13"/>
      <c r="BY195" s="57" t="str">
        <f t="shared" si="24"/>
        <v/>
      </c>
      <c r="BZ195" s="57"/>
      <c r="CG195" s="71"/>
      <c r="CH195" s="73"/>
      <c r="CI195" s="73"/>
      <c r="CJ195" s="73"/>
      <c r="CK195" s="73"/>
      <c r="CL195" s="73"/>
      <c r="CM195" s="73"/>
      <c r="CN195" s="73"/>
      <c r="CO195" s="73"/>
      <c r="CP195" s="73"/>
      <c r="CQ195" s="73"/>
      <c r="CR195" s="73"/>
      <c r="CS195" s="73"/>
      <c r="CT195" s="73"/>
      <c r="CU195" s="73"/>
      <c r="CX195" t="str">
        <f ca="1"/>
        <v/>
      </c>
      <c r="CY195" t="str">
        <f ca="1"/>
        <v/>
      </c>
      <c r="CZ195" t="str">
        <f ca="1"/>
        <v/>
      </c>
      <c r="DA195" t="str">
        <f ca="1"/>
        <v/>
      </c>
      <c r="DB195" t="str">
        <f ca="1"/>
        <v/>
      </c>
      <c r="DC195" t="str">
        <f ca="1"/>
        <v/>
      </c>
      <c r="DD195" t="str">
        <f ca="1"/>
        <v/>
      </c>
      <c r="DL195" s="18" t="b">
        <f ca="1"/>
        <v>0</v>
      </c>
      <c r="DM195" s="141" t="str">
        <f t="shared" ca="1" si="25"/>
        <v/>
      </c>
      <c r="DN195" t="str">
        <v/>
      </c>
      <c r="DO195" t="str">
        <f ca="1"/>
        <v/>
      </c>
      <c r="DP195" t="str">
        <f ca="1"/>
        <v/>
      </c>
      <c r="DS195" t="str">
        <f ca="1"/>
        <v/>
      </c>
      <c r="DT195" t="str">
        <f ca="1"/>
        <v/>
      </c>
      <c r="DU195" t="str">
        <f ca="1"/>
        <v/>
      </c>
      <c r="DV195" t="str">
        <f ca="1"/>
        <v/>
      </c>
      <c r="DY195" t="str">
        <f ca="1"/>
        <v/>
      </c>
      <c r="DZ195" t="str">
        <f ca="1"/>
        <v/>
      </c>
      <c r="EC195" t="b">
        <f ca="1"/>
        <v>0</v>
      </c>
      <c r="ED195" t="str">
        <f ca="1"/>
        <v/>
      </c>
      <c r="EE195" s="13" t="str">
        <f ca="1"/>
        <v/>
      </c>
      <c r="EG195" t="str">
        <f ca="1"/>
        <v/>
      </c>
      <c r="EH195" t="str">
        <f ca="1"/>
        <v/>
      </c>
      <c r="EI195" t="str">
        <f ca="1"/>
        <v/>
      </c>
      <c r="EJ195" t="str">
        <f ca="1"/>
        <v/>
      </c>
      <c r="EK195" t="str">
        <f ca="1"/>
        <v/>
      </c>
      <c r="EL195" t="str">
        <f ca="1">IF(_IsInternal,_xlfn.TEXTJOIN($EL$1,TRUE,EG195:EJ195),"")</f>
        <v/>
      </c>
      <c r="EM195" t="str">
        <f ca="1"/>
        <v/>
      </c>
      <c r="EP195" t="str">
        <v/>
      </c>
      <c r="EQ195" t="str">
        <f ca="1"/>
        <v/>
      </c>
      <c r="ES195" s="78">
        <f>ROWS(ES$4:ES195)</f>
        <v>192</v>
      </c>
      <c r="FP195" t="str">
        <f ca="1"/>
        <v/>
      </c>
      <c r="FQ195" t="str">
        <f ca="1"/>
        <v/>
      </c>
      <c r="FR195" t="str">
        <f ca="1"/>
        <v/>
      </c>
      <c r="FZ195" s="109"/>
      <c r="GH195" t="str">
        <f ca="1"/>
        <v/>
      </c>
      <c r="GI195" t="str">
        <f ca="1"/>
        <v/>
      </c>
      <c r="GJ195" t="str">
        <f ca="1"/>
        <v/>
      </c>
      <c r="GY195" t="b">
        <f ca="1"/>
        <v>0</v>
      </c>
      <c r="GZ195" t="str">
        <f ca="1"/>
        <v/>
      </c>
      <c r="HA195" t="str">
        <f ca="1"/>
        <v/>
      </c>
      <c r="HB195" t="str">
        <f ca="1"/>
        <v/>
      </c>
      <c r="HQ195" t="str">
        <f ca="1"/>
        <v/>
      </c>
      <c r="HR195" t="str">
        <f ca="1"/>
        <v/>
      </c>
      <c r="HS195" t="str">
        <f ca="1"/>
        <v/>
      </c>
    </row>
    <row r="196" spans="1:227">
      <c r="A196" s="14" t="str">
        <f>IF(AK196,MAX(A$4:A195)+1,"")</f>
        <v/>
      </c>
      <c r="B196" s="51"/>
      <c r="C196" s="12"/>
      <c r="D196" s="12"/>
      <c r="E196" s="12"/>
      <c r="G196" s="12"/>
      <c r="I196" s="186"/>
      <c r="K196" s="12"/>
      <c r="L196" s="241"/>
      <c r="M196" s="241"/>
      <c r="O196" s="239">
        <v>0</v>
      </c>
      <c r="P196" s="240" t="str">
        <f ca="1">IF(T196,SUM(OFFSET($O196:$O$303,,,U196)),"")</f>
        <v/>
      </c>
      <c r="Q196" s="175"/>
      <c r="R196" s="177" t="str">
        <v/>
      </c>
      <c r="T196">
        <v>0</v>
      </c>
      <c r="U196" t="str">
        <f>IF(T196,IFERROR(MATCH(1,$T197:$T$303,0),ROWS($T196:$T$303)),"")</f>
        <v/>
      </c>
      <c r="V196" t="str">
        <v/>
      </c>
      <c r="W196" t="b">
        <f t="shared" si="27"/>
        <v>0</v>
      </c>
      <c r="X196" t="str">
        <v/>
      </c>
      <c r="Y196" t="str">
        <v/>
      </c>
      <c r="Z196" t="str">
        <v/>
      </c>
      <c r="AA196" t="b">
        <v>0</v>
      </c>
      <c r="AB196" t="b">
        <v>0</v>
      </c>
      <c r="AC196" t="b">
        <v>0</v>
      </c>
      <c r="AD196" t="b">
        <v>0</v>
      </c>
      <c r="AE196" t="b">
        <v>0</v>
      </c>
      <c r="AF196" s="25" t="b">
        <v>0</v>
      </c>
      <c r="AG196" t="b">
        <v>0</v>
      </c>
      <c r="AH196">
        <v>0</v>
      </c>
      <c r="AI196">
        <v>0</v>
      </c>
      <c r="AK196" s="13">
        <v>0</v>
      </c>
      <c r="AL196" s="13">
        <v>0</v>
      </c>
      <c r="AM196" s="13">
        <v>0</v>
      </c>
      <c r="AN196" s="18">
        <v>0</v>
      </c>
      <c r="AO196">
        <v>0</v>
      </c>
      <c r="AP196" t="b">
        <v>0</v>
      </c>
      <c r="AQ196">
        <v>0</v>
      </c>
      <c r="AR196">
        <v>0</v>
      </c>
      <c r="AS196" s="35" t="str">
        <v/>
      </c>
      <c r="AT196" s="35"/>
      <c r="AU196" s="58"/>
      <c r="AV196" t="b">
        <f t="shared" si="28"/>
        <v>0</v>
      </c>
      <c r="AW196">
        <v>0</v>
      </c>
      <c r="AX196">
        <v>0</v>
      </c>
      <c r="AY196">
        <v>0</v>
      </c>
      <c r="AZ196">
        <f ca="1"/>
        <v>0</v>
      </c>
      <c r="BB196" t="str">
        <v/>
      </c>
      <c r="BC196" t="str">
        <v/>
      </c>
      <c r="BD196" t="str">
        <v/>
      </c>
      <c r="BE196" t="str">
        <v/>
      </c>
      <c r="BF196" t="str">
        <v/>
      </c>
      <c r="BG196">
        <f ca="1"/>
        <v>0</v>
      </c>
      <c r="BI196" s="54" t="str">
        <f t="shared" ref="BI196:BI259" si="30">IF(_IsInp,IF(ISBLANK(B196),BI195,B196),"")</f>
        <v/>
      </c>
      <c r="BJ196" s="54" t="str">
        <f t="shared" ref="BJ196:BJ259" si="31">IF(_IsInp,IF(ISBLANK(C196),BJ195,C196),"")</f>
        <v/>
      </c>
      <c r="BK196" s="54" t="str">
        <f t="shared" ref="BK196:BK259" si="32">IF(_IsInp,IF(ISBLANK(D196),BK195,D196),"")</f>
        <v/>
      </c>
      <c r="BL196" s="54" t="str">
        <v/>
      </c>
      <c r="BM196" t="str">
        <v/>
      </c>
      <c r="BN196" t="str">
        <v/>
      </c>
      <c r="BO196" t="str">
        <v/>
      </c>
      <c r="BP196" t="str">
        <v/>
      </c>
      <c r="BQ196" s="25" t="str">
        <f t="shared" si="29"/>
        <v/>
      </c>
      <c r="BR196" s="35" t="str">
        <v/>
      </c>
      <c r="BS196" s="35" t="str">
        <v/>
      </c>
      <c r="BT196" t="str">
        <v>196</v>
      </c>
      <c r="BU196" s="35" t="str">
        <f t="shared" si="26"/>
        <v/>
      </c>
      <c r="BX196" s="13"/>
      <c r="BY196" s="57" t="str">
        <f t="shared" ref="BY196:BY259" si="33">IF($AF196,_xlfn.TEXTJOIN($BY$1,TRUE,BI196,BK196:BL196,BT196),"")</f>
        <v/>
      </c>
      <c r="BZ196" s="57"/>
      <c r="CG196" s="71"/>
      <c r="CH196" s="73"/>
      <c r="CI196" s="73"/>
      <c r="CJ196" s="73"/>
      <c r="CK196" s="73"/>
      <c r="CL196" s="73"/>
      <c r="CM196" s="73"/>
      <c r="CN196" s="73"/>
      <c r="CO196" s="73"/>
      <c r="CP196" s="73"/>
      <c r="CQ196" s="73"/>
      <c r="CR196" s="73"/>
      <c r="CS196" s="73"/>
      <c r="CT196" s="73"/>
      <c r="CU196" s="73"/>
      <c r="CX196" t="str">
        <f ca="1"/>
        <v/>
      </c>
      <c r="CY196" t="str">
        <f ca="1"/>
        <v/>
      </c>
      <c r="CZ196" t="str">
        <f ca="1"/>
        <v/>
      </c>
      <c r="DA196" t="str">
        <f ca="1"/>
        <v/>
      </c>
      <c r="DB196" t="str">
        <f ca="1"/>
        <v/>
      </c>
      <c r="DC196" t="str">
        <f ca="1"/>
        <v/>
      </c>
      <c r="DD196" t="str">
        <f ca="1"/>
        <v/>
      </c>
      <c r="DL196" s="18" t="b">
        <f ca="1"/>
        <v>0</v>
      </c>
      <c r="DM196" s="141" t="str">
        <f t="shared" ref="DM196:DM259" ca="1" si="34">IF(_IsArray,_xlfn.TEXTJOIN($BU$1,TRUE,CI196:CL196),"")</f>
        <v/>
      </c>
      <c r="DN196" t="str">
        <v/>
      </c>
      <c r="DO196" t="str">
        <f ca="1"/>
        <v/>
      </c>
      <c r="DP196" t="str">
        <f ca="1"/>
        <v/>
      </c>
      <c r="DS196" t="str">
        <f ca="1"/>
        <v/>
      </c>
      <c r="DT196" t="str">
        <f ca="1"/>
        <v/>
      </c>
      <c r="DU196" t="str">
        <f ca="1"/>
        <v/>
      </c>
      <c r="DV196" t="str">
        <f ca="1"/>
        <v/>
      </c>
      <c r="DY196" t="str">
        <f ca="1"/>
        <v/>
      </c>
      <c r="DZ196" t="str">
        <f ca="1"/>
        <v/>
      </c>
      <c r="EC196" t="b">
        <f ca="1"/>
        <v>0</v>
      </c>
      <c r="ED196" t="str">
        <f ca="1"/>
        <v/>
      </c>
      <c r="EE196" s="13" t="str">
        <f ca="1"/>
        <v/>
      </c>
      <c r="EG196" t="str">
        <f ca="1"/>
        <v/>
      </c>
      <c r="EH196" t="str">
        <f ca="1"/>
        <v/>
      </c>
      <c r="EI196" t="str">
        <f ca="1"/>
        <v/>
      </c>
      <c r="EJ196" t="str">
        <f ca="1"/>
        <v/>
      </c>
      <c r="EK196" t="str">
        <f ca="1"/>
        <v/>
      </c>
      <c r="EL196" t="str">
        <f ca="1">IF(_IsInternal,_xlfn.TEXTJOIN($EL$1,TRUE,EG196:EJ196),"")</f>
        <v/>
      </c>
      <c r="EM196" t="str">
        <f ca="1"/>
        <v/>
      </c>
      <c r="EP196" t="str">
        <v/>
      </c>
      <c r="EQ196" t="str">
        <f ca="1"/>
        <v/>
      </c>
      <c r="ES196" s="78">
        <f>ROWS(ES$4:ES196)</f>
        <v>193</v>
      </c>
      <c r="FP196" t="str">
        <f ca="1"/>
        <v/>
      </c>
      <c r="FQ196" t="str">
        <f ca="1"/>
        <v/>
      </c>
      <c r="FR196" t="str">
        <f ca="1"/>
        <v/>
      </c>
      <c r="FZ196" s="109"/>
      <c r="GH196" t="str">
        <f ca="1"/>
        <v/>
      </c>
      <c r="GI196" t="str">
        <f ca="1"/>
        <v/>
      </c>
      <c r="GJ196" t="str">
        <f ca="1"/>
        <v/>
      </c>
      <c r="GY196" t="b">
        <f ca="1"/>
        <v>0</v>
      </c>
      <c r="GZ196" t="str">
        <f ca="1"/>
        <v/>
      </c>
      <c r="HA196" t="str">
        <f ca="1"/>
        <v/>
      </c>
      <c r="HB196" t="str">
        <f ca="1"/>
        <v/>
      </c>
      <c r="HQ196" t="str">
        <f ca="1"/>
        <v/>
      </c>
      <c r="HR196" t="str">
        <f ca="1"/>
        <v/>
      </c>
      <c r="HS196" t="str">
        <f ca="1"/>
        <v/>
      </c>
    </row>
    <row r="197" spans="1:227">
      <c r="A197" s="14" t="str">
        <f>IF(AK197,MAX(A$4:A196)+1,"")</f>
        <v/>
      </c>
      <c r="B197" s="51"/>
      <c r="C197" s="12"/>
      <c r="D197" s="12"/>
      <c r="E197" s="12"/>
      <c r="G197" s="12"/>
      <c r="I197" s="186"/>
      <c r="K197" s="12"/>
      <c r="L197" s="241"/>
      <c r="M197" s="241"/>
      <c r="O197" s="239">
        <v>0</v>
      </c>
      <c r="P197" s="240" t="str">
        <f ca="1">IF(T197,SUM(OFFSET($O197:$O$303,,,U197)),"")</f>
        <v/>
      </c>
      <c r="Q197" s="175"/>
      <c r="R197" s="177" t="str">
        <v/>
      </c>
      <c r="T197">
        <v>0</v>
      </c>
      <c r="U197" t="str">
        <f>IF(T197,IFERROR(MATCH(1,$T198:$T$303,0),ROWS($T197:$T$303)),"")</f>
        <v/>
      </c>
      <c r="V197" t="str">
        <v/>
      </c>
      <c r="W197" t="b">
        <f t="shared" si="27"/>
        <v>0</v>
      </c>
      <c r="X197" t="str">
        <v/>
      </c>
      <c r="Y197" t="str">
        <v/>
      </c>
      <c r="Z197" t="str">
        <v/>
      </c>
      <c r="AA197" t="b">
        <v>0</v>
      </c>
      <c r="AB197" t="b">
        <v>0</v>
      </c>
      <c r="AC197" t="b">
        <v>0</v>
      </c>
      <c r="AD197" t="b">
        <v>0</v>
      </c>
      <c r="AE197" t="b">
        <v>0</v>
      </c>
      <c r="AF197" s="25" t="b">
        <v>0</v>
      </c>
      <c r="AG197" t="b">
        <v>0</v>
      </c>
      <c r="AH197">
        <v>0</v>
      </c>
      <c r="AI197">
        <v>0</v>
      </c>
      <c r="AK197" s="13">
        <v>0</v>
      </c>
      <c r="AL197" s="13">
        <v>0</v>
      </c>
      <c r="AM197" s="13">
        <v>0</v>
      </c>
      <c r="AN197" s="18">
        <v>0</v>
      </c>
      <c r="AO197">
        <v>0</v>
      </c>
      <c r="AP197" t="b">
        <v>0</v>
      </c>
      <c r="AQ197">
        <v>0</v>
      </c>
      <c r="AR197">
        <v>0</v>
      </c>
      <c r="AS197" s="35" t="str">
        <v/>
      </c>
      <c r="AT197" s="35"/>
      <c r="AU197" s="58"/>
      <c r="AV197" t="b">
        <f t="shared" si="28"/>
        <v>0</v>
      </c>
      <c r="AW197">
        <v>0</v>
      </c>
      <c r="AX197">
        <v>0</v>
      </c>
      <c r="AY197">
        <v>0</v>
      </c>
      <c r="AZ197">
        <f ca="1"/>
        <v>0</v>
      </c>
      <c r="BB197" t="str">
        <v/>
      </c>
      <c r="BC197" t="str">
        <v/>
      </c>
      <c r="BD197" t="str">
        <v/>
      </c>
      <c r="BE197" t="str">
        <v/>
      </c>
      <c r="BF197" t="str">
        <v/>
      </c>
      <c r="BG197">
        <f ca="1"/>
        <v>0</v>
      </c>
      <c r="BI197" s="54" t="str">
        <f t="shared" si="30"/>
        <v/>
      </c>
      <c r="BJ197" s="54" t="str">
        <f t="shared" si="31"/>
        <v/>
      </c>
      <c r="BK197" s="54" t="str">
        <f t="shared" si="32"/>
        <v/>
      </c>
      <c r="BL197" s="54" t="str">
        <v/>
      </c>
      <c r="BM197" t="str">
        <v/>
      </c>
      <c r="BN197" t="str">
        <v/>
      </c>
      <c r="BO197" t="str">
        <v/>
      </c>
      <c r="BP197" t="str">
        <v/>
      </c>
      <c r="BQ197" s="25" t="str">
        <f t="shared" si="29"/>
        <v/>
      </c>
      <c r="BR197" s="35" t="str">
        <v/>
      </c>
      <c r="BS197" s="35" t="str">
        <v/>
      </c>
      <c r="BT197" t="str">
        <v>197</v>
      </c>
      <c r="BU197" s="35" t="str">
        <f t="shared" ref="BU197:BU260" si="35">IF(W197,_xlfn.TEXTJOIN($BU$1,TRUE,BQ197:BT197),"")</f>
        <v/>
      </c>
      <c r="BX197" s="13"/>
      <c r="BY197" s="57" t="str">
        <f t="shared" si="33"/>
        <v/>
      </c>
      <c r="BZ197" s="57"/>
      <c r="CG197" s="71"/>
      <c r="CH197" s="73"/>
      <c r="CI197" s="73"/>
      <c r="CJ197" s="73"/>
      <c r="CK197" s="73"/>
      <c r="CL197" s="73"/>
      <c r="CM197" s="73"/>
      <c r="CN197" s="73"/>
      <c r="CO197" s="73"/>
      <c r="CP197" s="73"/>
      <c r="CQ197" s="73"/>
      <c r="CR197" s="73"/>
      <c r="CS197" s="73"/>
      <c r="CT197" s="73"/>
      <c r="CU197" s="73"/>
      <c r="CX197" t="str">
        <f ca="1"/>
        <v/>
      </c>
      <c r="CY197" t="str">
        <f ca="1"/>
        <v/>
      </c>
      <c r="CZ197" t="str">
        <f ca="1"/>
        <v/>
      </c>
      <c r="DA197" t="str">
        <f ca="1"/>
        <v/>
      </c>
      <c r="DB197" t="str">
        <f ca="1"/>
        <v/>
      </c>
      <c r="DC197" t="str">
        <f ca="1"/>
        <v/>
      </c>
      <c r="DD197" t="str">
        <f ca="1"/>
        <v/>
      </c>
      <c r="DL197" s="18" t="b">
        <f ca="1"/>
        <v>0</v>
      </c>
      <c r="DM197" s="141" t="str">
        <f t="shared" ca="1" si="34"/>
        <v/>
      </c>
      <c r="DN197" t="str">
        <v/>
      </c>
      <c r="DO197" t="str">
        <f ca="1"/>
        <v/>
      </c>
      <c r="DP197" t="str">
        <f ca="1"/>
        <v/>
      </c>
      <c r="DS197" t="str">
        <f ca="1"/>
        <v/>
      </c>
      <c r="DT197" t="str">
        <f ca="1"/>
        <v/>
      </c>
      <c r="DU197" t="str">
        <f ca="1"/>
        <v/>
      </c>
      <c r="DV197" t="str">
        <f ca="1"/>
        <v/>
      </c>
      <c r="DY197" t="str">
        <f ca="1"/>
        <v/>
      </c>
      <c r="DZ197" t="str">
        <f ca="1"/>
        <v/>
      </c>
      <c r="EC197" t="b">
        <f ca="1"/>
        <v>0</v>
      </c>
      <c r="ED197" t="str">
        <f ca="1"/>
        <v/>
      </c>
      <c r="EE197" s="13" t="str">
        <f ca="1"/>
        <v/>
      </c>
      <c r="EG197" t="str">
        <f ca="1"/>
        <v/>
      </c>
      <c r="EH197" t="str">
        <f ca="1"/>
        <v/>
      </c>
      <c r="EI197" t="str">
        <f ca="1"/>
        <v/>
      </c>
      <c r="EJ197" t="str">
        <f ca="1"/>
        <v/>
      </c>
      <c r="EK197" t="str">
        <f ca="1"/>
        <v/>
      </c>
      <c r="EL197" t="str">
        <f ca="1">IF(_IsInternal,_xlfn.TEXTJOIN($EL$1,TRUE,EG197:EJ197),"")</f>
        <v/>
      </c>
      <c r="EM197" t="str">
        <f ca="1"/>
        <v/>
      </c>
      <c r="EP197" t="str">
        <v/>
      </c>
      <c r="EQ197" t="str">
        <f ca="1"/>
        <v/>
      </c>
      <c r="ES197" s="78">
        <f>ROWS(ES$4:ES197)</f>
        <v>194</v>
      </c>
      <c r="FP197" t="str">
        <f ca="1"/>
        <v/>
      </c>
      <c r="FQ197" t="str">
        <f ca="1"/>
        <v/>
      </c>
      <c r="FR197" t="str">
        <f ca="1"/>
        <v/>
      </c>
      <c r="FZ197" s="109"/>
      <c r="GH197" t="str">
        <f ca="1"/>
        <v/>
      </c>
      <c r="GI197" t="str">
        <f ca="1"/>
        <v/>
      </c>
      <c r="GJ197" t="str">
        <f ca="1"/>
        <v/>
      </c>
      <c r="GY197" t="b">
        <f ca="1"/>
        <v>0</v>
      </c>
      <c r="GZ197" t="str">
        <f ca="1"/>
        <v/>
      </c>
      <c r="HA197" t="str">
        <f ca="1"/>
        <v/>
      </c>
      <c r="HB197" t="str">
        <f ca="1"/>
        <v/>
      </c>
      <c r="HQ197" t="str">
        <f ca="1"/>
        <v/>
      </c>
      <c r="HR197" t="str">
        <f ca="1"/>
        <v/>
      </c>
      <c r="HS197" t="str">
        <f ca="1"/>
        <v/>
      </c>
    </row>
    <row r="198" spans="1:227">
      <c r="A198" s="14" t="str">
        <f>IF(AK198,MAX(A$4:A197)+1,"")</f>
        <v/>
      </c>
      <c r="B198" s="51"/>
      <c r="C198" s="12"/>
      <c r="D198" s="12"/>
      <c r="E198" s="12"/>
      <c r="G198" s="12"/>
      <c r="I198" s="186"/>
      <c r="K198" s="12"/>
      <c r="L198" s="241"/>
      <c r="M198" s="241"/>
      <c r="O198" s="239">
        <v>0</v>
      </c>
      <c r="P198" s="240" t="str">
        <f ca="1">IF(T198,SUM(OFFSET($O198:$O$303,,,U198)),"")</f>
        <v/>
      </c>
      <c r="Q198" s="175"/>
      <c r="R198" s="177" t="str">
        <v/>
      </c>
      <c r="T198">
        <v>0</v>
      </c>
      <c r="U198" t="str">
        <f>IF(T198,IFERROR(MATCH(1,$T199:$T$303,0),ROWS($T198:$T$303)),"")</f>
        <v/>
      </c>
      <c r="V198" t="str">
        <v/>
      </c>
      <c r="W198" t="b">
        <f t="shared" si="27"/>
        <v>0</v>
      </c>
      <c r="X198" t="str">
        <v/>
      </c>
      <c r="Y198" t="str">
        <v/>
      </c>
      <c r="Z198" t="str">
        <v/>
      </c>
      <c r="AA198" t="b">
        <v>0</v>
      </c>
      <c r="AB198" t="b">
        <v>0</v>
      </c>
      <c r="AC198" t="b">
        <v>0</v>
      </c>
      <c r="AD198" t="b">
        <v>0</v>
      </c>
      <c r="AE198" t="b">
        <v>0</v>
      </c>
      <c r="AF198" s="25" t="b">
        <v>0</v>
      </c>
      <c r="AG198" t="b">
        <v>0</v>
      </c>
      <c r="AH198">
        <v>0</v>
      </c>
      <c r="AI198">
        <v>0</v>
      </c>
      <c r="AK198" s="13">
        <v>0</v>
      </c>
      <c r="AL198" s="13">
        <v>0</v>
      </c>
      <c r="AM198" s="13">
        <v>0</v>
      </c>
      <c r="AN198" s="18">
        <v>0</v>
      </c>
      <c r="AO198">
        <v>0</v>
      </c>
      <c r="AP198" t="b">
        <v>0</v>
      </c>
      <c r="AQ198">
        <v>0</v>
      </c>
      <c r="AR198">
        <v>0</v>
      </c>
      <c r="AS198" s="35" t="str">
        <v/>
      </c>
      <c r="AT198" s="35"/>
      <c r="AU198" s="58"/>
      <c r="AV198" t="b">
        <f t="shared" si="28"/>
        <v>0</v>
      </c>
      <c r="AW198">
        <v>0</v>
      </c>
      <c r="AX198">
        <v>0</v>
      </c>
      <c r="AY198">
        <v>0</v>
      </c>
      <c r="AZ198">
        <f ca="1"/>
        <v>0</v>
      </c>
      <c r="BB198" t="str">
        <v/>
      </c>
      <c r="BC198" t="str">
        <v/>
      </c>
      <c r="BD198" t="str">
        <v/>
      </c>
      <c r="BE198" t="str">
        <v/>
      </c>
      <c r="BF198" t="str">
        <v/>
      </c>
      <c r="BG198">
        <f ca="1"/>
        <v>0</v>
      </c>
      <c r="BI198" s="54" t="str">
        <f t="shared" si="30"/>
        <v/>
      </c>
      <c r="BJ198" s="54" t="str">
        <f t="shared" si="31"/>
        <v/>
      </c>
      <c r="BK198" s="54" t="str">
        <f t="shared" si="32"/>
        <v/>
      </c>
      <c r="BL198" s="54" t="str">
        <v/>
      </c>
      <c r="BM198" t="str">
        <v/>
      </c>
      <c r="BN198" t="str">
        <v/>
      </c>
      <c r="BO198" t="str">
        <v/>
      </c>
      <c r="BP198" t="str">
        <v/>
      </c>
      <c r="BQ198" s="25" t="str">
        <f t="shared" si="29"/>
        <v/>
      </c>
      <c r="BR198" s="35" t="str">
        <v/>
      </c>
      <c r="BS198" s="35" t="str">
        <v/>
      </c>
      <c r="BT198" t="str">
        <v>198</v>
      </c>
      <c r="BU198" s="35" t="str">
        <f t="shared" si="35"/>
        <v/>
      </c>
      <c r="BX198" s="13"/>
      <c r="BY198" s="57" t="str">
        <f t="shared" si="33"/>
        <v/>
      </c>
      <c r="BZ198" s="57"/>
      <c r="CG198" s="71"/>
      <c r="CH198" s="73"/>
      <c r="CI198" s="73"/>
      <c r="CJ198" s="73"/>
      <c r="CK198" s="73"/>
      <c r="CL198" s="73"/>
      <c r="CM198" s="73"/>
      <c r="CN198" s="73"/>
      <c r="CO198" s="73"/>
      <c r="CP198" s="73"/>
      <c r="CQ198" s="73"/>
      <c r="CR198" s="73"/>
      <c r="CS198" s="73"/>
      <c r="CT198" s="73"/>
      <c r="CU198" s="73"/>
      <c r="CX198" t="str">
        <f ca="1"/>
        <v/>
      </c>
      <c r="CY198" t="str">
        <f ca="1"/>
        <v/>
      </c>
      <c r="CZ198" t="str">
        <f ca="1"/>
        <v/>
      </c>
      <c r="DA198" t="str">
        <f ca="1"/>
        <v/>
      </c>
      <c r="DB198" t="str">
        <f ca="1"/>
        <v/>
      </c>
      <c r="DC198" t="str">
        <f ca="1"/>
        <v/>
      </c>
      <c r="DD198" t="str">
        <f ca="1"/>
        <v/>
      </c>
      <c r="DL198" s="18" t="b">
        <f ca="1"/>
        <v>0</v>
      </c>
      <c r="DM198" s="141" t="str">
        <f t="shared" ca="1" si="34"/>
        <v/>
      </c>
      <c r="DN198" t="str">
        <v/>
      </c>
      <c r="DO198" t="str">
        <f ca="1"/>
        <v/>
      </c>
      <c r="DP198" t="str">
        <f ca="1"/>
        <v/>
      </c>
      <c r="DS198" t="str">
        <f ca="1"/>
        <v/>
      </c>
      <c r="DT198" t="str">
        <f ca="1"/>
        <v/>
      </c>
      <c r="DU198" t="str">
        <f ca="1"/>
        <v/>
      </c>
      <c r="DV198" t="str">
        <f ca="1"/>
        <v/>
      </c>
      <c r="DY198" t="str">
        <f ca="1"/>
        <v/>
      </c>
      <c r="DZ198" t="str">
        <f ca="1"/>
        <v/>
      </c>
      <c r="EC198" t="b">
        <f ca="1"/>
        <v>0</v>
      </c>
      <c r="ED198" t="str">
        <f ca="1"/>
        <v/>
      </c>
      <c r="EE198" s="13" t="str">
        <f ca="1"/>
        <v/>
      </c>
      <c r="EG198" t="str">
        <f ca="1"/>
        <v/>
      </c>
      <c r="EH198" t="str">
        <f ca="1"/>
        <v/>
      </c>
      <c r="EI198" t="str">
        <f ca="1"/>
        <v/>
      </c>
      <c r="EJ198" t="str">
        <f ca="1"/>
        <v/>
      </c>
      <c r="EK198" t="str">
        <f ca="1"/>
        <v/>
      </c>
      <c r="EL198" t="str">
        <f ca="1">IF(_IsInternal,_xlfn.TEXTJOIN($EL$1,TRUE,EG198:EJ198),"")</f>
        <v/>
      </c>
      <c r="EM198" t="str">
        <f ca="1"/>
        <v/>
      </c>
      <c r="EP198" t="str">
        <v/>
      </c>
      <c r="EQ198" t="str">
        <f ca="1"/>
        <v/>
      </c>
      <c r="ES198" s="78">
        <f>ROWS(ES$4:ES198)</f>
        <v>195</v>
      </c>
      <c r="FP198" t="str">
        <f ca="1"/>
        <v/>
      </c>
      <c r="FQ198" t="str">
        <f ca="1"/>
        <v/>
      </c>
      <c r="FR198" t="str">
        <f ca="1"/>
        <v/>
      </c>
      <c r="FZ198" s="109"/>
      <c r="GH198" t="str">
        <f ca="1"/>
        <v/>
      </c>
      <c r="GI198" t="str">
        <f ca="1"/>
        <v/>
      </c>
      <c r="GJ198" t="str">
        <f ca="1"/>
        <v/>
      </c>
      <c r="GY198" t="b">
        <f ca="1"/>
        <v>0</v>
      </c>
      <c r="GZ198" t="str">
        <f ca="1"/>
        <v/>
      </c>
      <c r="HA198" t="str">
        <f ca="1"/>
        <v/>
      </c>
      <c r="HB198" t="str">
        <f ca="1"/>
        <v/>
      </c>
      <c r="HQ198" t="str">
        <f ca="1"/>
        <v/>
      </c>
      <c r="HR198" t="str">
        <f ca="1"/>
        <v/>
      </c>
      <c r="HS198" t="str">
        <f ca="1"/>
        <v/>
      </c>
    </row>
    <row r="199" spans="1:227">
      <c r="A199" s="14" t="str">
        <f>IF(AK199,MAX(A$4:A198)+1,"")</f>
        <v/>
      </c>
      <c r="B199" s="51"/>
      <c r="C199" s="12"/>
      <c r="D199" s="12"/>
      <c r="E199" s="12"/>
      <c r="G199" s="12"/>
      <c r="I199" s="186"/>
      <c r="K199" s="12"/>
      <c r="L199" s="241"/>
      <c r="M199" s="241"/>
      <c r="O199" s="239">
        <v>0</v>
      </c>
      <c r="P199" s="240" t="str">
        <f ca="1">IF(T199,SUM(OFFSET($O199:$O$303,,,U199)),"")</f>
        <v/>
      </c>
      <c r="Q199" s="175"/>
      <c r="R199" s="177" t="str">
        <v/>
      </c>
      <c r="T199">
        <v>0</v>
      </c>
      <c r="U199" t="str">
        <f>IF(T199,IFERROR(MATCH(1,$T200:$T$303,0),ROWS($T199:$T$303)),"")</f>
        <v/>
      </c>
      <c r="V199" t="str">
        <v/>
      </c>
      <c r="W199" t="b">
        <f t="shared" si="27"/>
        <v>0</v>
      </c>
      <c r="X199" t="str">
        <v/>
      </c>
      <c r="Y199" t="str">
        <v/>
      </c>
      <c r="Z199" t="str">
        <v/>
      </c>
      <c r="AA199" t="b">
        <v>0</v>
      </c>
      <c r="AB199" t="b">
        <v>0</v>
      </c>
      <c r="AC199" t="b">
        <v>0</v>
      </c>
      <c r="AD199" t="b">
        <v>0</v>
      </c>
      <c r="AE199" t="b">
        <v>0</v>
      </c>
      <c r="AF199" s="25" t="b">
        <v>0</v>
      </c>
      <c r="AG199" t="b">
        <v>0</v>
      </c>
      <c r="AH199">
        <v>0</v>
      </c>
      <c r="AI199">
        <v>0</v>
      </c>
      <c r="AK199" s="13">
        <v>0</v>
      </c>
      <c r="AL199" s="13">
        <v>0</v>
      </c>
      <c r="AM199" s="13">
        <v>0</v>
      </c>
      <c r="AN199" s="18">
        <v>0</v>
      </c>
      <c r="AO199">
        <v>0</v>
      </c>
      <c r="AP199" t="b">
        <v>0</v>
      </c>
      <c r="AQ199">
        <v>0</v>
      </c>
      <c r="AR199">
        <v>0</v>
      </c>
      <c r="AS199" s="35" t="str">
        <v/>
      </c>
      <c r="AT199" s="35"/>
      <c r="AU199" s="58"/>
      <c r="AV199" t="b">
        <f t="shared" si="28"/>
        <v>0</v>
      </c>
      <c r="AW199">
        <v>0</v>
      </c>
      <c r="AX199">
        <v>0</v>
      </c>
      <c r="AY199">
        <v>0</v>
      </c>
      <c r="AZ199">
        <f ca="1"/>
        <v>0</v>
      </c>
      <c r="BB199" t="str">
        <v/>
      </c>
      <c r="BC199" t="str">
        <v/>
      </c>
      <c r="BD199" t="str">
        <v/>
      </c>
      <c r="BE199" t="str">
        <v/>
      </c>
      <c r="BF199" t="str">
        <v/>
      </c>
      <c r="BG199">
        <f ca="1"/>
        <v>0</v>
      </c>
      <c r="BI199" s="54" t="str">
        <f t="shared" si="30"/>
        <v/>
      </c>
      <c r="BJ199" s="54" t="str">
        <f t="shared" si="31"/>
        <v/>
      </c>
      <c r="BK199" s="54" t="str">
        <f t="shared" si="32"/>
        <v/>
      </c>
      <c r="BL199" s="54" t="str">
        <v/>
      </c>
      <c r="BM199" t="str">
        <v/>
      </c>
      <c r="BN199" t="str">
        <v/>
      </c>
      <c r="BO199" t="str">
        <v/>
      </c>
      <c r="BP199" t="str">
        <v/>
      </c>
      <c r="BQ199" s="25" t="str">
        <f t="shared" si="29"/>
        <v/>
      </c>
      <c r="BR199" s="35" t="str">
        <v/>
      </c>
      <c r="BS199" s="35" t="str">
        <v/>
      </c>
      <c r="BT199" t="str">
        <v>199</v>
      </c>
      <c r="BU199" s="35" t="str">
        <f t="shared" si="35"/>
        <v/>
      </c>
      <c r="BX199" s="13"/>
      <c r="BY199" s="57" t="str">
        <f t="shared" si="33"/>
        <v/>
      </c>
      <c r="BZ199" s="57"/>
      <c r="CG199" s="71"/>
      <c r="CH199" s="73"/>
      <c r="CI199" s="73"/>
      <c r="CJ199" s="73"/>
      <c r="CK199" s="73"/>
      <c r="CL199" s="73"/>
      <c r="CM199" s="73"/>
      <c r="CN199" s="73"/>
      <c r="CO199" s="73"/>
      <c r="CP199" s="73"/>
      <c r="CQ199" s="73"/>
      <c r="CR199" s="73"/>
      <c r="CS199" s="73"/>
      <c r="CT199" s="73"/>
      <c r="CU199" s="73"/>
      <c r="CX199" t="str">
        <f ca="1"/>
        <v/>
      </c>
      <c r="CY199" t="str">
        <f ca="1"/>
        <v/>
      </c>
      <c r="CZ199" t="str">
        <f ca="1"/>
        <v/>
      </c>
      <c r="DA199" t="str">
        <f ca="1"/>
        <v/>
      </c>
      <c r="DB199" t="str">
        <f ca="1"/>
        <v/>
      </c>
      <c r="DC199" t="str">
        <f ca="1"/>
        <v/>
      </c>
      <c r="DD199" t="str">
        <f ca="1"/>
        <v/>
      </c>
      <c r="DL199" s="18" t="b">
        <f ca="1"/>
        <v>0</v>
      </c>
      <c r="DM199" s="141" t="str">
        <f t="shared" ca="1" si="34"/>
        <v/>
      </c>
      <c r="DN199" t="str">
        <v/>
      </c>
      <c r="DO199" t="str">
        <f ca="1"/>
        <v/>
      </c>
      <c r="DP199" t="str">
        <f ca="1"/>
        <v/>
      </c>
      <c r="DS199" t="str">
        <f ca="1"/>
        <v/>
      </c>
      <c r="DT199" t="str">
        <f ca="1"/>
        <v/>
      </c>
      <c r="DU199" t="str">
        <f ca="1"/>
        <v/>
      </c>
      <c r="DV199" t="str">
        <f ca="1"/>
        <v/>
      </c>
      <c r="DY199" t="str">
        <f ca="1"/>
        <v/>
      </c>
      <c r="DZ199" t="str">
        <f ca="1"/>
        <v/>
      </c>
      <c r="EC199" t="b">
        <f ca="1"/>
        <v>0</v>
      </c>
      <c r="ED199" t="str">
        <f ca="1"/>
        <v/>
      </c>
      <c r="EE199" s="13" t="str">
        <f ca="1"/>
        <v/>
      </c>
      <c r="EG199" t="str">
        <f ca="1"/>
        <v/>
      </c>
      <c r="EH199" t="str">
        <f ca="1"/>
        <v/>
      </c>
      <c r="EI199" t="str">
        <f ca="1"/>
        <v/>
      </c>
      <c r="EJ199" t="str">
        <f ca="1"/>
        <v/>
      </c>
      <c r="EK199" t="str">
        <f ca="1"/>
        <v/>
      </c>
      <c r="EL199" t="str">
        <f ca="1">IF(_IsInternal,_xlfn.TEXTJOIN($EL$1,TRUE,EG199:EJ199),"")</f>
        <v/>
      </c>
      <c r="EM199" t="str">
        <f ca="1"/>
        <v/>
      </c>
      <c r="EP199" t="str">
        <v/>
      </c>
      <c r="EQ199" t="str">
        <f ca="1"/>
        <v/>
      </c>
      <c r="ES199" s="78">
        <f>ROWS(ES$4:ES199)</f>
        <v>196</v>
      </c>
      <c r="FP199" t="str">
        <f ca="1"/>
        <v/>
      </c>
      <c r="FQ199" t="str">
        <f ca="1"/>
        <v/>
      </c>
      <c r="FR199" t="str">
        <f ca="1"/>
        <v/>
      </c>
      <c r="FZ199" s="109"/>
      <c r="GH199" t="str">
        <f ca="1"/>
        <v/>
      </c>
      <c r="GI199" t="str">
        <f ca="1"/>
        <v/>
      </c>
      <c r="GJ199" t="str">
        <f ca="1"/>
        <v/>
      </c>
      <c r="GY199" t="b">
        <f ca="1"/>
        <v>0</v>
      </c>
      <c r="GZ199" t="str">
        <f ca="1"/>
        <v/>
      </c>
      <c r="HA199" t="str">
        <f ca="1"/>
        <v/>
      </c>
      <c r="HB199" t="str">
        <f ca="1"/>
        <v/>
      </c>
      <c r="HQ199" t="str">
        <f ca="1"/>
        <v/>
      </c>
      <c r="HR199" t="str">
        <f ca="1"/>
        <v/>
      </c>
      <c r="HS199" t="str">
        <f ca="1"/>
        <v/>
      </c>
    </row>
    <row r="200" spans="1:227">
      <c r="A200" s="14" t="str">
        <f>IF(AK200,MAX(A$4:A199)+1,"")</f>
        <v/>
      </c>
      <c r="B200" s="51"/>
      <c r="C200" s="12"/>
      <c r="D200" s="12"/>
      <c r="E200" s="12"/>
      <c r="G200" s="12"/>
      <c r="I200" s="186"/>
      <c r="K200" s="12"/>
      <c r="L200" s="241"/>
      <c r="M200" s="241"/>
      <c r="O200" s="239">
        <v>0</v>
      </c>
      <c r="P200" s="240" t="str">
        <f ca="1">IF(T200,SUM(OFFSET($O200:$O$303,,,U200)),"")</f>
        <v/>
      </c>
      <c r="Q200" s="175"/>
      <c r="R200" s="177" t="str">
        <v/>
      </c>
      <c r="T200">
        <v>0</v>
      </c>
      <c r="U200" t="str">
        <f>IF(T200,IFERROR(MATCH(1,$T201:$T$303,0),ROWS($T200:$T$303)),"")</f>
        <v/>
      </c>
      <c r="V200" t="str">
        <v/>
      </c>
      <c r="W200" t="b">
        <f t="shared" si="27"/>
        <v>0</v>
      </c>
      <c r="X200" t="str">
        <v/>
      </c>
      <c r="Y200" t="str">
        <v/>
      </c>
      <c r="Z200" t="str">
        <v/>
      </c>
      <c r="AA200" t="b">
        <v>0</v>
      </c>
      <c r="AB200" t="b">
        <v>0</v>
      </c>
      <c r="AC200" t="b">
        <v>0</v>
      </c>
      <c r="AD200" t="b">
        <v>0</v>
      </c>
      <c r="AE200" t="b">
        <v>0</v>
      </c>
      <c r="AF200" s="25" t="b">
        <v>0</v>
      </c>
      <c r="AG200" t="b">
        <v>0</v>
      </c>
      <c r="AH200">
        <v>0</v>
      </c>
      <c r="AI200">
        <v>0</v>
      </c>
      <c r="AK200" s="13">
        <v>0</v>
      </c>
      <c r="AL200" s="13">
        <v>0</v>
      </c>
      <c r="AM200" s="13">
        <v>0</v>
      </c>
      <c r="AN200" s="18">
        <v>0</v>
      </c>
      <c r="AO200">
        <v>0</v>
      </c>
      <c r="AP200" t="b">
        <v>0</v>
      </c>
      <c r="AQ200">
        <v>0</v>
      </c>
      <c r="AR200">
        <v>0</v>
      </c>
      <c r="AS200" s="35" t="str">
        <v/>
      </c>
      <c r="AT200" s="35"/>
      <c r="AU200" s="58"/>
      <c r="AV200" t="b">
        <f t="shared" si="28"/>
        <v>0</v>
      </c>
      <c r="AW200">
        <v>0</v>
      </c>
      <c r="AX200">
        <v>0</v>
      </c>
      <c r="AY200">
        <v>0</v>
      </c>
      <c r="AZ200">
        <f ca="1"/>
        <v>0</v>
      </c>
      <c r="BB200" t="str">
        <v/>
      </c>
      <c r="BC200" t="str">
        <v/>
      </c>
      <c r="BD200" t="str">
        <v/>
      </c>
      <c r="BE200" t="str">
        <v/>
      </c>
      <c r="BF200" t="str">
        <v/>
      </c>
      <c r="BG200">
        <f ca="1"/>
        <v>0</v>
      </c>
      <c r="BI200" s="54" t="str">
        <f t="shared" si="30"/>
        <v/>
      </c>
      <c r="BJ200" s="54" t="str">
        <f t="shared" si="31"/>
        <v/>
      </c>
      <c r="BK200" s="54" t="str">
        <f t="shared" si="32"/>
        <v/>
      </c>
      <c r="BL200" s="54" t="str">
        <v/>
      </c>
      <c r="BM200" t="str">
        <v/>
      </c>
      <c r="BN200" t="str">
        <v/>
      </c>
      <c r="BO200" t="str">
        <v/>
      </c>
      <c r="BP200" t="str">
        <v/>
      </c>
      <c r="BQ200" s="25" t="str">
        <f t="shared" si="29"/>
        <v/>
      </c>
      <c r="BR200" s="35" t="str">
        <v/>
      </c>
      <c r="BS200" s="35" t="str">
        <v/>
      </c>
      <c r="BT200" t="str">
        <v>200</v>
      </c>
      <c r="BU200" s="35" t="str">
        <f t="shared" si="35"/>
        <v/>
      </c>
      <c r="BX200" s="13"/>
      <c r="BY200" s="57" t="str">
        <f t="shared" si="33"/>
        <v/>
      </c>
      <c r="BZ200" s="57"/>
      <c r="CG200" s="71"/>
      <c r="CH200" s="73"/>
      <c r="CI200" s="73"/>
      <c r="CJ200" s="73"/>
      <c r="CK200" s="73"/>
      <c r="CL200" s="73"/>
      <c r="CM200" s="73"/>
      <c r="CN200" s="73"/>
      <c r="CO200" s="73"/>
      <c r="CP200" s="73"/>
      <c r="CQ200" s="73"/>
      <c r="CR200" s="73"/>
      <c r="CS200" s="73"/>
      <c r="CT200" s="73"/>
      <c r="CU200" s="73"/>
      <c r="CX200" t="str">
        <f ca="1"/>
        <v/>
      </c>
      <c r="CY200" t="str">
        <f ca="1"/>
        <v/>
      </c>
      <c r="CZ200" t="str">
        <f ca="1"/>
        <v/>
      </c>
      <c r="DA200" t="str">
        <f ca="1"/>
        <v/>
      </c>
      <c r="DB200" t="str">
        <f ca="1"/>
        <v/>
      </c>
      <c r="DC200" t="str">
        <f ca="1"/>
        <v/>
      </c>
      <c r="DD200" t="str">
        <f ca="1"/>
        <v/>
      </c>
      <c r="DL200" s="18" t="b">
        <f ca="1"/>
        <v>0</v>
      </c>
      <c r="DM200" s="141" t="str">
        <f t="shared" ca="1" si="34"/>
        <v/>
      </c>
      <c r="DN200" t="str">
        <v/>
      </c>
      <c r="DO200" t="str">
        <f ca="1"/>
        <v/>
      </c>
      <c r="DP200" t="str">
        <f ca="1"/>
        <v/>
      </c>
      <c r="DS200" t="str">
        <f ca="1"/>
        <v/>
      </c>
      <c r="DT200" t="str">
        <f ca="1"/>
        <v/>
      </c>
      <c r="DU200" t="str">
        <f ca="1"/>
        <v/>
      </c>
      <c r="DV200" t="str">
        <f ca="1"/>
        <v/>
      </c>
      <c r="DY200" t="str">
        <f ca="1"/>
        <v/>
      </c>
      <c r="DZ200" t="str">
        <f ca="1"/>
        <v/>
      </c>
      <c r="EC200" t="b">
        <f ca="1"/>
        <v>0</v>
      </c>
      <c r="ED200" t="str">
        <f ca="1"/>
        <v/>
      </c>
      <c r="EE200" s="13" t="str">
        <f ca="1"/>
        <v/>
      </c>
      <c r="EG200" t="str">
        <f ca="1"/>
        <v/>
      </c>
      <c r="EH200" t="str">
        <f ca="1"/>
        <v/>
      </c>
      <c r="EI200" t="str">
        <f ca="1"/>
        <v/>
      </c>
      <c r="EJ200" t="str">
        <f ca="1"/>
        <v/>
      </c>
      <c r="EK200" t="str">
        <f ca="1"/>
        <v/>
      </c>
      <c r="EL200" t="str">
        <f ca="1">IF(_IsInternal,_xlfn.TEXTJOIN($EL$1,TRUE,EG200:EJ200),"")</f>
        <v/>
      </c>
      <c r="EM200" t="str">
        <f ca="1"/>
        <v/>
      </c>
      <c r="EP200" t="str">
        <v/>
      </c>
      <c r="EQ200" t="str">
        <f ca="1"/>
        <v/>
      </c>
      <c r="ES200" s="78">
        <f>ROWS(ES$4:ES200)</f>
        <v>197</v>
      </c>
      <c r="FP200" t="str">
        <f ca="1"/>
        <v/>
      </c>
      <c r="FQ200" t="str">
        <f ca="1"/>
        <v/>
      </c>
      <c r="FR200" t="str">
        <f ca="1"/>
        <v/>
      </c>
      <c r="FZ200" s="109"/>
      <c r="GH200" t="str">
        <f ca="1"/>
        <v/>
      </c>
      <c r="GI200" t="str">
        <f ca="1"/>
        <v/>
      </c>
      <c r="GJ200" t="str">
        <f ca="1"/>
        <v/>
      </c>
      <c r="GY200" t="b">
        <f ca="1"/>
        <v>0</v>
      </c>
      <c r="GZ200" t="str">
        <f ca="1"/>
        <v/>
      </c>
      <c r="HA200" t="str">
        <f ca="1"/>
        <v/>
      </c>
      <c r="HB200" t="str">
        <f ca="1"/>
        <v/>
      </c>
      <c r="HQ200" t="str">
        <f ca="1"/>
        <v/>
      </c>
      <c r="HR200" t="str">
        <f ca="1"/>
        <v/>
      </c>
      <c r="HS200" t="str">
        <f ca="1"/>
        <v/>
      </c>
    </row>
    <row r="201" spans="1:227">
      <c r="A201" s="14" t="str">
        <f>IF(AK201,MAX(A$4:A200)+1,"")</f>
        <v/>
      </c>
      <c r="B201" s="51"/>
      <c r="C201" s="12"/>
      <c r="D201" s="12"/>
      <c r="E201" s="12"/>
      <c r="G201" s="12"/>
      <c r="I201" s="186"/>
      <c r="K201" s="12"/>
      <c r="L201" s="241"/>
      <c r="M201" s="241"/>
      <c r="O201" s="239">
        <v>0</v>
      </c>
      <c r="P201" s="240" t="str">
        <f ca="1">IF(T201,SUM(OFFSET($O201:$O$303,,,U201)),"")</f>
        <v/>
      </c>
      <c r="Q201" s="175"/>
      <c r="R201" s="177" t="str">
        <v/>
      </c>
      <c r="T201">
        <v>0</v>
      </c>
      <c r="U201" t="str">
        <f>IF(T201,IFERROR(MATCH(1,$T202:$T$303,0),ROWS($T201:$T$303)),"")</f>
        <v/>
      </c>
      <c r="V201" t="str">
        <v/>
      </c>
      <c r="W201" t="b">
        <f t="shared" si="27"/>
        <v>0</v>
      </c>
      <c r="X201" t="str">
        <v/>
      </c>
      <c r="Y201" t="str">
        <v/>
      </c>
      <c r="Z201" t="str">
        <v/>
      </c>
      <c r="AA201" t="b">
        <v>0</v>
      </c>
      <c r="AB201" t="b">
        <v>0</v>
      </c>
      <c r="AC201" t="b">
        <v>0</v>
      </c>
      <c r="AD201" t="b">
        <v>0</v>
      </c>
      <c r="AE201" t="b">
        <v>0</v>
      </c>
      <c r="AF201" s="25" t="b">
        <v>0</v>
      </c>
      <c r="AG201" t="b">
        <v>0</v>
      </c>
      <c r="AH201">
        <v>0</v>
      </c>
      <c r="AI201">
        <v>0</v>
      </c>
      <c r="AK201" s="13">
        <v>0</v>
      </c>
      <c r="AL201" s="13">
        <v>0</v>
      </c>
      <c r="AM201" s="13">
        <v>0</v>
      </c>
      <c r="AN201" s="18">
        <v>0</v>
      </c>
      <c r="AO201">
        <v>0</v>
      </c>
      <c r="AP201" t="b">
        <v>0</v>
      </c>
      <c r="AQ201">
        <v>0</v>
      </c>
      <c r="AR201">
        <v>0</v>
      </c>
      <c r="AS201" s="35" t="str">
        <v/>
      </c>
      <c r="AT201" s="35"/>
      <c r="AU201" s="58"/>
      <c r="AV201" t="b">
        <f t="shared" si="28"/>
        <v>0</v>
      </c>
      <c r="AW201">
        <v>0</v>
      </c>
      <c r="AX201">
        <v>0</v>
      </c>
      <c r="AY201">
        <v>0</v>
      </c>
      <c r="AZ201">
        <f ca="1"/>
        <v>0</v>
      </c>
      <c r="BB201" t="str">
        <v/>
      </c>
      <c r="BC201" t="str">
        <v/>
      </c>
      <c r="BD201" t="str">
        <v/>
      </c>
      <c r="BE201" t="str">
        <v/>
      </c>
      <c r="BF201" t="str">
        <v/>
      </c>
      <c r="BG201">
        <f ca="1"/>
        <v>0</v>
      </c>
      <c r="BI201" s="54" t="str">
        <f t="shared" si="30"/>
        <v/>
      </c>
      <c r="BJ201" s="54" t="str">
        <f t="shared" si="31"/>
        <v/>
      </c>
      <c r="BK201" s="54" t="str">
        <f t="shared" si="32"/>
        <v/>
      </c>
      <c r="BL201" s="54" t="str">
        <v/>
      </c>
      <c r="BM201" t="str">
        <v/>
      </c>
      <c r="BN201" t="str">
        <v/>
      </c>
      <c r="BO201" t="str">
        <v/>
      </c>
      <c r="BP201" t="str">
        <v/>
      </c>
      <c r="BQ201" s="25" t="str">
        <f t="shared" si="29"/>
        <v/>
      </c>
      <c r="BR201" s="35" t="str">
        <v/>
      </c>
      <c r="BS201" s="35" t="str">
        <v/>
      </c>
      <c r="BT201" t="str">
        <v>201</v>
      </c>
      <c r="BU201" s="35" t="str">
        <f t="shared" si="35"/>
        <v/>
      </c>
      <c r="BX201" s="13"/>
      <c r="BY201" s="57" t="str">
        <f t="shared" si="33"/>
        <v/>
      </c>
      <c r="BZ201" s="57"/>
      <c r="CG201" s="71"/>
      <c r="CH201" s="73"/>
      <c r="CI201" s="73"/>
      <c r="CJ201" s="73"/>
      <c r="CK201" s="73"/>
      <c r="CL201" s="73"/>
      <c r="CM201" s="73"/>
      <c r="CN201" s="73"/>
      <c r="CO201" s="73"/>
      <c r="CP201" s="73"/>
      <c r="CQ201" s="73"/>
      <c r="CR201" s="73"/>
      <c r="CS201" s="73"/>
      <c r="CT201" s="73"/>
      <c r="CU201" s="73"/>
      <c r="CX201" t="str">
        <f ca="1"/>
        <v/>
      </c>
      <c r="CY201" t="str">
        <f ca="1"/>
        <v/>
      </c>
      <c r="CZ201" t="str">
        <f ca="1"/>
        <v/>
      </c>
      <c r="DA201" t="str">
        <f ca="1"/>
        <v/>
      </c>
      <c r="DB201" t="str">
        <f ca="1"/>
        <v/>
      </c>
      <c r="DC201" t="str">
        <f ca="1"/>
        <v/>
      </c>
      <c r="DD201" t="str">
        <f ca="1"/>
        <v/>
      </c>
      <c r="DL201" s="18" t="b">
        <f ca="1"/>
        <v>0</v>
      </c>
      <c r="DM201" s="141" t="str">
        <f t="shared" ca="1" si="34"/>
        <v/>
      </c>
      <c r="DN201" t="str">
        <v/>
      </c>
      <c r="DO201" t="str">
        <f ca="1"/>
        <v/>
      </c>
      <c r="DP201" t="str">
        <f ca="1"/>
        <v/>
      </c>
      <c r="DS201" t="str">
        <f ca="1"/>
        <v/>
      </c>
      <c r="DT201" t="str">
        <f ca="1"/>
        <v/>
      </c>
      <c r="DU201" t="str">
        <f ca="1"/>
        <v/>
      </c>
      <c r="DV201" t="str">
        <f ca="1"/>
        <v/>
      </c>
      <c r="DY201" t="str">
        <f ca="1"/>
        <v/>
      </c>
      <c r="DZ201" t="str">
        <f ca="1"/>
        <v/>
      </c>
      <c r="EC201" t="b">
        <f ca="1"/>
        <v>0</v>
      </c>
      <c r="ED201" t="str">
        <f ca="1"/>
        <v/>
      </c>
      <c r="EE201" s="13" t="str">
        <f ca="1"/>
        <v/>
      </c>
      <c r="EG201" t="str">
        <f ca="1"/>
        <v/>
      </c>
      <c r="EH201" t="str">
        <f ca="1"/>
        <v/>
      </c>
      <c r="EI201" t="str">
        <f ca="1"/>
        <v/>
      </c>
      <c r="EJ201" t="str">
        <f ca="1"/>
        <v/>
      </c>
      <c r="EK201" t="str">
        <f ca="1"/>
        <v/>
      </c>
      <c r="EL201" t="str">
        <f ca="1">IF(_IsInternal,_xlfn.TEXTJOIN($EL$1,TRUE,EG201:EJ201),"")</f>
        <v/>
      </c>
      <c r="EM201" t="str">
        <f ca="1"/>
        <v/>
      </c>
      <c r="EP201" t="str">
        <v/>
      </c>
      <c r="EQ201" t="str">
        <f ca="1"/>
        <v/>
      </c>
      <c r="ES201" s="78">
        <f>ROWS(ES$4:ES201)</f>
        <v>198</v>
      </c>
      <c r="FP201" t="str">
        <f ca="1"/>
        <v/>
      </c>
      <c r="FQ201" t="str">
        <f ca="1"/>
        <v/>
      </c>
      <c r="FR201" t="str">
        <f ca="1"/>
        <v/>
      </c>
      <c r="FZ201" s="109"/>
      <c r="GH201" t="str">
        <f ca="1"/>
        <v/>
      </c>
      <c r="GI201" t="str">
        <f ca="1"/>
        <v/>
      </c>
      <c r="GJ201" t="str">
        <f ca="1"/>
        <v/>
      </c>
      <c r="GY201" t="b">
        <f ca="1"/>
        <v>0</v>
      </c>
      <c r="GZ201" t="str">
        <f ca="1"/>
        <v/>
      </c>
      <c r="HA201" t="str">
        <f ca="1"/>
        <v/>
      </c>
      <c r="HB201" t="str">
        <f ca="1"/>
        <v/>
      </c>
      <c r="HQ201" t="str">
        <f ca="1"/>
        <v/>
      </c>
      <c r="HR201" t="str">
        <f ca="1"/>
        <v/>
      </c>
      <c r="HS201" t="str">
        <f ca="1"/>
        <v/>
      </c>
    </row>
    <row r="202" spans="1:227">
      <c r="A202" s="14" t="str">
        <f>IF(AK202,MAX(A$4:A201)+1,"")</f>
        <v/>
      </c>
      <c r="B202" s="51"/>
      <c r="C202" s="12"/>
      <c r="D202" s="12"/>
      <c r="E202" s="12"/>
      <c r="G202" s="12"/>
      <c r="I202" s="186"/>
      <c r="K202" s="12"/>
      <c r="L202" s="241"/>
      <c r="M202" s="241"/>
      <c r="O202" s="239">
        <v>0</v>
      </c>
      <c r="P202" s="240" t="str">
        <f ca="1">IF(T202,SUM(OFFSET($O202:$O$303,,,U202)),"")</f>
        <v/>
      </c>
      <c r="Q202" s="175"/>
      <c r="R202" s="177" t="str">
        <v/>
      </c>
      <c r="T202">
        <v>0</v>
      </c>
      <c r="U202" t="str">
        <f>IF(T202,IFERROR(MATCH(1,$T203:$T$303,0),ROWS($T202:$T$303)),"")</f>
        <v/>
      </c>
      <c r="V202" t="str">
        <v/>
      </c>
      <c r="W202" t="b">
        <f t="shared" si="27"/>
        <v>0</v>
      </c>
      <c r="X202" t="str">
        <v/>
      </c>
      <c r="Y202" t="str">
        <v/>
      </c>
      <c r="Z202" t="str">
        <v/>
      </c>
      <c r="AA202" t="b">
        <v>0</v>
      </c>
      <c r="AB202" t="b">
        <v>0</v>
      </c>
      <c r="AC202" t="b">
        <v>0</v>
      </c>
      <c r="AD202" t="b">
        <v>0</v>
      </c>
      <c r="AE202" t="b">
        <v>0</v>
      </c>
      <c r="AF202" s="25" t="b">
        <v>0</v>
      </c>
      <c r="AG202" t="b">
        <v>0</v>
      </c>
      <c r="AH202">
        <v>0</v>
      </c>
      <c r="AI202">
        <v>0</v>
      </c>
      <c r="AK202" s="13">
        <v>0</v>
      </c>
      <c r="AL202" s="13">
        <v>0</v>
      </c>
      <c r="AM202" s="13">
        <v>0</v>
      </c>
      <c r="AN202" s="18">
        <v>0</v>
      </c>
      <c r="AO202">
        <v>0</v>
      </c>
      <c r="AP202" t="b">
        <v>0</v>
      </c>
      <c r="AQ202">
        <v>0</v>
      </c>
      <c r="AR202">
        <v>0</v>
      </c>
      <c r="AS202" s="35" t="str">
        <v/>
      </c>
      <c r="AT202" s="35"/>
      <c r="AU202" s="58"/>
      <c r="AV202" t="b">
        <f t="shared" si="28"/>
        <v>0</v>
      </c>
      <c r="AW202">
        <v>0</v>
      </c>
      <c r="AX202">
        <v>0</v>
      </c>
      <c r="AY202">
        <v>0</v>
      </c>
      <c r="AZ202">
        <f ca="1"/>
        <v>0</v>
      </c>
      <c r="BB202" t="str">
        <v/>
      </c>
      <c r="BC202" t="str">
        <v/>
      </c>
      <c r="BD202" t="str">
        <v/>
      </c>
      <c r="BE202" t="str">
        <v/>
      </c>
      <c r="BF202" t="str">
        <v/>
      </c>
      <c r="BG202">
        <f ca="1"/>
        <v>0</v>
      </c>
      <c r="BI202" s="54" t="str">
        <f t="shared" si="30"/>
        <v/>
      </c>
      <c r="BJ202" s="54" t="str">
        <f t="shared" si="31"/>
        <v/>
      </c>
      <c r="BK202" s="54" t="str">
        <f t="shared" si="32"/>
        <v/>
      </c>
      <c r="BL202" s="54" t="str">
        <v/>
      </c>
      <c r="BM202" t="str">
        <v/>
      </c>
      <c r="BN202" t="str">
        <v/>
      </c>
      <c r="BO202" t="str">
        <v/>
      </c>
      <c r="BP202" t="str">
        <v/>
      </c>
      <c r="BQ202" s="25" t="str">
        <f t="shared" si="29"/>
        <v/>
      </c>
      <c r="BR202" s="35" t="str">
        <v/>
      </c>
      <c r="BS202" s="35" t="str">
        <v/>
      </c>
      <c r="BT202" t="str">
        <v>202</v>
      </c>
      <c r="BU202" s="35" t="str">
        <f t="shared" si="35"/>
        <v/>
      </c>
      <c r="BX202" s="13"/>
      <c r="BY202" s="57" t="str">
        <f t="shared" si="33"/>
        <v/>
      </c>
      <c r="BZ202" s="57"/>
      <c r="CG202" s="71"/>
      <c r="CH202" s="73"/>
      <c r="CI202" s="73"/>
      <c r="CJ202" s="73"/>
      <c r="CK202" s="73"/>
      <c r="CL202" s="73"/>
      <c r="CM202" s="73"/>
      <c r="CN202" s="73"/>
      <c r="CO202" s="73"/>
      <c r="CP202" s="73"/>
      <c r="CQ202" s="73"/>
      <c r="CR202" s="73"/>
      <c r="CS202" s="73"/>
      <c r="CT202" s="73"/>
      <c r="CU202" s="73"/>
      <c r="CX202" t="str">
        <f ca="1"/>
        <v/>
      </c>
      <c r="CY202" t="str">
        <f ca="1"/>
        <v/>
      </c>
      <c r="CZ202" t="str">
        <f ca="1"/>
        <v/>
      </c>
      <c r="DA202" t="str">
        <f ca="1"/>
        <v/>
      </c>
      <c r="DB202" t="str">
        <f ca="1"/>
        <v/>
      </c>
      <c r="DC202" t="str">
        <f ca="1"/>
        <v/>
      </c>
      <c r="DD202" t="str">
        <f ca="1"/>
        <v/>
      </c>
      <c r="DL202" s="18" t="b">
        <f ca="1"/>
        <v>0</v>
      </c>
      <c r="DM202" s="141" t="str">
        <f t="shared" ca="1" si="34"/>
        <v/>
      </c>
      <c r="DN202" t="str">
        <v/>
      </c>
      <c r="DO202" t="str">
        <f ca="1"/>
        <v/>
      </c>
      <c r="DP202" t="str">
        <f ca="1"/>
        <v/>
      </c>
      <c r="DS202" t="str">
        <f ca="1"/>
        <v/>
      </c>
      <c r="DT202" t="str">
        <f ca="1"/>
        <v/>
      </c>
      <c r="DU202" t="str">
        <f ca="1"/>
        <v/>
      </c>
      <c r="DV202" t="str">
        <f ca="1"/>
        <v/>
      </c>
      <c r="DY202" t="str">
        <f ca="1"/>
        <v/>
      </c>
      <c r="DZ202" t="str">
        <f ca="1"/>
        <v/>
      </c>
      <c r="EC202" t="b">
        <f ca="1"/>
        <v>0</v>
      </c>
      <c r="ED202" t="str">
        <f ca="1"/>
        <v/>
      </c>
      <c r="EE202" s="13" t="str">
        <f ca="1"/>
        <v/>
      </c>
      <c r="EG202" t="str">
        <f ca="1"/>
        <v/>
      </c>
      <c r="EH202" t="str">
        <f ca="1"/>
        <v/>
      </c>
      <c r="EI202" t="str">
        <f ca="1"/>
        <v/>
      </c>
      <c r="EJ202" t="str">
        <f ca="1"/>
        <v/>
      </c>
      <c r="EK202" t="str">
        <f ca="1"/>
        <v/>
      </c>
      <c r="EL202" t="str">
        <f ca="1">IF(_IsInternal,_xlfn.TEXTJOIN($EL$1,TRUE,EG202:EJ202),"")</f>
        <v/>
      </c>
      <c r="EM202" t="str">
        <f ca="1"/>
        <v/>
      </c>
      <c r="EP202" t="str">
        <v/>
      </c>
      <c r="EQ202" t="str">
        <f ca="1"/>
        <v/>
      </c>
      <c r="ES202" s="78">
        <f>ROWS(ES$4:ES202)</f>
        <v>199</v>
      </c>
      <c r="FP202" t="str">
        <f ca="1"/>
        <v/>
      </c>
      <c r="FQ202" t="str">
        <f ca="1"/>
        <v/>
      </c>
      <c r="FR202" t="str">
        <f ca="1"/>
        <v/>
      </c>
      <c r="FZ202" s="109"/>
      <c r="GH202" t="str">
        <f ca="1"/>
        <v/>
      </c>
      <c r="GI202" t="str">
        <f ca="1"/>
        <v/>
      </c>
      <c r="GJ202" t="str">
        <f ca="1"/>
        <v/>
      </c>
      <c r="GY202" t="b">
        <f ca="1"/>
        <v>0</v>
      </c>
      <c r="GZ202" t="str">
        <f ca="1"/>
        <v/>
      </c>
      <c r="HA202" t="str">
        <f ca="1"/>
        <v/>
      </c>
      <c r="HB202" t="str">
        <f ca="1"/>
        <v/>
      </c>
      <c r="HQ202" t="str">
        <f ca="1"/>
        <v/>
      </c>
      <c r="HR202" t="str">
        <f ca="1"/>
        <v/>
      </c>
      <c r="HS202" t="str">
        <f ca="1"/>
        <v/>
      </c>
    </row>
    <row r="203" spans="1:227">
      <c r="A203" s="14" t="str">
        <f>IF(AK203,MAX(A$4:A202)+1,"")</f>
        <v/>
      </c>
      <c r="B203" s="51"/>
      <c r="C203" s="12"/>
      <c r="D203" s="12"/>
      <c r="E203" s="12"/>
      <c r="G203" s="12"/>
      <c r="I203" s="186"/>
      <c r="K203" s="12"/>
      <c r="L203" s="241"/>
      <c r="M203" s="241"/>
      <c r="O203" s="239">
        <v>0</v>
      </c>
      <c r="P203" s="240" t="str">
        <f ca="1">IF(T203,SUM(OFFSET($O203:$O$303,,,U203)),"")</f>
        <v/>
      </c>
      <c r="Q203" s="175"/>
      <c r="R203" s="177" t="str">
        <v/>
      </c>
      <c r="T203">
        <v>0</v>
      </c>
      <c r="U203" t="str">
        <f>IF(T203,IFERROR(MATCH(1,$T204:$T$303,0),ROWS($T203:$T$303)),"")</f>
        <v/>
      </c>
      <c r="V203" t="str">
        <v/>
      </c>
      <c r="W203" t="b">
        <f t="shared" si="27"/>
        <v>0</v>
      </c>
      <c r="X203" t="str">
        <v/>
      </c>
      <c r="Y203" t="str">
        <v/>
      </c>
      <c r="Z203" t="str">
        <v/>
      </c>
      <c r="AA203" t="b">
        <v>0</v>
      </c>
      <c r="AB203" t="b">
        <v>0</v>
      </c>
      <c r="AC203" t="b">
        <v>0</v>
      </c>
      <c r="AD203" t="b">
        <v>0</v>
      </c>
      <c r="AE203" t="b">
        <v>0</v>
      </c>
      <c r="AF203" s="25" t="b">
        <v>0</v>
      </c>
      <c r="AG203" t="b">
        <v>0</v>
      </c>
      <c r="AH203">
        <v>0</v>
      </c>
      <c r="AI203">
        <v>0</v>
      </c>
      <c r="AK203" s="13">
        <v>0</v>
      </c>
      <c r="AL203" s="13">
        <v>0</v>
      </c>
      <c r="AM203" s="13">
        <v>0</v>
      </c>
      <c r="AN203" s="18">
        <v>0</v>
      </c>
      <c r="AO203">
        <v>0</v>
      </c>
      <c r="AP203" t="b">
        <v>0</v>
      </c>
      <c r="AQ203">
        <v>0</v>
      </c>
      <c r="AR203">
        <v>0</v>
      </c>
      <c r="AS203" s="35" t="str">
        <v/>
      </c>
      <c r="AT203" s="35"/>
      <c r="AU203" s="58"/>
      <c r="AV203" t="b">
        <f t="shared" si="28"/>
        <v>0</v>
      </c>
      <c r="AW203">
        <v>0</v>
      </c>
      <c r="AX203">
        <v>0</v>
      </c>
      <c r="AY203">
        <v>0</v>
      </c>
      <c r="AZ203">
        <f ca="1"/>
        <v>0</v>
      </c>
      <c r="BB203" t="str">
        <v/>
      </c>
      <c r="BC203" t="str">
        <v/>
      </c>
      <c r="BD203" t="str">
        <v/>
      </c>
      <c r="BE203" t="str">
        <v/>
      </c>
      <c r="BF203" t="str">
        <v/>
      </c>
      <c r="BG203">
        <f ca="1"/>
        <v>0</v>
      </c>
      <c r="BI203" s="54" t="str">
        <f t="shared" si="30"/>
        <v/>
      </c>
      <c r="BJ203" s="54" t="str">
        <f t="shared" si="31"/>
        <v/>
      </c>
      <c r="BK203" s="54" t="str">
        <f t="shared" si="32"/>
        <v/>
      </c>
      <c r="BL203" s="54" t="str">
        <v/>
      </c>
      <c r="BM203" t="str">
        <v/>
      </c>
      <c r="BN203" t="str">
        <v/>
      </c>
      <c r="BO203" t="str">
        <v/>
      </c>
      <c r="BP203" t="str">
        <v/>
      </c>
      <c r="BQ203" s="25" t="str">
        <f t="shared" si="29"/>
        <v/>
      </c>
      <c r="BR203" s="35" t="str">
        <v/>
      </c>
      <c r="BS203" s="35" t="str">
        <v/>
      </c>
      <c r="BT203" t="str">
        <v>203</v>
      </c>
      <c r="BU203" s="35" t="str">
        <f t="shared" si="35"/>
        <v/>
      </c>
      <c r="BX203" s="13"/>
      <c r="BY203" s="57" t="str">
        <f t="shared" si="33"/>
        <v/>
      </c>
      <c r="BZ203" s="57"/>
      <c r="CG203" s="71"/>
      <c r="CH203" s="73"/>
      <c r="CI203" s="73"/>
      <c r="CJ203" s="73"/>
      <c r="CK203" s="73"/>
      <c r="CL203" s="73"/>
      <c r="CM203" s="73"/>
      <c r="CN203" s="73"/>
      <c r="CO203" s="73"/>
      <c r="CP203" s="73"/>
      <c r="CQ203" s="73"/>
      <c r="CR203" s="73"/>
      <c r="CS203" s="73"/>
      <c r="CT203" s="73"/>
      <c r="CU203" s="73"/>
      <c r="CX203" t="str">
        <f ca="1"/>
        <v/>
      </c>
      <c r="CY203" t="str">
        <f ca="1"/>
        <v/>
      </c>
      <c r="CZ203" t="str">
        <f ca="1"/>
        <v/>
      </c>
      <c r="DA203" t="str">
        <f ca="1"/>
        <v/>
      </c>
      <c r="DB203" t="str">
        <f ca="1"/>
        <v/>
      </c>
      <c r="DC203" t="str">
        <f ca="1"/>
        <v/>
      </c>
      <c r="DD203" t="str">
        <f ca="1"/>
        <v/>
      </c>
      <c r="DL203" s="18" t="b">
        <f ca="1"/>
        <v>0</v>
      </c>
      <c r="DM203" s="141" t="str">
        <f t="shared" ca="1" si="34"/>
        <v/>
      </c>
      <c r="DN203" t="str">
        <v/>
      </c>
      <c r="DO203" t="str">
        <f ca="1"/>
        <v/>
      </c>
      <c r="DP203" t="str">
        <f ca="1"/>
        <v/>
      </c>
      <c r="DS203" t="str">
        <f ca="1"/>
        <v/>
      </c>
      <c r="DT203" t="str">
        <f ca="1"/>
        <v/>
      </c>
      <c r="DU203" t="str">
        <f ca="1"/>
        <v/>
      </c>
      <c r="DV203" t="str">
        <f ca="1"/>
        <v/>
      </c>
      <c r="DY203" t="str">
        <f ca="1"/>
        <v/>
      </c>
      <c r="DZ203" t="str">
        <f ca="1"/>
        <v/>
      </c>
      <c r="EC203" t="b">
        <f ca="1"/>
        <v>0</v>
      </c>
      <c r="ED203" t="str">
        <f ca="1"/>
        <v/>
      </c>
      <c r="EE203" s="13" t="str">
        <f ca="1"/>
        <v/>
      </c>
      <c r="EG203" t="str">
        <f ca="1"/>
        <v/>
      </c>
      <c r="EH203" t="str">
        <f ca="1"/>
        <v/>
      </c>
      <c r="EI203" t="str">
        <f ca="1"/>
        <v/>
      </c>
      <c r="EJ203" t="str">
        <f ca="1"/>
        <v/>
      </c>
      <c r="EK203" t="str">
        <f ca="1"/>
        <v/>
      </c>
      <c r="EL203" t="str">
        <f ca="1">IF(_IsInternal,_xlfn.TEXTJOIN($EL$1,TRUE,EG203:EJ203),"")</f>
        <v/>
      </c>
      <c r="EM203" t="str">
        <f ca="1"/>
        <v/>
      </c>
      <c r="EP203" t="str">
        <v/>
      </c>
      <c r="EQ203" t="str">
        <f ca="1"/>
        <v/>
      </c>
      <c r="ES203" s="78">
        <f>ROWS(ES$4:ES203)</f>
        <v>200</v>
      </c>
      <c r="FP203" t="str">
        <f ca="1"/>
        <v/>
      </c>
      <c r="FQ203" t="str">
        <f ca="1"/>
        <v/>
      </c>
      <c r="FR203" t="str">
        <f ca="1"/>
        <v/>
      </c>
      <c r="FZ203" s="109"/>
      <c r="GH203" t="str">
        <f ca="1"/>
        <v/>
      </c>
      <c r="GI203" t="str">
        <f ca="1"/>
        <v/>
      </c>
      <c r="GJ203" t="str">
        <f ca="1"/>
        <v/>
      </c>
      <c r="GY203" t="b">
        <f ca="1"/>
        <v>0</v>
      </c>
      <c r="GZ203" t="str">
        <f ca="1"/>
        <v/>
      </c>
      <c r="HA203" t="str">
        <f ca="1"/>
        <v/>
      </c>
      <c r="HB203" t="str">
        <f ca="1"/>
        <v/>
      </c>
      <c r="HQ203" t="str">
        <f ca="1"/>
        <v/>
      </c>
      <c r="HR203" t="str">
        <f ca="1"/>
        <v/>
      </c>
      <c r="HS203" t="str">
        <f ca="1"/>
        <v/>
      </c>
    </row>
    <row r="204" spans="1:227">
      <c r="A204" s="14" t="str">
        <f>IF(AK204,MAX(A$4:A203)+1,"")</f>
        <v/>
      </c>
      <c r="B204" s="51"/>
      <c r="C204" s="12"/>
      <c r="D204" s="12"/>
      <c r="E204" s="12"/>
      <c r="G204" s="12"/>
      <c r="I204" s="186"/>
      <c r="K204" s="12"/>
      <c r="L204" s="241"/>
      <c r="M204" s="241"/>
      <c r="O204" s="239">
        <v>0</v>
      </c>
      <c r="P204" s="240" t="str">
        <f ca="1">IF(T204,SUM(OFFSET($O204:$O$303,,,U204)),"")</f>
        <v/>
      </c>
      <c r="Q204" s="175"/>
      <c r="R204" s="177" t="str">
        <v/>
      </c>
      <c r="T204">
        <v>0</v>
      </c>
      <c r="U204" t="str">
        <f>IF(T204,IFERROR(MATCH(1,$T205:$T$303,0),ROWS($T204:$T$303)),"")</f>
        <v/>
      </c>
      <c r="V204" t="str">
        <v/>
      </c>
      <c r="W204" t="b">
        <f t="shared" si="27"/>
        <v>0</v>
      </c>
      <c r="X204" t="str">
        <v/>
      </c>
      <c r="Y204" t="str">
        <v/>
      </c>
      <c r="Z204" t="str">
        <v/>
      </c>
      <c r="AA204" t="b">
        <v>0</v>
      </c>
      <c r="AB204" t="b">
        <v>0</v>
      </c>
      <c r="AC204" t="b">
        <v>0</v>
      </c>
      <c r="AD204" t="b">
        <v>0</v>
      </c>
      <c r="AE204" t="b">
        <v>0</v>
      </c>
      <c r="AF204" s="25" t="b">
        <v>0</v>
      </c>
      <c r="AG204" t="b">
        <v>0</v>
      </c>
      <c r="AH204">
        <v>0</v>
      </c>
      <c r="AI204">
        <v>0</v>
      </c>
      <c r="AK204" s="13">
        <v>0</v>
      </c>
      <c r="AL204" s="13">
        <v>0</v>
      </c>
      <c r="AM204" s="13">
        <v>0</v>
      </c>
      <c r="AN204" s="18">
        <v>0</v>
      </c>
      <c r="AO204">
        <v>0</v>
      </c>
      <c r="AP204" t="b">
        <v>0</v>
      </c>
      <c r="AQ204">
        <v>0</v>
      </c>
      <c r="AR204">
        <v>0</v>
      </c>
      <c r="AS204" s="35" t="str">
        <v/>
      </c>
      <c r="AT204" s="35"/>
      <c r="AU204" s="58"/>
      <c r="AV204" t="b">
        <f t="shared" si="28"/>
        <v>0</v>
      </c>
      <c r="AW204">
        <v>0</v>
      </c>
      <c r="AX204">
        <v>0</v>
      </c>
      <c r="AY204">
        <v>0</v>
      </c>
      <c r="AZ204">
        <f ca="1"/>
        <v>0</v>
      </c>
      <c r="BB204" t="str">
        <v/>
      </c>
      <c r="BC204" t="str">
        <v/>
      </c>
      <c r="BD204" t="str">
        <v/>
      </c>
      <c r="BE204" t="str">
        <v/>
      </c>
      <c r="BF204" t="str">
        <v/>
      </c>
      <c r="BG204">
        <f ca="1"/>
        <v>0</v>
      </c>
      <c r="BI204" s="54" t="str">
        <f t="shared" si="30"/>
        <v/>
      </c>
      <c r="BJ204" s="54" t="str">
        <f t="shared" si="31"/>
        <v/>
      </c>
      <c r="BK204" s="54" t="str">
        <f t="shared" si="32"/>
        <v/>
      </c>
      <c r="BL204" s="54" t="str">
        <v/>
      </c>
      <c r="BM204" t="str">
        <v/>
      </c>
      <c r="BN204" t="str">
        <v/>
      </c>
      <c r="BO204" t="str">
        <v/>
      </c>
      <c r="BP204" t="str">
        <v/>
      </c>
      <c r="BQ204" s="25" t="str">
        <f t="shared" si="29"/>
        <v/>
      </c>
      <c r="BR204" s="35" t="str">
        <v/>
      </c>
      <c r="BS204" s="35" t="str">
        <v/>
      </c>
      <c r="BT204" t="str">
        <v>204</v>
      </c>
      <c r="BU204" s="35" t="str">
        <f t="shared" si="35"/>
        <v/>
      </c>
      <c r="BX204" s="13"/>
      <c r="BY204" s="57" t="str">
        <f t="shared" si="33"/>
        <v/>
      </c>
      <c r="BZ204" s="57"/>
      <c r="CG204" s="71"/>
      <c r="CH204" s="73"/>
      <c r="CI204" s="73"/>
      <c r="CJ204" s="73"/>
      <c r="CK204" s="73"/>
      <c r="CL204" s="73"/>
      <c r="CM204" s="73"/>
      <c r="CN204" s="73"/>
      <c r="CO204" s="73"/>
      <c r="CP204" s="73"/>
      <c r="CQ204" s="73"/>
      <c r="CR204" s="73"/>
      <c r="CS204" s="73"/>
      <c r="CT204" s="73"/>
      <c r="CU204" s="73"/>
      <c r="CX204" t="str">
        <f ca="1"/>
        <v/>
      </c>
      <c r="CY204" t="str">
        <f ca="1"/>
        <v/>
      </c>
      <c r="CZ204" t="str">
        <f ca="1"/>
        <v/>
      </c>
      <c r="DA204" t="str">
        <f ca="1"/>
        <v/>
      </c>
      <c r="DB204" t="str">
        <f ca="1"/>
        <v/>
      </c>
      <c r="DC204" t="str">
        <f ca="1"/>
        <v/>
      </c>
      <c r="DD204" t="str">
        <f ca="1"/>
        <v/>
      </c>
      <c r="DL204" s="18" t="b">
        <f ca="1"/>
        <v>0</v>
      </c>
      <c r="DM204" s="141" t="str">
        <f t="shared" ca="1" si="34"/>
        <v/>
      </c>
      <c r="DN204" t="str">
        <v/>
      </c>
      <c r="DO204" t="str">
        <f ca="1"/>
        <v/>
      </c>
      <c r="DP204" t="str">
        <f ca="1"/>
        <v/>
      </c>
      <c r="DS204" t="str">
        <f ca="1"/>
        <v/>
      </c>
      <c r="DT204" t="str">
        <f ca="1"/>
        <v/>
      </c>
      <c r="DU204" t="str">
        <f ca="1"/>
        <v/>
      </c>
      <c r="DV204" t="str">
        <f ca="1"/>
        <v/>
      </c>
      <c r="DY204" t="str">
        <f ca="1"/>
        <v/>
      </c>
      <c r="DZ204" t="str">
        <f ca="1"/>
        <v/>
      </c>
      <c r="EC204" t="b">
        <f ca="1"/>
        <v>0</v>
      </c>
      <c r="ED204" t="str">
        <f ca="1"/>
        <v/>
      </c>
      <c r="EE204" s="13" t="str">
        <f ca="1"/>
        <v/>
      </c>
      <c r="EG204" t="str">
        <f ca="1"/>
        <v/>
      </c>
      <c r="EH204" t="str">
        <f ca="1"/>
        <v/>
      </c>
      <c r="EI204" t="str">
        <f ca="1"/>
        <v/>
      </c>
      <c r="EJ204" t="str">
        <f ca="1"/>
        <v/>
      </c>
      <c r="EK204" t="str">
        <f ca="1"/>
        <v/>
      </c>
      <c r="EL204" t="str">
        <f ca="1">IF(_IsInternal,_xlfn.TEXTJOIN($EL$1,TRUE,EG204:EJ204),"")</f>
        <v/>
      </c>
      <c r="EM204" t="str">
        <f ca="1"/>
        <v/>
      </c>
      <c r="EP204" t="str">
        <v/>
      </c>
      <c r="EQ204" t="str">
        <f ca="1"/>
        <v/>
      </c>
      <c r="ES204" s="78">
        <f>ROWS(ES$4:ES204)</f>
        <v>201</v>
      </c>
      <c r="FP204" t="str">
        <f ca="1"/>
        <v/>
      </c>
      <c r="FQ204" t="str">
        <f ca="1"/>
        <v/>
      </c>
      <c r="FR204" t="str">
        <f ca="1"/>
        <v/>
      </c>
      <c r="FZ204" s="109"/>
      <c r="GH204" t="str">
        <f ca="1"/>
        <v/>
      </c>
      <c r="GI204" t="str">
        <f ca="1"/>
        <v/>
      </c>
      <c r="GJ204" t="str">
        <f ca="1"/>
        <v/>
      </c>
      <c r="GY204" t="b">
        <f ca="1"/>
        <v>0</v>
      </c>
      <c r="GZ204" t="str">
        <f ca="1"/>
        <v/>
      </c>
      <c r="HA204" t="str">
        <f ca="1"/>
        <v/>
      </c>
      <c r="HB204" t="str">
        <f ca="1"/>
        <v/>
      </c>
      <c r="HQ204" t="str">
        <f ca="1"/>
        <v/>
      </c>
      <c r="HR204" t="str">
        <f ca="1"/>
        <v/>
      </c>
      <c r="HS204" t="str">
        <f ca="1"/>
        <v/>
      </c>
    </row>
    <row r="205" spans="1:227">
      <c r="A205" s="14" t="str">
        <f>IF(AK205,MAX(A$4:A204)+1,"")</f>
        <v/>
      </c>
      <c r="B205" s="51"/>
      <c r="C205" s="12"/>
      <c r="D205" s="12"/>
      <c r="E205" s="12"/>
      <c r="G205" s="12"/>
      <c r="I205" s="186"/>
      <c r="K205" s="12"/>
      <c r="L205" s="241"/>
      <c r="M205" s="241"/>
      <c r="O205" s="239">
        <v>0</v>
      </c>
      <c r="P205" s="240" t="str">
        <f ca="1">IF(T205,SUM(OFFSET($O205:$O$303,,,U205)),"")</f>
        <v/>
      </c>
      <c r="Q205" s="175"/>
      <c r="R205" s="177" t="str">
        <v/>
      </c>
      <c r="T205">
        <v>0</v>
      </c>
      <c r="U205" t="str">
        <f>IF(T205,IFERROR(MATCH(1,$T206:$T$303,0),ROWS($T205:$T$303)),"")</f>
        <v/>
      </c>
      <c r="V205" t="str">
        <v/>
      </c>
      <c r="W205" t="b">
        <f t="shared" si="27"/>
        <v>0</v>
      </c>
      <c r="X205" t="str">
        <v/>
      </c>
      <c r="Y205" t="str">
        <v/>
      </c>
      <c r="Z205" t="str">
        <v/>
      </c>
      <c r="AA205" t="b">
        <v>0</v>
      </c>
      <c r="AB205" t="b">
        <v>0</v>
      </c>
      <c r="AC205" t="b">
        <v>0</v>
      </c>
      <c r="AD205" t="b">
        <v>0</v>
      </c>
      <c r="AE205" t="b">
        <v>0</v>
      </c>
      <c r="AF205" s="25" t="b">
        <v>0</v>
      </c>
      <c r="AG205" t="b">
        <v>0</v>
      </c>
      <c r="AH205">
        <v>0</v>
      </c>
      <c r="AI205">
        <v>0</v>
      </c>
      <c r="AK205" s="13">
        <v>0</v>
      </c>
      <c r="AL205" s="13">
        <v>0</v>
      </c>
      <c r="AM205" s="13">
        <v>0</v>
      </c>
      <c r="AN205" s="18">
        <v>0</v>
      </c>
      <c r="AO205">
        <v>0</v>
      </c>
      <c r="AP205" t="b">
        <v>0</v>
      </c>
      <c r="AQ205">
        <v>0</v>
      </c>
      <c r="AR205">
        <v>0</v>
      </c>
      <c r="AS205" s="35" t="str">
        <v/>
      </c>
      <c r="AT205" s="35"/>
      <c r="AU205" s="58"/>
      <c r="AV205" t="b">
        <f t="shared" si="28"/>
        <v>0</v>
      </c>
      <c r="AW205">
        <v>0</v>
      </c>
      <c r="AX205">
        <v>0</v>
      </c>
      <c r="AY205">
        <v>0</v>
      </c>
      <c r="AZ205">
        <f ca="1"/>
        <v>0</v>
      </c>
      <c r="BB205" t="str">
        <v/>
      </c>
      <c r="BC205" t="str">
        <v/>
      </c>
      <c r="BD205" t="str">
        <v/>
      </c>
      <c r="BE205" t="str">
        <v/>
      </c>
      <c r="BF205" t="str">
        <v/>
      </c>
      <c r="BG205">
        <f ca="1"/>
        <v>0</v>
      </c>
      <c r="BI205" s="54" t="str">
        <f t="shared" si="30"/>
        <v/>
      </c>
      <c r="BJ205" s="54" t="str">
        <f t="shared" si="31"/>
        <v/>
      </c>
      <c r="BK205" s="54" t="str">
        <f t="shared" si="32"/>
        <v/>
      </c>
      <c r="BL205" s="54" t="str">
        <v/>
      </c>
      <c r="BM205" t="str">
        <v/>
      </c>
      <c r="BN205" t="str">
        <v/>
      </c>
      <c r="BO205" t="str">
        <v/>
      </c>
      <c r="BP205" t="str">
        <v/>
      </c>
      <c r="BQ205" s="25" t="str">
        <f t="shared" si="29"/>
        <v/>
      </c>
      <c r="BR205" s="35" t="str">
        <v/>
      </c>
      <c r="BS205" s="35" t="str">
        <v/>
      </c>
      <c r="BT205" t="str">
        <v>205</v>
      </c>
      <c r="BU205" s="35" t="str">
        <f t="shared" si="35"/>
        <v/>
      </c>
      <c r="BX205" s="13"/>
      <c r="BY205" s="57" t="str">
        <f t="shared" si="33"/>
        <v/>
      </c>
      <c r="BZ205" s="57"/>
      <c r="CG205" s="71"/>
      <c r="CH205" s="73"/>
      <c r="CI205" s="73"/>
      <c r="CJ205" s="73"/>
      <c r="CK205" s="73"/>
      <c r="CL205" s="73"/>
      <c r="CM205" s="73"/>
      <c r="CN205" s="73"/>
      <c r="CO205" s="73"/>
      <c r="CP205" s="73"/>
      <c r="CQ205" s="73"/>
      <c r="CR205" s="73"/>
      <c r="CS205" s="73"/>
      <c r="CT205" s="73"/>
      <c r="CU205" s="73"/>
      <c r="CX205" t="str">
        <f ca="1"/>
        <v/>
      </c>
      <c r="CY205" t="str">
        <f ca="1"/>
        <v/>
      </c>
      <c r="CZ205" t="str">
        <f ca="1"/>
        <v/>
      </c>
      <c r="DA205" t="str">
        <f ca="1"/>
        <v/>
      </c>
      <c r="DB205" t="str">
        <f ca="1"/>
        <v/>
      </c>
      <c r="DC205" t="str">
        <f ca="1"/>
        <v/>
      </c>
      <c r="DD205" t="str">
        <f ca="1"/>
        <v/>
      </c>
      <c r="DL205" s="18" t="b">
        <f ca="1"/>
        <v>0</v>
      </c>
      <c r="DM205" s="141" t="str">
        <f t="shared" ca="1" si="34"/>
        <v/>
      </c>
      <c r="DN205" t="str">
        <v/>
      </c>
      <c r="DO205" t="str">
        <f ca="1"/>
        <v/>
      </c>
      <c r="DP205" t="str">
        <f ca="1"/>
        <v/>
      </c>
      <c r="DS205" t="str">
        <f ca="1"/>
        <v/>
      </c>
      <c r="DT205" t="str">
        <f ca="1"/>
        <v/>
      </c>
      <c r="DU205" t="str">
        <f ca="1"/>
        <v/>
      </c>
      <c r="DV205" t="str">
        <f ca="1"/>
        <v/>
      </c>
      <c r="DY205" t="str">
        <f ca="1"/>
        <v/>
      </c>
      <c r="DZ205" t="str">
        <f ca="1"/>
        <v/>
      </c>
      <c r="EC205" t="b">
        <f ca="1"/>
        <v>0</v>
      </c>
      <c r="ED205" t="str">
        <f ca="1"/>
        <v/>
      </c>
      <c r="EE205" s="13" t="str">
        <f ca="1"/>
        <v/>
      </c>
      <c r="EG205" t="str">
        <f ca="1"/>
        <v/>
      </c>
      <c r="EH205" t="str">
        <f ca="1"/>
        <v/>
      </c>
      <c r="EI205" t="str">
        <f ca="1"/>
        <v/>
      </c>
      <c r="EJ205" t="str">
        <f ca="1"/>
        <v/>
      </c>
      <c r="EK205" t="str">
        <f ca="1"/>
        <v/>
      </c>
      <c r="EL205" t="str">
        <f ca="1">IF(_IsInternal,_xlfn.TEXTJOIN($EL$1,TRUE,EG205:EJ205),"")</f>
        <v/>
      </c>
      <c r="EM205" t="str">
        <f ca="1"/>
        <v/>
      </c>
      <c r="EP205" t="str">
        <v/>
      </c>
      <c r="EQ205" t="str">
        <f ca="1"/>
        <v/>
      </c>
      <c r="ES205" s="78">
        <f>ROWS(ES$4:ES205)</f>
        <v>202</v>
      </c>
      <c r="FP205" t="str">
        <f ca="1"/>
        <v/>
      </c>
      <c r="FQ205" t="str">
        <f ca="1"/>
        <v/>
      </c>
      <c r="FR205" t="str">
        <f ca="1"/>
        <v/>
      </c>
      <c r="FZ205" s="109"/>
      <c r="GH205" t="str">
        <f ca="1"/>
        <v/>
      </c>
      <c r="GI205" t="str">
        <f ca="1"/>
        <v/>
      </c>
      <c r="GJ205" t="str">
        <f ca="1"/>
        <v/>
      </c>
      <c r="GY205" t="b">
        <f ca="1"/>
        <v>0</v>
      </c>
      <c r="GZ205" t="str">
        <f ca="1"/>
        <v/>
      </c>
      <c r="HA205" t="str">
        <f ca="1"/>
        <v/>
      </c>
      <c r="HB205" t="str">
        <f ca="1"/>
        <v/>
      </c>
      <c r="HQ205" t="str">
        <f ca="1"/>
        <v/>
      </c>
      <c r="HR205" t="str">
        <f ca="1"/>
        <v/>
      </c>
      <c r="HS205" t="str">
        <f ca="1"/>
        <v/>
      </c>
    </row>
    <row r="206" spans="1:227">
      <c r="A206" s="14" t="str">
        <f>IF(AK206,MAX(A$4:A205)+1,"")</f>
        <v/>
      </c>
      <c r="B206" s="51"/>
      <c r="C206" s="12"/>
      <c r="D206" s="12"/>
      <c r="E206" s="12"/>
      <c r="G206" s="12"/>
      <c r="I206" s="186"/>
      <c r="K206" s="12"/>
      <c r="L206" s="241"/>
      <c r="M206" s="241"/>
      <c r="O206" s="239">
        <v>0</v>
      </c>
      <c r="P206" s="240" t="str">
        <f ca="1">IF(T206,SUM(OFFSET($O206:$O$303,,,U206)),"")</f>
        <v/>
      </c>
      <c r="Q206" s="175"/>
      <c r="R206" s="177" t="str">
        <v/>
      </c>
      <c r="T206">
        <v>0</v>
      </c>
      <c r="U206" t="str">
        <f>IF(T206,IFERROR(MATCH(1,$T207:$T$303,0),ROWS($T206:$T$303)),"")</f>
        <v/>
      </c>
      <c r="V206" t="str">
        <v/>
      </c>
      <c r="W206" t="b">
        <f t="shared" si="27"/>
        <v>0</v>
      </c>
      <c r="X206" t="str">
        <v/>
      </c>
      <c r="Y206" t="str">
        <v/>
      </c>
      <c r="Z206" t="str">
        <v/>
      </c>
      <c r="AA206" t="b">
        <v>0</v>
      </c>
      <c r="AB206" t="b">
        <v>0</v>
      </c>
      <c r="AC206" t="b">
        <v>0</v>
      </c>
      <c r="AD206" t="b">
        <v>0</v>
      </c>
      <c r="AE206" t="b">
        <v>0</v>
      </c>
      <c r="AF206" s="25" t="b">
        <v>0</v>
      </c>
      <c r="AG206" t="b">
        <v>0</v>
      </c>
      <c r="AH206">
        <v>0</v>
      </c>
      <c r="AI206">
        <v>0</v>
      </c>
      <c r="AK206" s="13">
        <v>0</v>
      </c>
      <c r="AL206" s="13">
        <v>0</v>
      </c>
      <c r="AM206" s="13">
        <v>0</v>
      </c>
      <c r="AN206" s="18">
        <v>0</v>
      </c>
      <c r="AO206">
        <v>0</v>
      </c>
      <c r="AP206" t="b">
        <v>0</v>
      </c>
      <c r="AQ206">
        <v>0</v>
      </c>
      <c r="AR206">
        <v>0</v>
      </c>
      <c r="AS206" s="35" t="str">
        <v/>
      </c>
      <c r="AT206" s="35"/>
      <c r="AU206" s="58"/>
      <c r="AV206" t="b">
        <f t="shared" si="28"/>
        <v>0</v>
      </c>
      <c r="AW206">
        <v>0</v>
      </c>
      <c r="AX206">
        <v>0</v>
      </c>
      <c r="AY206">
        <v>0</v>
      </c>
      <c r="AZ206">
        <f ca="1"/>
        <v>0</v>
      </c>
      <c r="BB206" t="str">
        <v/>
      </c>
      <c r="BC206" t="str">
        <v/>
      </c>
      <c r="BD206" t="str">
        <v/>
      </c>
      <c r="BE206" t="str">
        <v/>
      </c>
      <c r="BF206" t="str">
        <v/>
      </c>
      <c r="BG206">
        <f ca="1"/>
        <v>0</v>
      </c>
      <c r="BI206" s="54" t="str">
        <f t="shared" si="30"/>
        <v/>
      </c>
      <c r="BJ206" s="54" t="str">
        <f t="shared" si="31"/>
        <v/>
      </c>
      <c r="BK206" s="54" t="str">
        <f t="shared" si="32"/>
        <v/>
      </c>
      <c r="BL206" s="54" t="str">
        <v/>
      </c>
      <c r="BM206" t="str">
        <v/>
      </c>
      <c r="BN206" t="str">
        <v/>
      </c>
      <c r="BO206" t="str">
        <v/>
      </c>
      <c r="BP206" t="str">
        <v/>
      </c>
      <c r="BQ206" s="25" t="str">
        <f t="shared" si="29"/>
        <v/>
      </c>
      <c r="BR206" s="35" t="str">
        <v/>
      </c>
      <c r="BS206" s="35" t="str">
        <v/>
      </c>
      <c r="BT206" t="str">
        <v>206</v>
      </c>
      <c r="BU206" s="35" t="str">
        <f t="shared" si="35"/>
        <v/>
      </c>
      <c r="BX206" s="13"/>
      <c r="BY206" s="57" t="str">
        <f t="shared" si="33"/>
        <v/>
      </c>
      <c r="BZ206" s="57"/>
      <c r="CG206" s="71"/>
      <c r="CH206" s="73"/>
      <c r="CI206" s="73"/>
      <c r="CJ206" s="73"/>
      <c r="CK206" s="73"/>
      <c r="CL206" s="73"/>
      <c r="CM206" s="73"/>
      <c r="CN206" s="73"/>
      <c r="CO206" s="73"/>
      <c r="CP206" s="73"/>
      <c r="CQ206" s="73"/>
      <c r="CR206" s="73"/>
      <c r="CS206" s="73"/>
      <c r="CT206" s="73"/>
      <c r="CU206" s="73"/>
      <c r="CX206" t="str">
        <f ca="1"/>
        <v/>
      </c>
      <c r="CY206" t="str">
        <f ca="1"/>
        <v/>
      </c>
      <c r="CZ206" t="str">
        <f ca="1"/>
        <v/>
      </c>
      <c r="DA206" t="str">
        <f ca="1"/>
        <v/>
      </c>
      <c r="DB206" t="str">
        <f ca="1"/>
        <v/>
      </c>
      <c r="DC206" t="str">
        <f ca="1"/>
        <v/>
      </c>
      <c r="DD206" t="str">
        <f ca="1"/>
        <v/>
      </c>
      <c r="DL206" s="18" t="b">
        <f ca="1"/>
        <v>0</v>
      </c>
      <c r="DM206" s="141" t="str">
        <f t="shared" ca="1" si="34"/>
        <v/>
      </c>
      <c r="DN206" t="str">
        <v/>
      </c>
      <c r="DO206" t="str">
        <f ca="1"/>
        <v/>
      </c>
      <c r="DP206" t="str">
        <f ca="1"/>
        <v/>
      </c>
      <c r="DS206" t="str">
        <f ca="1"/>
        <v/>
      </c>
      <c r="DT206" t="str">
        <f ca="1"/>
        <v/>
      </c>
      <c r="DU206" t="str">
        <f ca="1"/>
        <v/>
      </c>
      <c r="DV206" t="str">
        <f ca="1"/>
        <v/>
      </c>
      <c r="DY206" t="str">
        <f ca="1"/>
        <v/>
      </c>
      <c r="DZ206" t="str">
        <f ca="1"/>
        <v/>
      </c>
      <c r="EC206" t="b">
        <f ca="1"/>
        <v>0</v>
      </c>
      <c r="ED206" t="str">
        <f ca="1"/>
        <v/>
      </c>
      <c r="EE206" s="13" t="str">
        <f ca="1"/>
        <v/>
      </c>
      <c r="EG206" t="str">
        <f ca="1"/>
        <v/>
      </c>
      <c r="EH206" t="str">
        <f ca="1"/>
        <v/>
      </c>
      <c r="EI206" t="str">
        <f ca="1"/>
        <v/>
      </c>
      <c r="EJ206" t="str">
        <f ca="1"/>
        <v/>
      </c>
      <c r="EK206" t="str">
        <f ca="1"/>
        <v/>
      </c>
      <c r="EL206" t="str">
        <f ca="1">IF(_IsInternal,_xlfn.TEXTJOIN($EL$1,TRUE,EG206:EJ206),"")</f>
        <v/>
      </c>
      <c r="EM206" t="str">
        <f ca="1"/>
        <v/>
      </c>
      <c r="EP206" t="str">
        <v/>
      </c>
      <c r="EQ206" t="str">
        <f ca="1"/>
        <v/>
      </c>
      <c r="ES206" s="78">
        <f>ROWS(ES$4:ES206)</f>
        <v>203</v>
      </c>
      <c r="FP206" t="str">
        <f ca="1"/>
        <v/>
      </c>
      <c r="FQ206" t="str">
        <f ca="1"/>
        <v/>
      </c>
      <c r="FR206" t="str">
        <f ca="1"/>
        <v/>
      </c>
      <c r="FZ206" s="109"/>
      <c r="GH206" t="str">
        <f ca="1"/>
        <v/>
      </c>
      <c r="GI206" t="str">
        <f ca="1"/>
        <v/>
      </c>
      <c r="GJ206" t="str">
        <f ca="1"/>
        <v/>
      </c>
      <c r="GY206" t="b">
        <f ca="1"/>
        <v>0</v>
      </c>
      <c r="GZ206" t="str">
        <f ca="1"/>
        <v/>
      </c>
      <c r="HA206" t="str">
        <f ca="1"/>
        <v/>
      </c>
      <c r="HB206" t="str">
        <f ca="1"/>
        <v/>
      </c>
      <c r="HQ206" t="str">
        <f ca="1"/>
        <v/>
      </c>
      <c r="HR206" t="str">
        <f ca="1"/>
        <v/>
      </c>
      <c r="HS206" t="str">
        <f ca="1"/>
        <v/>
      </c>
    </row>
    <row r="207" spans="1:227">
      <c r="A207" s="14" t="str">
        <f>IF(AK207,MAX(A$4:A206)+1,"")</f>
        <v/>
      </c>
      <c r="B207" s="51"/>
      <c r="C207" s="12"/>
      <c r="D207" s="12"/>
      <c r="E207" s="12"/>
      <c r="G207" s="12"/>
      <c r="I207" s="186"/>
      <c r="K207" s="12"/>
      <c r="L207" s="241"/>
      <c r="M207" s="241"/>
      <c r="O207" s="239">
        <v>0</v>
      </c>
      <c r="P207" s="240" t="str">
        <f ca="1">IF(T207,SUM(OFFSET($O207:$O$303,,,U207)),"")</f>
        <v/>
      </c>
      <c r="Q207" s="175"/>
      <c r="R207" s="177" t="str">
        <v/>
      </c>
      <c r="T207">
        <v>0</v>
      </c>
      <c r="U207" t="str">
        <f>IF(T207,IFERROR(MATCH(1,$T208:$T$303,0),ROWS($T207:$T$303)),"")</f>
        <v/>
      </c>
      <c r="V207" t="str">
        <v/>
      </c>
      <c r="W207" t="b">
        <f t="shared" si="27"/>
        <v>0</v>
      </c>
      <c r="X207" t="str">
        <v/>
      </c>
      <c r="Y207" t="str">
        <v/>
      </c>
      <c r="Z207" t="str">
        <v/>
      </c>
      <c r="AA207" t="b">
        <v>0</v>
      </c>
      <c r="AB207" t="b">
        <v>0</v>
      </c>
      <c r="AC207" t="b">
        <v>0</v>
      </c>
      <c r="AD207" t="b">
        <v>0</v>
      </c>
      <c r="AE207" t="b">
        <v>0</v>
      </c>
      <c r="AF207" s="25" t="b">
        <v>0</v>
      </c>
      <c r="AG207" t="b">
        <v>0</v>
      </c>
      <c r="AH207">
        <v>0</v>
      </c>
      <c r="AI207">
        <v>0</v>
      </c>
      <c r="AK207" s="13">
        <v>0</v>
      </c>
      <c r="AL207" s="13">
        <v>0</v>
      </c>
      <c r="AM207" s="13">
        <v>0</v>
      </c>
      <c r="AN207" s="18">
        <v>0</v>
      </c>
      <c r="AO207">
        <v>0</v>
      </c>
      <c r="AP207" t="b">
        <v>0</v>
      </c>
      <c r="AQ207">
        <v>0</v>
      </c>
      <c r="AR207">
        <v>0</v>
      </c>
      <c r="AS207" s="35" t="str">
        <v/>
      </c>
      <c r="AT207" s="35"/>
      <c r="AU207" s="58"/>
      <c r="AV207" t="b">
        <f t="shared" si="28"/>
        <v>0</v>
      </c>
      <c r="AW207">
        <v>0</v>
      </c>
      <c r="AX207">
        <v>0</v>
      </c>
      <c r="AY207">
        <v>0</v>
      </c>
      <c r="AZ207">
        <f ca="1"/>
        <v>0</v>
      </c>
      <c r="BB207" t="str">
        <v/>
      </c>
      <c r="BC207" t="str">
        <v/>
      </c>
      <c r="BD207" t="str">
        <v/>
      </c>
      <c r="BE207" t="str">
        <v/>
      </c>
      <c r="BF207" t="str">
        <v/>
      </c>
      <c r="BG207">
        <f ca="1"/>
        <v>0</v>
      </c>
      <c r="BI207" s="54" t="str">
        <f t="shared" si="30"/>
        <v/>
      </c>
      <c r="BJ207" s="54" t="str">
        <f t="shared" si="31"/>
        <v/>
      </c>
      <c r="BK207" s="54" t="str">
        <f t="shared" si="32"/>
        <v/>
      </c>
      <c r="BL207" s="54" t="str">
        <v/>
      </c>
      <c r="BM207" t="str">
        <v/>
      </c>
      <c r="BN207" t="str">
        <v/>
      </c>
      <c r="BO207" t="str">
        <v/>
      </c>
      <c r="BP207" t="str">
        <v/>
      </c>
      <c r="BQ207" s="25" t="str">
        <f t="shared" si="29"/>
        <v/>
      </c>
      <c r="BR207" s="35" t="str">
        <v/>
      </c>
      <c r="BS207" s="35" t="str">
        <v/>
      </c>
      <c r="BT207" t="str">
        <v>207</v>
      </c>
      <c r="BU207" s="35" t="str">
        <f t="shared" si="35"/>
        <v/>
      </c>
      <c r="BX207" s="13"/>
      <c r="BY207" s="57" t="str">
        <f t="shared" si="33"/>
        <v/>
      </c>
      <c r="BZ207" s="57"/>
      <c r="CG207" s="71"/>
      <c r="CH207" s="73"/>
      <c r="CI207" s="73"/>
      <c r="CJ207" s="73"/>
      <c r="CK207" s="73"/>
      <c r="CL207" s="73"/>
      <c r="CM207" s="73"/>
      <c r="CN207" s="73"/>
      <c r="CO207" s="73"/>
      <c r="CP207" s="73"/>
      <c r="CQ207" s="73"/>
      <c r="CR207" s="73"/>
      <c r="CS207" s="73"/>
      <c r="CT207" s="73"/>
      <c r="CU207" s="73"/>
      <c r="CX207" t="str">
        <f ca="1"/>
        <v/>
      </c>
      <c r="CY207" t="str">
        <f ca="1"/>
        <v/>
      </c>
      <c r="CZ207" t="str">
        <f ca="1"/>
        <v/>
      </c>
      <c r="DA207" t="str">
        <f ca="1"/>
        <v/>
      </c>
      <c r="DB207" t="str">
        <f ca="1"/>
        <v/>
      </c>
      <c r="DC207" t="str">
        <f ca="1"/>
        <v/>
      </c>
      <c r="DD207" t="str">
        <f ca="1"/>
        <v/>
      </c>
      <c r="DL207" s="18" t="b">
        <f ca="1"/>
        <v>0</v>
      </c>
      <c r="DM207" s="141" t="str">
        <f t="shared" ca="1" si="34"/>
        <v/>
      </c>
      <c r="DN207" t="str">
        <v/>
      </c>
      <c r="DO207" t="str">
        <f ca="1"/>
        <v/>
      </c>
      <c r="DP207" t="str">
        <f ca="1"/>
        <v/>
      </c>
      <c r="DS207" t="str">
        <f ca="1"/>
        <v/>
      </c>
      <c r="DT207" t="str">
        <f ca="1"/>
        <v/>
      </c>
      <c r="DU207" t="str">
        <f ca="1"/>
        <v/>
      </c>
      <c r="DV207" t="str">
        <f ca="1"/>
        <v/>
      </c>
      <c r="DY207" t="str">
        <f ca="1"/>
        <v/>
      </c>
      <c r="DZ207" t="str">
        <f ca="1"/>
        <v/>
      </c>
      <c r="EC207" t="b">
        <f ca="1"/>
        <v>0</v>
      </c>
      <c r="ED207" t="str">
        <f ca="1"/>
        <v/>
      </c>
      <c r="EE207" s="13" t="str">
        <f ca="1"/>
        <v/>
      </c>
      <c r="EG207" t="str">
        <f ca="1"/>
        <v/>
      </c>
      <c r="EH207" t="str">
        <f ca="1"/>
        <v/>
      </c>
      <c r="EI207" t="str">
        <f ca="1"/>
        <v/>
      </c>
      <c r="EJ207" t="str">
        <f ca="1"/>
        <v/>
      </c>
      <c r="EK207" t="str">
        <f ca="1"/>
        <v/>
      </c>
      <c r="EL207" t="str">
        <f ca="1">IF(_IsInternal,_xlfn.TEXTJOIN($EL$1,TRUE,EG207:EJ207),"")</f>
        <v/>
      </c>
      <c r="EM207" t="str">
        <f ca="1"/>
        <v/>
      </c>
      <c r="EP207" t="str">
        <v/>
      </c>
      <c r="EQ207" t="str">
        <f ca="1"/>
        <v/>
      </c>
      <c r="ES207" s="78">
        <f>ROWS(ES$4:ES207)</f>
        <v>204</v>
      </c>
      <c r="FP207" t="str">
        <f ca="1"/>
        <v/>
      </c>
      <c r="FQ207" t="str">
        <f ca="1"/>
        <v/>
      </c>
      <c r="FR207" t="str">
        <f ca="1"/>
        <v/>
      </c>
      <c r="FZ207" s="109"/>
      <c r="GH207" t="str">
        <f ca="1"/>
        <v/>
      </c>
      <c r="GI207" t="str">
        <f ca="1"/>
        <v/>
      </c>
      <c r="GJ207" t="str">
        <f ca="1"/>
        <v/>
      </c>
      <c r="GY207" t="b">
        <f ca="1"/>
        <v>0</v>
      </c>
      <c r="GZ207" t="str">
        <f ca="1"/>
        <v/>
      </c>
      <c r="HA207" t="str">
        <f ca="1"/>
        <v/>
      </c>
      <c r="HB207" t="str">
        <f ca="1"/>
        <v/>
      </c>
      <c r="HQ207" t="str">
        <f ca="1"/>
        <v/>
      </c>
      <c r="HR207" t="str">
        <f ca="1"/>
        <v/>
      </c>
      <c r="HS207" t="str">
        <f ca="1"/>
        <v/>
      </c>
    </row>
    <row r="208" spans="1:227">
      <c r="A208" s="14" t="str">
        <f>IF(AK208,MAX(A$4:A207)+1,"")</f>
        <v/>
      </c>
      <c r="B208" s="51"/>
      <c r="C208" s="12"/>
      <c r="D208" s="12"/>
      <c r="E208" s="12"/>
      <c r="G208" s="12"/>
      <c r="I208" s="186"/>
      <c r="K208" s="12"/>
      <c r="L208" s="241"/>
      <c r="M208" s="241"/>
      <c r="O208" s="239">
        <v>0</v>
      </c>
      <c r="P208" s="240" t="str">
        <f ca="1">IF(T208,SUM(OFFSET($O208:$O$303,,,U208)),"")</f>
        <v/>
      </c>
      <c r="Q208" s="175"/>
      <c r="R208" s="177" t="str">
        <v/>
      </c>
      <c r="T208">
        <v>0</v>
      </c>
      <c r="U208" t="str">
        <f>IF(T208,IFERROR(MATCH(1,$T209:$T$303,0),ROWS($T208:$T$303)),"")</f>
        <v/>
      </c>
      <c r="V208" t="str">
        <v/>
      </c>
      <c r="W208" t="b">
        <f t="shared" si="27"/>
        <v>0</v>
      </c>
      <c r="X208" t="str">
        <v/>
      </c>
      <c r="Y208" t="str">
        <v/>
      </c>
      <c r="Z208" t="str">
        <v/>
      </c>
      <c r="AA208" t="b">
        <v>0</v>
      </c>
      <c r="AB208" t="b">
        <v>0</v>
      </c>
      <c r="AC208" t="b">
        <v>0</v>
      </c>
      <c r="AD208" t="b">
        <v>0</v>
      </c>
      <c r="AE208" t="b">
        <v>0</v>
      </c>
      <c r="AF208" s="25" t="b">
        <v>0</v>
      </c>
      <c r="AG208" t="b">
        <v>0</v>
      </c>
      <c r="AH208">
        <v>0</v>
      </c>
      <c r="AI208">
        <v>0</v>
      </c>
      <c r="AK208" s="13">
        <v>0</v>
      </c>
      <c r="AL208" s="13">
        <v>0</v>
      </c>
      <c r="AM208" s="13">
        <v>0</v>
      </c>
      <c r="AN208" s="18">
        <v>0</v>
      </c>
      <c r="AO208">
        <v>0</v>
      </c>
      <c r="AP208" t="b">
        <v>0</v>
      </c>
      <c r="AQ208">
        <v>0</v>
      </c>
      <c r="AR208">
        <v>0</v>
      </c>
      <c r="AS208" s="35" t="str">
        <v/>
      </c>
      <c r="AT208" s="35"/>
      <c r="AU208" s="58"/>
      <c r="AV208" t="b">
        <f t="shared" si="28"/>
        <v>0</v>
      </c>
      <c r="AW208">
        <v>0</v>
      </c>
      <c r="AX208">
        <v>0</v>
      </c>
      <c r="AY208">
        <v>0</v>
      </c>
      <c r="AZ208">
        <f ca="1"/>
        <v>0</v>
      </c>
      <c r="BB208" t="str">
        <v/>
      </c>
      <c r="BC208" t="str">
        <v/>
      </c>
      <c r="BD208" t="str">
        <v/>
      </c>
      <c r="BE208" t="str">
        <v/>
      </c>
      <c r="BF208" t="str">
        <v/>
      </c>
      <c r="BG208">
        <f ca="1"/>
        <v>0</v>
      </c>
      <c r="BI208" s="54" t="str">
        <f t="shared" si="30"/>
        <v/>
      </c>
      <c r="BJ208" s="54" t="str">
        <f t="shared" si="31"/>
        <v/>
      </c>
      <c r="BK208" s="54" t="str">
        <f t="shared" si="32"/>
        <v/>
      </c>
      <c r="BL208" s="54" t="str">
        <v/>
      </c>
      <c r="BM208" t="str">
        <v/>
      </c>
      <c r="BN208" t="str">
        <v/>
      </c>
      <c r="BO208" t="str">
        <v/>
      </c>
      <c r="BP208" t="str">
        <v/>
      </c>
      <c r="BQ208" s="25" t="str">
        <f t="shared" si="29"/>
        <v/>
      </c>
      <c r="BR208" s="35" t="str">
        <v/>
      </c>
      <c r="BS208" s="35" t="str">
        <v/>
      </c>
      <c r="BT208" t="str">
        <v>208</v>
      </c>
      <c r="BU208" s="35" t="str">
        <f t="shared" si="35"/>
        <v/>
      </c>
      <c r="BX208" s="13"/>
      <c r="BY208" s="57" t="str">
        <f t="shared" si="33"/>
        <v/>
      </c>
      <c r="BZ208" s="57"/>
      <c r="CG208" s="71"/>
      <c r="CH208" s="73"/>
      <c r="CI208" s="73"/>
      <c r="CJ208" s="73"/>
      <c r="CK208" s="73"/>
      <c r="CL208" s="73"/>
      <c r="CM208" s="73"/>
      <c r="CN208" s="73"/>
      <c r="CO208" s="73"/>
      <c r="CP208" s="73"/>
      <c r="CQ208" s="73"/>
      <c r="CR208" s="73"/>
      <c r="CS208" s="73"/>
      <c r="CT208" s="73"/>
      <c r="CU208" s="73"/>
      <c r="CX208" t="str">
        <f ca="1"/>
        <v/>
      </c>
      <c r="CY208" t="str">
        <f ca="1"/>
        <v/>
      </c>
      <c r="CZ208" t="str">
        <f ca="1"/>
        <v/>
      </c>
      <c r="DA208" t="str">
        <f ca="1"/>
        <v/>
      </c>
      <c r="DB208" t="str">
        <f ca="1"/>
        <v/>
      </c>
      <c r="DC208" t="str">
        <f ca="1"/>
        <v/>
      </c>
      <c r="DD208" t="str">
        <f ca="1"/>
        <v/>
      </c>
      <c r="DL208" s="18" t="b">
        <f ca="1"/>
        <v>0</v>
      </c>
      <c r="DM208" s="141" t="str">
        <f t="shared" ca="1" si="34"/>
        <v/>
      </c>
      <c r="DN208" t="str">
        <v/>
      </c>
      <c r="DO208" t="str">
        <f ca="1"/>
        <v/>
      </c>
      <c r="DP208" t="str">
        <f ca="1"/>
        <v/>
      </c>
      <c r="DS208" t="str">
        <f ca="1"/>
        <v/>
      </c>
      <c r="DT208" t="str">
        <f ca="1"/>
        <v/>
      </c>
      <c r="DU208" t="str">
        <f ca="1"/>
        <v/>
      </c>
      <c r="DV208" t="str">
        <f ca="1"/>
        <v/>
      </c>
      <c r="DY208" t="str">
        <f ca="1"/>
        <v/>
      </c>
      <c r="DZ208" t="str">
        <f ca="1"/>
        <v/>
      </c>
      <c r="EC208" t="b">
        <f ca="1"/>
        <v>0</v>
      </c>
      <c r="ED208" t="str">
        <f ca="1"/>
        <v/>
      </c>
      <c r="EE208" s="13" t="str">
        <f ca="1"/>
        <v/>
      </c>
      <c r="EG208" t="str">
        <f ca="1"/>
        <v/>
      </c>
      <c r="EH208" t="str">
        <f ca="1"/>
        <v/>
      </c>
      <c r="EI208" t="str">
        <f ca="1"/>
        <v/>
      </c>
      <c r="EJ208" t="str">
        <f ca="1"/>
        <v/>
      </c>
      <c r="EK208" t="str">
        <f ca="1"/>
        <v/>
      </c>
      <c r="EL208" t="str">
        <f ca="1">IF(_IsInternal,_xlfn.TEXTJOIN($EL$1,TRUE,EG208:EJ208),"")</f>
        <v/>
      </c>
      <c r="EM208" t="str">
        <f ca="1"/>
        <v/>
      </c>
      <c r="EP208" t="str">
        <v/>
      </c>
      <c r="EQ208" t="str">
        <f ca="1"/>
        <v/>
      </c>
      <c r="ES208" s="78">
        <f>ROWS(ES$4:ES208)</f>
        <v>205</v>
      </c>
      <c r="FP208" t="str">
        <f ca="1"/>
        <v/>
      </c>
      <c r="FQ208" t="str">
        <f ca="1"/>
        <v/>
      </c>
      <c r="FR208" t="str">
        <f ca="1"/>
        <v/>
      </c>
      <c r="FZ208" s="109"/>
      <c r="GH208" t="str">
        <f ca="1"/>
        <v/>
      </c>
      <c r="GI208" t="str">
        <f ca="1"/>
        <v/>
      </c>
      <c r="GJ208" t="str">
        <f ca="1"/>
        <v/>
      </c>
      <c r="GY208" t="b">
        <f ca="1"/>
        <v>0</v>
      </c>
      <c r="GZ208" t="str">
        <f ca="1"/>
        <v/>
      </c>
      <c r="HA208" t="str">
        <f ca="1"/>
        <v/>
      </c>
      <c r="HB208" t="str">
        <f ca="1"/>
        <v/>
      </c>
      <c r="HQ208" t="str">
        <f ca="1"/>
        <v/>
      </c>
      <c r="HR208" t="str">
        <f ca="1"/>
        <v/>
      </c>
      <c r="HS208" t="str">
        <f ca="1"/>
        <v/>
      </c>
    </row>
    <row r="209" spans="1:227">
      <c r="A209" s="14" t="str">
        <f>IF(AK209,MAX(A$4:A208)+1,"")</f>
        <v/>
      </c>
      <c r="B209" s="51"/>
      <c r="C209" s="12"/>
      <c r="D209" s="12"/>
      <c r="E209" s="12"/>
      <c r="G209" s="12"/>
      <c r="I209" s="186"/>
      <c r="K209" s="12"/>
      <c r="L209" s="241"/>
      <c r="M209" s="241"/>
      <c r="O209" s="239">
        <v>0</v>
      </c>
      <c r="P209" s="240" t="str">
        <f ca="1">IF(T209,SUM(OFFSET($O209:$O$303,,,U209)),"")</f>
        <v/>
      </c>
      <c r="Q209" s="175"/>
      <c r="R209" s="177" t="str">
        <v/>
      </c>
      <c r="T209">
        <v>0</v>
      </c>
      <c r="U209" t="str">
        <f>IF(T209,IFERROR(MATCH(1,$T210:$T$303,0),ROWS($T209:$T$303)),"")</f>
        <v/>
      </c>
      <c r="V209" t="str">
        <v/>
      </c>
      <c r="W209" t="b">
        <f t="shared" si="27"/>
        <v>0</v>
      </c>
      <c r="X209" t="str">
        <v/>
      </c>
      <c r="Y209" t="str">
        <v/>
      </c>
      <c r="Z209" t="str">
        <v/>
      </c>
      <c r="AA209" t="b">
        <v>0</v>
      </c>
      <c r="AB209" t="b">
        <v>0</v>
      </c>
      <c r="AC209" t="b">
        <v>0</v>
      </c>
      <c r="AD209" t="b">
        <v>0</v>
      </c>
      <c r="AE209" t="b">
        <v>0</v>
      </c>
      <c r="AF209" s="25" t="b">
        <v>0</v>
      </c>
      <c r="AG209" t="b">
        <v>0</v>
      </c>
      <c r="AH209">
        <v>0</v>
      </c>
      <c r="AI209">
        <v>0</v>
      </c>
      <c r="AK209" s="13">
        <v>0</v>
      </c>
      <c r="AL209" s="13">
        <v>0</v>
      </c>
      <c r="AM209" s="13">
        <v>0</v>
      </c>
      <c r="AN209" s="18">
        <v>0</v>
      </c>
      <c r="AO209">
        <v>0</v>
      </c>
      <c r="AP209" t="b">
        <v>0</v>
      </c>
      <c r="AQ209">
        <v>0</v>
      </c>
      <c r="AR209">
        <v>0</v>
      </c>
      <c r="AS209" s="35" t="str">
        <v/>
      </c>
      <c r="AT209" s="35"/>
      <c r="AU209" s="58"/>
      <c r="AV209" t="b">
        <f t="shared" si="28"/>
        <v>0</v>
      </c>
      <c r="AW209">
        <v>0</v>
      </c>
      <c r="AX209">
        <v>0</v>
      </c>
      <c r="AY209">
        <v>0</v>
      </c>
      <c r="AZ209">
        <f ca="1"/>
        <v>0</v>
      </c>
      <c r="BB209" t="str">
        <v/>
      </c>
      <c r="BC209" t="str">
        <v/>
      </c>
      <c r="BD209" t="str">
        <v/>
      </c>
      <c r="BE209" t="str">
        <v/>
      </c>
      <c r="BF209" t="str">
        <v/>
      </c>
      <c r="BG209">
        <f ca="1"/>
        <v>0</v>
      </c>
      <c r="BI209" s="54" t="str">
        <f t="shared" si="30"/>
        <v/>
      </c>
      <c r="BJ209" s="54" t="str">
        <f t="shared" si="31"/>
        <v/>
      </c>
      <c r="BK209" s="54" t="str">
        <f t="shared" si="32"/>
        <v/>
      </c>
      <c r="BL209" s="54" t="str">
        <v/>
      </c>
      <c r="BM209" t="str">
        <v/>
      </c>
      <c r="BN209" t="str">
        <v/>
      </c>
      <c r="BO209" t="str">
        <v/>
      </c>
      <c r="BP209" t="str">
        <v/>
      </c>
      <c r="BQ209" s="25" t="str">
        <f t="shared" si="29"/>
        <v/>
      </c>
      <c r="BR209" s="35" t="str">
        <v/>
      </c>
      <c r="BS209" s="35" t="str">
        <v/>
      </c>
      <c r="BT209" t="str">
        <v>209</v>
      </c>
      <c r="BU209" s="35" t="str">
        <f t="shared" si="35"/>
        <v/>
      </c>
      <c r="BX209" s="13"/>
      <c r="BY209" s="57" t="str">
        <f t="shared" si="33"/>
        <v/>
      </c>
      <c r="BZ209" s="57"/>
      <c r="CG209" s="71"/>
      <c r="CH209" s="73"/>
      <c r="CI209" s="73"/>
      <c r="CJ209" s="73"/>
      <c r="CK209" s="73"/>
      <c r="CL209" s="73"/>
      <c r="CM209" s="73"/>
      <c r="CN209" s="73"/>
      <c r="CO209" s="73"/>
      <c r="CP209" s="73"/>
      <c r="CQ209" s="73"/>
      <c r="CR209" s="73"/>
      <c r="CS209" s="73"/>
      <c r="CT209" s="73"/>
      <c r="CU209" s="73"/>
      <c r="CX209" t="str">
        <f ca="1"/>
        <v/>
      </c>
      <c r="CY209" t="str">
        <f ca="1"/>
        <v/>
      </c>
      <c r="CZ209" t="str">
        <f ca="1"/>
        <v/>
      </c>
      <c r="DA209" t="str">
        <f ca="1"/>
        <v/>
      </c>
      <c r="DB209" t="str">
        <f ca="1"/>
        <v/>
      </c>
      <c r="DC209" t="str">
        <f ca="1"/>
        <v/>
      </c>
      <c r="DD209" t="str">
        <f ca="1"/>
        <v/>
      </c>
      <c r="DL209" s="18" t="b">
        <f ca="1"/>
        <v>0</v>
      </c>
      <c r="DM209" s="141" t="str">
        <f t="shared" ca="1" si="34"/>
        <v/>
      </c>
      <c r="DN209" t="str">
        <v/>
      </c>
      <c r="DO209" t="str">
        <f ca="1"/>
        <v/>
      </c>
      <c r="DP209" t="str">
        <f ca="1"/>
        <v/>
      </c>
      <c r="DS209" t="str">
        <f ca="1"/>
        <v/>
      </c>
      <c r="DT209" t="str">
        <f ca="1"/>
        <v/>
      </c>
      <c r="DU209" t="str">
        <f ca="1"/>
        <v/>
      </c>
      <c r="DV209" t="str">
        <f ca="1"/>
        <v/>
      </c>
      <c r="DY209" t="str">
        <f ca="1"/>
        <v/>
      </c>
      <c r="DZ209" t="str">
        <f ca="1"/>
        <v/>
      </c>
      <c r="EC209" t="b">
        <f ca="1"/>
        <v>0</v>
      </c>
      <c r="ED209" t="str">
        <f ca="1"/>
        <v/>
      </c>
      <c r="EE209" s="13" t="str">
        <f ca="1"/>
        <v/>
      </c>
      <c r="EG209" t="str">
        <f ca="1"/>
        <v/>
      </c>
      <c r="EH209" t="str">
        <f ca="1"/>
        <v/>
      </c>
      <c r="EI209" t="str">
        <f ca="1"/>
        <v/>
      </c>
      <c r="EJ209" t="str">
        <f ca="1"/>
        <v/>
      </c>
      <c r="EK209" t="str">
        <f ca="1"/>
        <v/>
      </c>
      <c r="EL209" t="str">
        <f ca="1">IF(_IsInternal,_xlfn.TEXTJOIN($EL$1,TRUE,EG209:EJ209),"")</f>
        <v/>
      </c>
      <c r="EM209" t="str">
        <f ca="1"/>
        <v/>
      </c>
      <c r="EP209" t="str">
        <v/>
      </c>
      <c r="EQ209" t="str">
        <f ca="1"/>
        <v/>
      </c>
      <c r="ES209" s="78">
        <f>ROWS(ES$4:ES209)</f>
        <v>206</v>
      </c>
      <c r="FP209" t="str">
        <f ca="1"/>
        <v/>
      </c>
      <c r="FQ209" t="str">
        <f ca="1"/>
        <v/>
      </c>
      <c r="FR209" t="str">
        <f ca="1"/>
        <v/>
      </c>
      <c r="FZ209" s="109"/>
      <c r="GH209" t="str">
        <f ca="1"/>
        <v/>
      </c>
      <c r="GI209" t="str">
        <f ca="1"/>
        <v/>
      </c>
      <c r="GJ209" t="str">
        <f ca="1"/>
        <v/>
      </c>
      <c r="GY209" t="b">
        <f ca="1"/>
        <v>0</v>
      </c>
      <c r="GZ209" t="str">
        <f ca="1"/>
        <v/>
      </c>
      <c r="HA209" t="str">
        <f ca="1"/>
        <v/>
      </c>
      <c r="HB209" t="str">
        <f ca="1"/>
        <v/>
      </c>
      <c r="HQ209" t="str">
        <f ca="1"/>
        <v/>
      </c>
      <c r="HR209" t="str">
        <f ca="1"/>
        <v/>
      </c>
      <c r="HS209" t="str">
        <f ca="1"/>
        <v/>
      </c>
    </row>
    <row r="210" spans="1:227">
      <c r="A210" s="14" t="str">
        <f>IF(AK210,MAX(A$4:A209)+1,"")</f>
        <v/>
      </c>
      <c r="B210" s="51"/>
      <c r="C210" s="12"/>
      <c r="D210" s="12"/>
      <c r="E210" s="12"/>
      <c r="G210" s="12"/>
      <c r="I210" s="186"/>
      <c r="K210" s="12"/>
      <c r="L210" s="241"/>
      <c r="M210" s="241"/>
      <c r="O210" s="239">
        <v>0</v>
      </c>
      <c r="P210" s="240" t="str">
        <f ca="1">IF(T210,SUM(OFFSET($O210:$O$303,,,U210)),"")</f>
        <v/>
      </c>
      <c r="Q210" s="175"/>
      <c r="R210" s="177" t="str">
        <v/>
      </c>
      <c r="T210">
        <v>0</v>
      </c>
      <c r="U210" t="str">
        <f>IF(T210,IFERROR(MATCH(1,$T211:$T$303,0),ROWS($T210:$T$303)),"")</f>
        <v/>
      </c>
      <c r="V210" t="str">
        <v/>
      </c>
      <c r="W210" t="b">
        <f t="shared" si="27"/>
        <v>0</v>
      </c>
      <c r="X210" t="str">
        <v/>
      </c>
      <c r="Y210" t="str">
        <v/>
      </c>
      <c r="Z210" t="str">
        <v/>
      </c>
      <c r="AA210" t="b">
        <v>0</v>
      </c>
      <c r="AB210" t="b">
        <v>0</v>
      </c>
      <c r="AC210" t="b">
        <v>0</v>
      </c>
      <c r="AD210" t="b">
        <v>0</v>
      </c>
      <c r="AE210" t="b">
        <v>0</v>
      </c>
      <c r="AF210" s="25" t="b">
        <v>0</v>
      </c>
      <c r="AG210" t="b">
        <v>0</v>
      </c>
      <c r="AH210">
        <v>0</v>
      </c>
      <c r="AI210">
        <v>0</v>
      </c>
      <c r="AK210" s="13">
        <v>0</v>
      </c>
      <c r="AL210" s="13">
        <v>0</v>
      </c>
      <c r="AM210" s="13">
        <v>0</v>
      </c>
      <c r="AN210" s="18">
        <v>0</v>
      </c>
      <c r="AO210">
        <v>0</v>
      </c>
      <c r="AP210" t="b">
        <v>0</v>
      </c>
      <c r="AQ210">
        <v>0</v>
      </c>
      <c r="AR210">
        <v>0</v>
      </c>
      <c r="AS210" s="35" t="str">
        <v/>
      </c>
      <c r="AT210" s="35"/>
      <c r="AU210" s="58"/>
      <c r="AV210" t="b">
        <f t="shared" si="28"/>
        <v>0</v>
      </c>
      <c r="AW210">
        <v>0</v>
      </c>
      <c r="AX210">
        <v>0</v>
      </c>
      <c r="AY210">
        <v>0</v>
      </c>
      <c r="AZ210">
        <f ca="1"/>
        <v>0</v>
      </c>
      <c r="BB210" t="str">
        <v/>
      </c>
      <c r="BC210" t="str">
        <v/>
      </c>
      <c r="BD210" t="str">
        <v/>
      </c>
      <c r="BE210" t="str">
        <v/>
      </c>
      <c r="BF210" t="str">
        <v/>
      </c>
      <c r="BG210">
        <f ca="1"/>
        <v>0</v>
      </c>
      <c r="BI210" s="54" t="str">
        <f t="shared" si="30"/>
        <v/>
      </c>
      <c r="BJ210" s="54" t="str">
        <f t="shared" si="31"/>
        <v/>
      </c>
      <c r="BK210" s="54" t="str">
        <f t="shared" si="32"/>
        <v/>
      </c>
      <c r="BL210" s="54" t="str">
        <v/>
      </c>
      <c r="BM210" t="str">
        <v/>
      </c>
      <c r="BN210" t="str">
        <v/>
      </c>
      <c r="BO210" t="str">
        <v/>
      </c>
      <c r="BP210" t="str">
        <v/>
      </c>
      <c r="BQ210" s="25" t="str">
        <f t="shared" si="29"/>
        <v/>
      </c>
      <c r="BR210" s="35" t="str">
        <v/>
      </c>
      <c r="BS210" s="35" t="str">
        <v/>
      </c>
      <c r="BT210" t="str">
        <v>210</v>
      </c>
      <c r="BU210" s="35" t="str">
        <f t="shared" si="35"/>
        <v/>
      </c>
      <c r="BX210" s="13"/>
      <c r="BY210" s="57" t="str">
        <f t="shared" si="33"/>
        <v/>
      </c>
      <c r="BZ210" s="57"/>
      <c r="CG210" s="71"/>
      <c r="CH210" s="73"/>
      <c r="CI210" s="73"/>
      <c r="CJ210" s="73"/>
      <c r="CK210" s="73"/>
      <c r="CL210" s="73"/>
      <c r="CM210" s="73"/>
      <c r="CN210" s="73"/>
      <c r="CO210" s="73"/>
      <c r="CP210" s="73"/>
      <c r="CQ210" s="73"/>
      <c r="CR210" s="73"/>
      <c r="CS210" s="73"/>
      <c r="CT210" s="73"/>
      <c r="CU210" s="73"/>
      <c r="CX210" t="str">
        <f ca="1"/>
        <v/>
      </c>
      <c r="CY210" t="str">
        <f ca="1"/>
        <v/>
      </c>
      <c r="CZ210" t="str">
        <f ca="1"/>
        <v/>
      </c>
      <c r="DA210" t="str">
        <f ca="1"/>
        <v/>
      </c>
      <c r="DB210" t="str">
        <f ca="1"/>
        <v/>
      </c>
      <c r="DC210" t="str">
        <f ca="1"/>
        <v/>
      </c>
      <c r="DD210" t="str">
        <f ca="1"/>
        <v/>
      </c>
      <c r="DL210" s="18" t="b">
        <f ca="1"/>
        <v>0</v>
      </c>
      <c r="DM210" s="141" t="str">
        <f t="shared" ca="1" si="34"/>
        <v/>
      </c>
      <c r="DN210" t="str">
        <v/>
      </c>
      <c r="DO210" t="str">
        <f ca="1"/>
        <v/>
      </c>
      <c r="DP210" t="str">
        <f ca="1"/>
        <v/>
      </c>
      <c r="DS210" t="str">
        <f ca="1"/>
        <v/>
      </c>
      <c r="DT210" t="str">
        <f ca="1"/>
        <v/>
      </c>
      <c r="DU210" t="str">
        <f ca="1"/>
        <v/>
      </c>
      <c r="DV210" t="str">
        <f ca="1"/>
        <v/>
      </c>
      <c r="DY210" t="str">
        <f ca="1"/>
        <v/>
      </c>
      <c r="DZ210" t="str">
        <f ca="1"/>
        <v/>
      </c>
      <c r="EC210" t="b">
        <f ca="1"/>
        <v>0</v>
      </c>
      <c r="ED210" t="str">
        <f ca="1"/>
        <v/>
      </c>
      <c r="EE210" s="13" t="str">
        <f ca="1"/>
        <v/>
      </c>
      <c r="EG210" t="str">
        <f ca="1"/>
        <v/>
      </c>
      <c r="EH210" t="str">
        <f ca="1"/>
        <v/>
      </c>
      <c r="EI210" t="str">
        <f ca="1"/>
        <v/>
      </c>
      <c r="EJ210" t="str">
        <f ca="1"/>
        <v/>
      </c>
      <c r="EK210" t="str">
        <f ca="1"/>
        <v/>
      </c>
      <c r="EL210" t="str">
        <f ca="1">IF(_IsInternal,_xlfn.TEXTJOIN($EL$1,TRUE,EG210:EJ210),"")</f>
        <v/>
      </c>
      <c r="EM210" t="str">
        <f ca="1"/>
        <v/>
      </c>
      <c r="EP210" t="str">
        <v/>
      </c>
      <c r="EQ210" t="str">
        <f ca="1"/>
        <v/>
      </c>
      <c r="ES210" s="78">
        <f>ROWS(ES$4:ES210)</f>
        <v>207</v>
      </c>
      <c r="FP210" t="str">
        <f ca="1"/>
        <v/>
      </c>
      <c r="FQ210" t="str">
        <f ca="1"/>
        <v/>
      </c>
      <c r="FR210" t="str">
        <f ca="1"/>
        <v/>
      </c>
      <c r="FZ210" s="109"/>
      <c r="GH210" t="str">
        <f ca="1"/>
        <v/>
      </c>
      <c r="GI210" t="str">
        <f ca="1"/>
        <v/>
      </c>
      <c r="GJ210" t="str">
        <f ca="1"/>
        <v/>
      </c>
      <c r="GY210" t="b">
        <f ca="1"/>
        <v>0</v>
      </c>
      <c r="GZ210" t="str">
        <f ca="1"/>
        <v/>
      </c>
      <c r="HA210" t="str">
        <f ca="1"/>
        <v/>
      </c>
      <c r="HB210" t="str">
        <f ca="1"/>
        <v/>
      </c>
      <c r="HQ210" t="str">
        <f ca="1"/>
        <v/>
      </c>
      <c r="HR210" t="str">
        <f ca="1"/>
        <v/>
      </c>
      <c r="HS210" t="str">
        <f ca="1"/>
        <v/>
      </c>
    </row>
    <row r="211" spans="1:227">
      <c r="A211" s="14" t="str">
        <f>IF(AK211,MAX(A$4:A210)+1,"")</f>
        <v/>
      </c>
      <c r="B211" s="51"/>
      <c r="C211" s="12"/>
      <c r="D211" s="12"/>
      <c r="E211" s="12"/>
      <c r="G211" s="12"/>
      <c r="I211" s="186"/>
      <c r="K211" s="12"/>
      <c r="L211" s="241"/>
      <c r="M211" s="241"/>
      <c r="O211" s="239">
        <v>0</v>
      </c>
      <c r="P211" s="240" t="str">
        <f ca="1">IF(T211,SUM(OFFSET($O211:$O$303,,,U211)),"")</f>
        <v/>
      </c>
      <c r="Q211" s="175"/>
      <c r="R211" s="177" t="str">
        <v/>
      </c>
      <c r="T211">
        <v>0</v>
      </c>
      <c r="U211" t="str">
        <f>IF(T211,IFERROR(MATCH(1,$T212:$T$303,0),ROWS($T211:$T$303)),"")</f>
        <v/>
      </c>
      <c r="V211" t="str">
        <v/>
      </c>
      <c r="W211" t="b">
        <f t="shared" si="27"/>
        <v>0</v>
      </c>
      <c r="X211" t="str">
        <v/>
      </c>
      <c r="Y211" t="str">
        <v/>
      </c>
      <c r="Z211" t="str">
        <v/>
      </c>
      <c r="AA211" t="b">
        <v>0</v>
      </c>
      <c r="AB211" t="b">
        <v>0</v>
      </c>
      <c r="AC211" t="b">
        <v>0</v>
      </c>
      <c r="AD211" t="b">
        <v>0</v>
      </c>
      <c r="AE211" t="b">
        <v>0</v>
      </c>
      <c r="AF211" s="25" t="b">
        <v>0</v>
      </c>
      <c r="AG211" t="b">
        <v>0</v>
      </c>
      <c r="AH211">
        <v>0</v>
      </c>
      <c r="AI211">
        <v>0</v>
      </c>
      <c r="AK211" s="13">
        <v>0</v>
      </c>
      <c r="AL211" s="13">
        <v>0</v>
      </c>
      <c r="AM211" s="13">
        <v>0</v>
      </c>
      <c r="AN211" s="18">
        <v>0</v>
      </c>
      <c r="AO211">
        <v>0</v>
      </c>
      <c r="AP211" t="b">
        <v>0</v>
      </c>
      <c r="AQ211">
        <v>0</v>
      </c>
      <c r="AR211">
        <v>0</v>
      </c>
      <c r="AS211" s="35" t="str">
        <v/>
      </c>
      <c r="AT211" s="35"/>
      <c r="AU211" s="58"/>
      <c r="AV211" t="b">
        <f t="shared" si="28"/>
        <v>0</v>
      </c>
      <c r="AW211">
        <v>0</v>
      </c>
      <c r="AX211">
        <v>0</v>
      </c>
      <c r="AY211">
        <v>0</v>
      </c>
      <c r="AZ211">
        <f ca="1"/>
        <v>0</v>
      </c>
      <c r="BB211" t="str">
        <v/>
      </c>
      <c r="BC211" t="str">
        <v/>
      </c>
      <c r="BD211" t="str">
        <v/>
      </c>
      <c r="BE211" t="str">
        <v/>
      </c>
      <c r="BF211" t="str">
        <v/>
      </c>
      <c r="BG211">
        <f ca="1"/>
        <v>0</v>
      </c>
      <c r="BI211" s="54" t="str">
        <f t="shared" si="30"/>
        <v/>
      </c>
      <c r="BJ211" s="54" t="str">
        <f t="shared" si="31"/>
        <v/>
      </c>
      <c r="BK211" s="54" t="str">
        <f t="shared" si="32"/>
        <v/>
      </c>
      <c r="BL211" s="54" t="str">
        <v/>
      </c>
      <c r="BM211" t="str">
        <v/>
      </c>
      <c r="BN211" t="str">
        <v/>
      </c>
      <c r="BO211" t="str">
        <v/>
      </c>
      <c r="BP211" t="str">
        <v/>
      </c>
      <c r="BQ211" s="25" t="str">
        <f t="shared" si="29"/>
        <v/>
      </c>
      <c r="BR211" s="35" t="str">
        <v/>
      </c>
      <c r="BS211" s="35" t="str">
        <v/>
      </c>
      <c r="BT211" t="str">
        <v>211</v>
      </c>
      <c r="BU211" s="35" t="str">
        <f t="shared" si="35"/>
        <v/>
      </c>
      <c r="BX211" s="13"/>
      <c r="BY211" s="57" t="str">
        <f t="shared" si="33"/>
        <v/>
      </c>
      <c r="BZ211" s="57"/>
      <c r="CG211" s="71"/>
      <c r="CH211" s="73"/>
      <c r="CI211" s="73"/>
      <c r="CJ211" s="73"/>
      <c r="CK211" s="73"/>
      <c r="CL211" s="73"/>
      <c r="CM211" s="73"/>
      <c r="CN211" s="73"/>
      <c r="CO211" s="73"/>
      <c r="CP211" s="73"/>
      <c r="CQ211" s="73"/>
      <c r="CR211" s="73"/>
      <c r="CS211" s="73"/>
      <c r="CT211" s="73"/>
      <c r="CU211" s="73"/>
      <c r="CX211" t="str">
        <f ca="1"/>
        <v/>
      </c>
      <c r="CY211" t="str">
        <f ca="1"/>
        <v/>
      </c>
      <c r="CZ211" t="str">
        <f ca="1"/>
        <v/>
      </c>
      <c r="DA211" t="str">
        <f ca="1"/>
        <v/>
      </c>
      <c r="DB211" t="str">
        <f ca="1"/>
        <v/>
      </c>
      <c r="DC211" t="str">
        <f ca="1"/>
        <v/>
      </c>
      <c r="DD211" t="str">
        <f ca="1"/>
        <v/>
      </c>
      <c r="DL211" s="18" t="b">
        <f ca="1"/>
        <v>0</v>
      </c>
      <c r="DM211" s="141" t="str">
        <f t="shared" ca="1" si="34"/>
        <v/>
      </c>
      <c r="DN211" t="str">
        <v/>
      </c>
      <c r="DO211" t="str">
        <f ca="1"/>
        <v/>
      </c>
      <c r="DP211" t="str">
        <f ca="1"/>
        <v/>
      </c>
      <c r="DS211" t="str">
        <f ca="1"/>
        <v/>
      </c>
      <c r="DT211" t="str">
        <f ca="1"/>
        <v/>
      </c>
      <c r="DU211" t="str">
        <f ca="1"/>
        <v/>
      </c>
      <c r="DV211" t="str">
        <f ca="1"/>
        <v/>
      </c>
      <c r="DY211" t="str">
        <f ca="1"/>
        <v/>
      </c>
      <c r="DZ211" t="str">
        <f ca="1"/>
        <v/>
      </c>
      <c r="EC211" t="b">
        <f ca="1"/>
        <v>0</v>
      </c>
      <c r="ED211" t="str">
        <f ca="1"/>
        <v/>
      </c>
      <c r="EE211" s="13" t="str">
        <f ca="1"/>
        <v/>
      </c>
      <c r="EG211" t="str">
        <f ca="1"/>
        <v/>
      </c>
      <c r="EH211" t="str">
        <f ca="1"/>
        <v/>
      </c>
      <c r="EI211" t="str">
        <f ca="1"/>
        <v/>
      </c>
      <c r="EJ211" t="str">
        <f ca="1"/>
        <v/>
      </c>
      <c r="EK211" t="str">
        <f ca="1"/>
        <v/>
      </c>
      <c r="EL211" t="str">
        <f ca="1">IF(_IsInternal,_xlfn.TEXTJOIN($EL$1,TRUE,EG211:EJ211),"")</f>
        <v/>
      </c>
      <c r="EM211" t="str">
        <f ca="1"/>
        <v/>
      </c>
      <c r="EP211" t="str">
        <v/>
      </c>
      <c r="EQ211" t="str">
        <f ca="1"/>
        <v/>
      </c>
      <c r="ES211" s="78">
        <f>ROWS(ES$4:ES211)</f>
        <v>208</v>
      </c>
      <c r="FP211" t="str">
        <f ca="1"/>
        <v/>
      </c>
      <c r="FQ211" t="str">
        <f ca="1"/>
        <v/>
      </c>
      <c r="FR211" t="str">
        <f ca="1"/>
        <v/>
      </c>
      <c r="FZ211" s="109"/>
      <c r="GH211" t="str">
        <f ca="1"/>
        <v/>
      </c>
      <c r="GI211" t="str">
        <f ca="1"/>
        <v/>
      </c>
      <c r="GJ211" t="str">
        <f ca="1"/>
        <v/>
      </c>
      <c r="GY211" t="b">
        <f ca="1"/>
        <v>0</v>
      </c>
      <c r="GZ211" t="str">
        <f ca="1"/>
        <v/>
      </c>
      <c r="HA211" t="str">
        <f ca="1"/>
        <v/>
      </c>
      <c r="HB211" t="str">
        <f ca="1"/>
        <v/>
      </c>
      <c r="HQ211" t="str">
        <f ca="1"/>
        <v/>
      </c>
      <c r="HR211" t="str">
        <f ca="1"/>
        <v/>
      </c>
      <c r="HS211" t="str">
        <f ca="1"/>
        <v/>
      </c>
    </row>
    <row r="212" spans="1:227">
      <c r="A212" s="14" t="str">
        <f>IF(AK212,MAX(A$4:A211)+1,"")</f>
        <v/>
      </c>
      <c r="B212" s="51"/>
      <c r="C212" s="12"/>
      <c r="D212" s="12"/>
      <c r="E212" s="12"/>
      <c r="G212" s="12"/>
      <c r="I212" s="186"/>
      <c r="K212" s="12"/>
      <c r="L212" s="241"/>
      <c r="M212" s="241"/>
      <c r="O212" s="239">
        <v>0</v>
      </c>
      <c r="P212" s="240" t="str">
        <f ca="1">IF(T212,SUM(OFFSET($O212:$O$303,,,U212)),"")</f>
        <v/>
      </c>
      <c r="Q212" s="175"/>
      <c r="R212" s="177" t="str">
        <v/>
      </c>
      <c r="T212">
        <v>0</v>
      </c>
      <c r="U212" t="str">
        <f>IF(T212,IFERROR(MATCH(1,$T213:$T$303,0),ROWS($T212:$T$303)),"")</f>
        <v/>
      </c>
      <c r="V212" t="str">
        <v/>
      </c>
      <c r="W212" t="b">
        <f t="shared" si="27"/>
        <v>0</v>
      </c>
      <c r="X212" t="str">
        <v/>
      </c>
      <c r="Y212" t="str">
        <v/>
      </c>
      <c r="Z212" t="str">
        <v/>
      </c>
      <c r="AA212" t="b">
        <v>0</v>
      </c>
      <c r="AB212" t="b">
        <v>0</v>
      </c>
      <c r="AC212" t="b">
        <v>0</v>
      </c>
      <c r="AD212" t="b">
        <v>0</v>
      </c>
      <c r="AE212" t="b">
        <v>0</v>
      </c>
      <c r="AF212" s="25" t="b">
        <v>0</v>
      </c>
      <c r="AG212" t="b">
        <v>0</v>
      </c>
      <c r="AH212">
        <v>0</v>
      </c>
      <c r="AI212">
        <v>0</v>
      </c>
      <c r="AK212" s="13">
        <v>0</v>
      </c>
      <c r="AL212" s="13">
        <v>0</v>
      </c>
      <c r="AM212" s="13">
        <v>0</v>
      </c>
      <c r="AN212" s="18">
        <v>0</v>
      </c>
      <c r="AO212">
        <v>0</v>
      </c>
      <c r="AP212" t="b">
        <v>0</v>
      </c>
      <c r="AQ212">
        <v>0</v>
      </c>
      <c r="AR212">
        <v>0</v>
      </c>
      <c r="AS212" s="35" t="str">
        <v/>
      </c>
      <c r="AT212" s="35"/>
      <c r="AU212" s="58"/>
      <c r="AV212" t="b">
        <f t="shared" si="28"/>
        <v>0</v>
      </c>
      <c r="AW212">
        <v>0</v>
      </c>
      <c r="AX212">
        <v>0</v>
      </c>
      <c r="AY212">
        <v>0</v>
      </c>
      <c r="AZ212">
        <f ca="1"/>
        <v>0</v>
      </c>
      <c r="BB212" t="str">
        <v/>
      </c>
      <c r="BC212" t="str">
        <v/>
      </c>
      <c r="BD212" t="str">
        <v/>
      </c>
      <c r="BE212" t="str">
        <v/>
      </c>
      <c r="BF212" t="str">
        <v/>
      </c>
      <c r="BG212">
        <f ca="1"/>
        <v>0</v>
      </c>
      <c r="BI212" s="54" t="str">
        <f t="shared" si="30"/>
        <v/>
      </c>
      <c r="BJ212" s="54" t="str">
        <f t="shared" si="31"/>
        <v/>
      </c>
      <c r="BK212" s="54" t="str">
        <f t="shared" si="32"/>
        <v/>
      </c>
      <c r="BL212" s="54" t="str">
        <v/>
      </c>
      <c r="BM212" t="str">
        <v/>
      </c>
      <c r="BN212" t="str">
        <v/>
      </c>
      <c r="BO212" t="str">
        <v/>
      </c>
      <c r="BP212" t="str">
        <v/>
      </c>
      <c r="BQ212" s="25" t="str">
        <f t="shared" si="29"/>
        <v/>
      </c>
      <c r="BR212" s="35" t="str">
        <v/>
      </c>
      <c r="BS212" s="35" t="str">
        <v/>
      </c>
      <c r="BT212" t="str">
        <v>212</v>
      </c>
      <c r="BU212" s="35" t="str">
        <f t="shared" si="35"/>
        <v/>
      </c>
      <c r="BX212" s="13"/>
      <c r="BY212" s="57" t="str">
        <f t="shared" si="33"/>
        <v/>
      </c>
      <c r="BZ212" s="57"/>
      <c r="CG212" s="71"/>
      <c r="CH212" s="73"/>
      <c r="CI212" s="73"/>
      <c r="CJ212" s="73"/>
      <c r="CK212" s="73"/>
      <c r="CL212" s="73"/>
      <c r="CM212" s="73"/>
      <c r="CN212" s="73"/>
      <c r="CO212" s="73"/>
      <c r="CP212" s="73"/>
      <c r="CQ212" s="73"/>
      <c r="CR212" s="73"/>
      <c r="CS212" s="73"/>
      <c r="CT212" s="73"/>
      <c r="CU212" s="73"/>
      <c r="CX212" t="str">
        <f ca="1"/>
        <v/>
      </c>
      <c r="CY212" t="str">
        <f ca="1"/>
        <v/>
      </c>
      <c r="CZ212" t="str">
        <f ca="1"/>
        <v/>
      </c>
      <c r="DA212" t="str">
        <f ca="1"/>
        <v/>
      </c>
      <c r="DB212" t="str">
        <f ca="1"/>
        <v/>
      </c>
      <c r="DC212" t="str">
        <f ca="1"/>
        <v/>
      </c>
      <c r="DD212" t="str">
        <f ca="1"/>
        <v/>
      </c>
      <c r="DL212" s="18" t="b">
        <f ca="1"/>
        <v>0</v>
      </c>
      <c r="DM212" s="141" t="str">
        <f t="shared" ca="1" si="34"/>
        <v/>
      </c>
      <c r="DN212" t="str">
        <v/>
      </c>
      <c r="DO212" t="str">
        <f ca="1"/>
        <v/>
      </c>
      <c r="DP212" t="str">
        <f ca="1"/>
        <v/>
      </c>
      <c r="DS212" t="str">
        <f ca="1"/>
        <v/>
      </c>
      <c r="DT212" t="str">
        <f ca="1"/>
        <v/>
      </c>
      <c r="DU212" t="str">
        <f ca="1"/>
        <v/>
      </c>
      <c r="DV212" t="str">
        <f ca="1"/>
        <v/>
      </c>
      <c r="DY212" t="str">
        <f ca="1"/>
        <v/>
      </c>
      <c r="DZ212" t="str">
        <f ca="1"/>
        <v/>
      </c>
      <c r="EC212" t="b">
        <f ca="1"/>
        <v>0</v>
      </c>
      <c r="ED212" t="str">
        <f ca="1"/>
        <v/>
      </c>
      <c r="EE212" s="13" t="str">
        <f ca="1"/>
        <v/>
      </c>
      <c r="EG212" t="str">
        <f ca="1"/>
        <v/>
      </c>
      <c r="EH212" t="str">
        <f ca="1"/>
        <v/>
      </c>
      <c r="EI212" t="str">
        <f ca="1"/>
        <v/>
      </c>
      <c r="EJ212" t="str">
        <f ca="1"/>
        <v/>
      </c>
      <c r="EK212" t="str">
        <f ca="1"/>
        <v/>
      </c>
      <c r="EL212" t="str">
        <f ca="1">IF(_IsInternal,_xlfn.TEXTJOIN($EL$1,TRUE,EG212:EJ212),"")</f>
        <v/>
      </c>
      <c r="EM212" t="str">
        <f ca="1"/>
        <v/>
      </c>
      <c r="EP212" t="str">
        <v/>
      </c>
      <c r="EQ212" t="str">
        <f ca="1"/>
        <v/>
      </c>
      <c r="ES212" s="78">
        <f>ROWS(ES$4:ES212)</f>
        <v>209</v>
      </c>
      <c r="FP212" t="str">
        <f ca="1"/>
        <v/>
      </c>
      <c r="FQ212" t="str">
        <f ca="1"/>
        <v/>
      </c>
      <c r="FR212" t="str">
        <f ca="1"/>
        <v/>
      </c>
      <c r="FZ212" s="109"/>
      <c r="GH212" t="str">
        <f ca="1"/>
        <v/>
      </c>
      <c r="GI212" t="str">
        <f ca="1"/>
        <v/>
      </c>
      <c r="GJ212" t="str">
        <f ca="1"/>
        <v/>
      </c>
      <c r="GY212" t="b">
        <f ca="1"/>
        <v>0</v>
      </c>
      <c r="GZ212" t="str">
        <f ca="1"/>
        <v/>
      </c>
      <c r="HA212" t="str">
        <f ca="1"/>
        <v/>
      </c>
      <c r="HB212" t="str">
        <f ca="1"/>
        <v/>
      </c>
      <c r="HQ212" t="str">
        <f ca="1"/>
        <v/>
      </c>
      <c r="HR212" t="str">
        <f ca="1"/>
        <v/>
      </c>
      <c r="HS212" t="str">
        <f ca="1"/>
        <v/>
      </c>
    </row>
    <row r="213" spans="1:227">
      <c r="A213" s="14" t="str">
        <f>IF(AK213,MAX(A$4:A212)+1,"")</f>
        <v/>
      </c>
      <c r="B213" s="51"/>
      <c r="C213" s="12"/>
      <c r="D213" s="12"/>
      <c r="E213" s="12"/>
      <c r="G213" s="12"/>
      <c r="I213" s="186"/>
      <c r="K213" s="12"/>
      <c r="L213" s="241"/>
      <c r="M213" s="241"/>
      <c r="O213" s="239">
        <v>0</v>
      </c>
      <c r="P213" s="240" t="str">
        <f ca="1">IF(T213,SUM(OFFSET($O213:$O$303,,,U213)),"")</f>
        <v/>
      </c>
      <c r="Q213" s="175"/>
      <c r="R213" s="177" t="str">
        <v/>
      </c>
      <c r="T213">
        <v>0</v>
      </c>
      <c r="U213" t="str">
        <f>IF(T213,IFERROR(MATCH(1,$T214:$T$303,0),ROWS($T213:$T$303)),"")</f>
        <v/>
      </c>
      <c r="V213" t="str">
        <v/>
      </c>
      <c r="W213" t="b">
        <f t="shared" si="27"/>
        <v>0</v>
      </c>
      <c r="X213" t="str">
        <v/>
      </c>
      <c r="Y213" t="str">
        <v/>
      </c>
      <c r="Z213" t="str">
        <v/>
      </c>
      <c r="AA213" t="b">
        <v>0</v>
      </c>
      <c r="AB213" t="b">
        <v>0</v>
      </c>
      <c r="AC213" t="b">
        <v>0</v>
      </c>
      <c r="AD213" t="b">
        <v>0</v>
      </c>
      <c r="AE213" t="b">
        <v>0</v>
      </c>
      <c r="AF213" s="25" t="b">
        <v>0</v>
      </c>
      <c r="AG213" t="b">
        <v>0</v>
      </c>
      <c r="AH213">
        <v>0</v>
      </c>
      <c r="AI213">
        <v>0</v>
      </c>
      <c r="AK213" s="13">
        <v>0</v>
      </c>
      <c r="AL213" s="13">
        <v>0</v>
      </c>
      <c r="AM213" s="13">
        <v>0</v>
      </c>
      <c r="AN213" s="18">
        <v>0</v>
      </c>
      <c r="AO213">
        <v>0</v>
      </c>
      <c r="AP213" t="b">
        <v>0</v>
      </c>
      <c r="AQ213">
        <v>0</v>
      </c>
      <c r="AR213">
        <v>0</v>
      </c>
      <c r="AS213" s="35" t="str">
        <v/>
      </c>
      <c r="AT213" s="35"/>
      <c r="AU213" s="58"/>
      <c r="AV213" t="b">
        <f t="shared" si="28"/>
        <v>0</v>
      </c>
      <c r="AW213">
        <v>0</v>
      </c>
      <c r="AX213">
        <v>0</v>
      </c>
      <c r="AY213">
        <v>0</v>
      </c>
      <c r="AZ213">
        <f ca="1"/>
        <v>0</v>
      </c>
      <c r="BB213" t="str">
        <v/>
      </c>
      <c r="BC213" t="str">
        <v/>
      </c>
      <c r="BD213" t="str">
        <v/>
      </c>
      <c r="BE213" t="str">
        <v/>
      </c>
      <c r="BF213" t="str">
        <v/>
      </c>
      <c r="BG213">
        <f ca="1"/>
        <v>0</v>
      </c>
      <c r="BI213" s="54" t="str">
        <f t="shared" si="30"/>
        <v/>
      </c>
      <c r="BJ213" s="54" t="str">
        <f t="shared" si="31"/>
        <v/>
      </c>
      <c r="BK213" s="54" t="str">
        <f t="shared" si="32"/>
        <v/>
      </c>
      <c r="BL213" s="54" t="str">
        <v/>
      </c>
      <c r="BM213" t="str">
        <v/>
      </c>
      <c r="BN213" t="str">
        <v/>
      </c>
      <c r="BO213" t="str">
        <v/>
      </c>
      <c r="BP213" t="str">
        <v/>
      </c>
      <c r="BQ213" s="25" t="str">
        <f t="shared" si="29"/>
        <v/>
      </c>
      <c r="BR213" s="35" t="str">
        <v/>
      </c>
      <c r="BS213" s="35" t="str">
        <v/>
      </c>
      <c r="BT213" t="str">
        <v>213</v>
      </c>
      <c r="BU213" s="35" t="str">
        <f t="shared" si="35"/>
        <v/>
      </c>
      <c r="BX213" s="13"/>
      <c r="BY213" s="57" t="str">
        <f t="shared" si="33"/>
        <v/>
      </c>
      <c r="BZ213" s="57"/>
      <c r="CG213" s="71"/>
      <c r="CH213" s="73"/>
      <c r="CI213" s="73"/>
      <c r="CJ213" s="73"/>
      <c r="CK213" s="73"/>
      <c r="CL213" s="73"/>
      <c r="CM213" s="73"/>
      <c r="CN213" s="73"/>
      <c r="CO213" s="73"/>
      <c r="CP213" s="73"/>
      <c r="CQ213" s="73"/>
      <c r="CR213" s="73"/>
      <c r="CS213" s="73"/>
      <c r="CT213" s="73"/>
      <c r="CU213" s="73"/>
      <c r="CX213" t="str">
        <f ca="1"/>
        <v/>
      </c>
      <c r="CY213" t="str">
        <f ca="1"/>
        <v/>
      </c>
      <c r="CZ213" t="str">
        <f ca="1"/>
        <v/>
      </c>
      <c r="DA213" t="str">
        <f ca="1"/>
        <v/>
      </c>
      <c r="DB213" t="str">
        <f ca="1"/>
        <v/>
      </c>
      <c r="DC213" t="str">
        <f ca="1"/>
        <v/>
      </c>
      <c r="DD213" t="str">
        <f ca="1"/>
        <v/>
      </c>
      <c r="DL213" s="18" t="b">
        <f ca="1"/>
        <v>0</v>
      </c>
      <c r="DM213" s="141" t="str">
        <f t="shared" ca="1" si="34"/>
        <v/>
      </c>
      <c r="DN213" t="str">
        <v/>
      </c>
      <c r="DO213" t="str">
        <f ca="1"/>
        <v/>
      </c>
      <c r="DP213" t="str">
        <f ca="1"/>
        <v/>
      </c>
      <c r="DS213" t="str">
        <f ca="1"/>
        <v/>
      </c>
      <c r="DT213" t="str">
        <f ca="1"/>
        <v/>
      </c>
      <c r="DU213" t="str">
        <f ca="1"/>
        <v/>
      </c>
      <c r="DV213" t="str">
        <f ca="1"/>
        <v/>
      </c>
      <c r="DY213" t="str">
        <f ca="1"/>
        <v/>
      </c>
      <c r="DZ213" t="str">
        <f ca="1"/>
        <v/>
      </c>
      <c r="EC213" t="b">
        <f ca="1"/>
        <v>0</v>
      </c>
      <c r="ED213" t="str">
        <f ca="1"/>
        <v/>
      </c>
      <c r="EE213" s="13" t="str">
        <f ca="1"/>
        <v/>
      </c>
      <c r="EG213" t="str">
        <f ca="1"/>
        <v/>
      </c>
      <c r="EH213" t="str">
        <f ca="1"/>
        <v/>
      </c>
      <c r="EI213" t="str">
        <f ca="1"/>
        <v/>
      </c>
      <c r="EJ213" t="str">
        <f ca="1"/>
        <v/>
      </c>
      <c r="EK213" t="str">
        <f ca="1"/>
        <v/>
      </c>
      <c r="EL213" t="str">
        <f ca="1">IF(_IsInternal,_xlfn.TEXTJOIN($EL$1,TRUE,EG213:EJ213),"")</f>
        <v/>
      </c>
      <c r="EM213" t="str">
        <f ca="1"/>
        <v/>
      </c>
      <c r="EP213" t="str">
        <v/>
      </c>
      <c r="EQ213" t="str">
        <f ca="1"/>
        <v/>
      </c>
      <c r="ES213" s="78">
        <f>ROWS(ES$4:ES213)</f>
        <v>210</v>
      </c>
      <c r="FP213" t="str">
        <f ca="1"/>
        <v/>
      </c>
      <c r="FQ213" t="str">
        <f ca="1"/>
        <v/>
      </c>
      <c r="FR213" t="str">
        <f ca="1"/>
        <v/>
      </c>
      <c r="FZ213" s="109"/>
      <c r="GH213" t="str">
        <f ca="1"/>
        <v/>
      </c>
      <c r="GI213" t="str">
        <f ca="1"/>
        <v/>
      </c>
      <c r="GJ213" t="str">
        <f ca="1"/>
        <v/>
      </c>
      <c r="GY213" t="b">
        <f ca="1"/>
        <v>0</v>
      </c>
      <c r="GZ213" t="str">
        <f ca="1"/>
        <v/>
      </c>
      <c r="HA213" t="str">
        <f ca="1"/>
        <v/>
      </c>
      <c r="HB213" t="str">
        <f ca="1"/>
        <v/>
      </c>
      <c r="HQ213" t="str">
        <f ca="1"/>
        <v/>
      </c>
      <c r="HR213" t="str">
        <f ca="1"/>
        <v/>
      </c>
      <c r="HS213" t="str">
        <f ca="1"/>
        <v/>
      </c>
    </row>
    <row r="214" spans="1:227">
      <c r="A214" s="14" t="str">
        <f>IF(AK214,MAX(A$4:A213)+1,"")</f>
        <v/>
      </c>
      <c r="B214" s="51"/>
      <c r="C214" s="12"/>
      <c r="D214" s="12"/>
      <c r="E214" s="12"/>
      <c r="G214" s="12"/>
      <c r="I214" s="186"/>
      <c r="K214" s="12"/>
      <c r="L214" s="241"/>
      <c r="M214" s="241"/>
      <c r="O214" s="239">
        <v>0</v>
      </c>
      <c r="P214" s="240" t="str">
        <f ca="1">IF(T214,SUM(OFFSET($O214:$O$303,,,U214)),"")</f>
        <v/>
      </c>
      <c r="Q214" s="175"/>
      <c r="R214" s="177" t="str">
        <v/>
      </c>
      <c r="T214">
        <v>0</v>
      </c>
      <c r="U214" t="str">
        <f>IF(T214,IFERROR(MATCH(1,$T215:$T$303,0),ROWS($T214:$T$303)),"")</f>
        <v/>
      </c>
      <c r="V214" t="str">
        <v/>
      </c>
      <c r="W214" t="b">
        <f t="shared" si="27"/>
        <v>0</v>
      </c>
      <c r="X214" t="str">
        <v/>
      </c>
      <c r="Y214" t="str">
        <v/>
      </c>
      <c r="Z214" t="str">
        <v/>
      </c>
      <c r="AA214" t="b">
        <v>0</v>
      </c>
      <c r="AB214" t="b">
        <v>0</v>
      </c>
      <c r="AC214" t="b">
        <v>0</v>
      </c>
      <c r="AD214" t="b">
        <v>0</v>
      </c>
      <c r="AE214" t="b">
        <v>0</v>
      </c>
      <c r="AF214" s="25" t="b">
        <v>0</v>
      </c>
      <c r="AG214" t="b">
        <v>0</v>
      </c>
      <c r="AH214">
        <v>0</v>
      </c>
      <c r="AI214">
        <v>0</v>
      </c>
      <c r="AK214" s="13">
        <v>0</v>
      </c>
      <c r="AL214" s="13">
        <v>0</v>
      </c>
      <c r="AM214" s="13">
        <v>0</v>
      </c>
      <c r="AN214" s="18">
        <v>0</v>
      </c>
      <c r="AO214">
        <v>0</v>
      </c>
      <c r="AP214" t="b">
        <v>0</v>
      </c>
      <c r="AQ214">
        <v>0</v>
      </c>
      <c r="AR214">
        <v>0</v>
      </c>
      <c r="AS214" s="35" t="str">
        <v/>
      </c>
      <c r="AT214" s="35"/>
      <c r="AU214" s="58"/>
      <c r="AV214" t="b">
        <f t="shared" si="28"/>
        <v>0</v>
      </c>
      <c r="AW214">
        <v>0</v>
      </c>
      <c r="AX214">
        <v>0</v>
      </c>
      <c r="AY214">
        <v>0</v>
      </c>
      <c r="AZ214">
        <f ca="1"/>
        <v>0</v>
      </c>
      <c r="BB214" t="str">
        <v/>
      </c>
      <c r="BC214" t="str">
        <v/>
      </c>
      <c r="BD214" t="str">
        <v/>
      </c>
      <c r="BE214" t="str">
        <v/>
      </c>
      <c r="BF214" t="str">
        <v/>
      </c>
      <c r="BG214">
        <f ca="1"/>
        <v>0</v>
      </c>
      <c r="BI214" s="54" t="str">
        <f t="shared" si="30"/>
        <v/>
      </c>
      <c r="BJ214" s="54" t="str">
        <f t="shared" si="31"/>
        <v/>
      </c>
      <c r="BK214" s="54" t="str">
        <f t="shared" si="32"/>
        <v/>
      </c>
      <c r="BL214" s="54" t="str">
        <v/>
      </c>
      <c r="BM214" t="str">
        <v/>
      </c>
      <c r="BN214" t="str">
        <v/>
      </c>
      <c r="BO214" t="str">
        <v/>
      </c>
      <c r="BP214" t="str">
        <v/>
      </c>
      <c r="BQ214" s="25" t="str">
        <f t="shared" si="29"/>
        <v/>
      </c>
      <c r="BR214" s="35" t="str">
        <v/>
      </c>
      <c r="BS214" s="35" t="str">
        <v/>
      </c>
      <c r="BT214" t="str">
        <v>214</v>
      </c>
      <c r="BU214" s="35" t="str">
        <f t="shared" si="35"/>
        <v/>
      </c>
      <c r="BX214" s="13"/>
      <c r="BY214" s="57" t="str">
        <f t="shared" si="33"/>
        <v/>
      </c>
      <c r="BZ214" s="57"/>
      <c r="CG214" s="71"/>
      <c r="CH214" s="73"/>
      <c r="CI214" s="73"/>
      <c r="CJ214" s="73"/>
      <c r="CK214" s="73"/>
      <c r="CL214" s="73"/>
      <c r="CM214" s="73"/>
      <c r="CN214" s="73"/>
      <c r="CO214" s="73"/>
      <c r="CP214" s="73"/>
      <c r="CQ214" s="73"/>
      <c r="CR214" s="73"/>
      <c r="CS214" s="73"/>
      <c r="CT214" s="73"/>
      <c r="CU214" s="73"/>
      <c r="CX214" t="str">
        <f ca="1"/>
        <v/>
      </c>
      <c r="CY214" t="str">
        <f ca="1"/>
        <v/>
      </c>
      <c r="CZ214" t="str">
        <f ca="1"/>
        <v/>
      </c>
      <c r="DA214" t="str">
        <f ca="1"/>
        <v/>
      </c>
      <c r="DB214" t="str">
        <f ca="1"/>
        <v/>
      </c>
      <c r="DC214" t="str">
        <f ca="1"/>
        <v/>
      </c>
      <c r="DD214" t="str">
        <f ca="1"/>
        <v/>
      </c>
      <c r="DL214" s="18" t="b">
        <f ca="1"/>
        <v>0</v>
      </c>
      <c r="DM214" s="141" t="str">
        <f t="shared" ca="1" si="34"/>
        <v/>
      </c>
      <c r="DN214" t="str">
        <v/>
      </c>
      <c r="DO214" t="str">
        <f ca="1"/>
        <v/>
      </c>
      <c r="DP214" t="str">
        <f ca="1"/>
        <v/>
      </c>
      <c r="DS214" t="str">
        <f ca="1"/>
        <v/>
      </c>
      <c r="DT214" t="str">
        <f ca="1"/>
        <v/>
      </c>
      <c r="DU214" t="str">
        <f ca="1"/>
        <v/>
      </c>
      <c r="DV214" t="str">
        <f ca="1"/>
        <v/>
      </c>
      <c r="DY214" t="str">
        <f ca="1"/>
        <v/>
      </c>
      <c r="DZ214" t="str">
        <f ca="1"/>
        <v/>
      </c>
      <c r="EC214" t="b">
        <f ca="1"/>
        <v>0</v>
      </c>
      <c r="ED214" t="str">
        <f ca="1"/>
        <v/>
      </c>
      <c r="EE214" s="13" t="str">
        <f ca="1"/>
        <v/>
      </c>
      <c r="EG214" t="str">
        <f ca="1"/>
        <v/>
      </c>
      <c r="EH214" t="str">
        <f ca="1"/>
        <v/>
      </c>
      <c r="EI214" t="str">
        <f ca="1"/>
        <v/>
      </c>
      <c r="EJ214" t="str">
        <f ca="1"/>
        <v/>
      </c>
      <c r="EK214" t="str">
        <f ca="1"/>
        <v/>
      </c>
      <c r="EL214" t="str">
        <f ca="1">IF(_IsInternal,_xlfn.TEXTJOIN($EL$1,TRUE,EG214:EJ214),"")</f>
        <v/>
      </c>
      <c r="EM214" t="str">
        <f ca="1"/>
        <v/>
      </c>
      <c r="EP214" t="str">
        <v/>
      </c>
      <c r="EQ214" t="str">
        <f ca="1"/>
        <v/>
      </c>
      <c r="ES214" s="78">
        <f>ROWS(ES$4:ES214)</f>
        <v>211</v>
      </c>
      <c r="FP214" t="str">
        <f ca="1"/>
        <v/>
      </c>
      <c r="FQ214" t="str">
        <f ca="1"/>
        <v/>
      </c>
      <c r="FR214" t="str">
        <f ca="1"/>
        <v/>
      </c>
      <c r="FZ214" s="109"/>
      <c r="GH214" t="str">
        <f ca="1"/>
        <v/>
      </c>
      <c r="GI214" t="str">
        <f ca="1"/>
        <v/>
      </c>
      <c r="GJ214" t="str">
        <f ca="1"/>
        <v/>
      </c>
      <c r="GY214" t="b">
        <f ca="1"/>
        <v>0</v>
      </c>
      <c r="GZ214" t="str">
        <f ca="1"/>
        <v/>
      </c>
      <c r="HA214" t="str">
        <f ca="1"/>
        <v/>
      </c>
      <c r="HB214" t="str">
        <f ca="1"/>
        <v/>
      </c>
      <c r="HQ214" t="str">
        <f ca="1"/>
        <v/>
      </c>
      <c r="HR214" t="str">
        <f ca="1"/>
        <v/>
      </c>
      <c r="HS214" t="str">
        <f ca="1"/>
        <v/>
      </c>
    </row>
    <row r="215" spans="1:227">
      <c r="A215" s="14" t="str">
        <f>IF(AK215,MAX(A$4:A214)+1,"")</f>
        <v/>
      </c>
      <c r="B215" s="51"/>
      <c r="C215" s="12"/>
      <c r="D215" s="12"/>
      <c r="E215" s="12"/>
      <c r="G215" s="12"/>
      <c r="I215" s="186"/>
      <c r="K215" s="12"/>
      <c r="L215" s="241"/>
      <c r="M215" s="241"/>
      <c r="O215" s="239">
        <v>0</v>
      </c>
      <c r="P215" s="240" t="str">
        <f ca="1">IF(T215,SUM(OFFSET($O215:$O$303,,,U215)),"")</f>
        <v/>
      </c>
      <c r="Q215" s="175"/>
      <c r="R215" s="177" t="str">
        <v/>
      </c>
      <c r="T215">
        <v>0</v>
      </c>
      <c r="U215" t="str">
        <f>IF(T215,IFERROR(MATCH(1,$T216:$T$303,0),ROWS($T215:$T$303)),"")</f>
        <v/>
      </c>
      <c r="V215" t="str">
        <v/>
      </c>
      <c r="W215" t="b">
        <f t="shared" si="27"/>
        <v>0</v>
      </c>
      <c r="X215" t="str">
        <v/>
      </c>
      <c r="Y215" t="str">
        <v/>
      </c>
      <c r="Z215" t="str">
        <v/>
      </c>
      <c r="AA215" t="b">
        <v>0</v>
      </c>
      <c r="AB215" t="b">
        <v>0</v>
      </c>
      <c r="AC215" t="b">
        <v>0</v>
      </c>
      <c r="AD215" t="b">
        <v>0</v>
      </c>
      <c r="AE215" t="b">
        <v>0</v>
      </c>
      <c r="AF215" s="25" t="b">
        <v>0</v>
      </c>
      <c r="AG215" t="b">
        <v>0</v>
      </c>
      <c r="AH215">
        <v>0</v>
      </c>
      <c r="AI215">
        <v>0</v>
      </c>
      <c r="AK215" s="13">
        <v>0</v>
      </c>
      <c r="AL215" s="13">
        <v>0</v>
      </c>
      <c r="AM215" s="13">
        <v>0</v>
      </c>
      <c r="AN215" s="18">
        <v>0</v>
      </c>
      <c r="AO215">
        <v>0</v>
      </c>
      <c r="AP215" t="b">
        <v>0</v>
      </c>
      <c r="AQ215">
        <v>0</v>
      </c>
      <c r="AR215">
        <v>0</v>
      </c>
      <c r="AS215" s="35" t="str">
        <v/>
      </c>
      <c r="AT215" s="35"/>
      <c r="AU215" s="58"/>
      <c r="AV215" t="b">
        <f t="shared" si="28"/>
        <v>0</v>
      </c>
      <c r="AW215">
        <v>0</v>
      </c>
      <c r="AX215">
        <v>0</v>
      </c>
      <c r="AY215">
        <v>0</v>
      </c>
      <c r="AZ215">
        <f ca="1"/>
        <v>0</v>
      </c>
      <c r="BB215" t="str">
        <v/>
      </c>
      <c r="BC215" t="str">
        <v/>
      </c>
      <c r="BD215" t="str">
        <v/>
      </c>
      <c r="BE215" t="str">
        <v/>
      </c>
      <c r="BF215" t="str">
        <v/>
      </c>
      <c r="BG215">
        <f ca="1"/>
        <v>0</v>
      </c>
      <c r="BI215" s="54" t="str">
        <f t="shared" si="30"/>
        <v/>
      </c>
      <c r="BJ215" s="54" t="str">
        <f t="shared" si="31"/>
        <v/>
      </c>
      <c r="BK215" s="54" t="str">
        <f t="shared" si="32"/>
        <v/>
      </c>
      <c r="BL215" s="54" t="str">
        <v/>
      </c>
      <c r="BM215" t="str">
        <v/>
      </c>
      <c r="BN215" t="str">
        <v/>
      </c>
      <c r="BO215" t="str">
        <v/>
      </c>
      <c r="BP215" t="str">
        <v/>
      </c>
      <c r="BQ215" s="25" t="str">
        <f t="shared" si="29"/>
        <v/>
      </c>
      <c r="BR215" s="35" t="str">
        <v/>
      </c>
      <c r="BS215" s="35" t="str">
        <v/>
      </c>
      <c r="BT215" t="str">
        <v>215</v>
      </c>
      <c r="BU215" s="35" t="str">
        <f t="shared" si="35"/>
        <v/>
      </c>
      <c r="BX215" s="13"/>
      <c r="BY215" s="57" t="str">
        <f t="shared" si="33"/>
        <v/>
      </c>
      <c r="BZ215" s="57"/>
      <c r="CG215" s="71"/>
      <c r="CH215" s="73"/>
      <c r="CI215" s="73"/>
      <c r="CJ215" s="73"/>
      <c r="CK215" s="73"/>
      <c r="CL215" s="73"/>
      <c r="CM215" s="73"/>
      <c r="CN215" s="73"/>
      <c r="CO215" s="73"/>
      <c r="CP215" s="73"/>
      <c r="CQ215" s="73"/>
      <c r="CR215" s="73"/>
      <c r="CS215" s="73"/>
      <c r="CT215" s="73"/>
      <c r="CU215" s="73"/>
      <c r="CX215" t="str">
        <f ca="1"/>
        <v/>
      </c>
      <c r="CY215" t="str">
        <f ca="1"/>
        <v/>
      </c>
      <c r="CZ215" t="str">
        <f ca="1"/>
        <v/>
      </c>
      <c r="DA215" t="str">
        <f ca="1"/>
        <v/>
      </c>
      <c r="DB215" t="str">
        <f ca="1"/>
        <v/>
      </c>
      <c r="DC215" t="str">
        <f ca="1"/>
        <v/>
      </c>
      <c r="DD215" t="str">
        <f ca="1"/>
        <v/>
      </c>
      <c r="DL215" s="18" t="b">
        <f ca="1"/>
        <v>0</v>
      </c>
      <c r="DM215" s="141" t="str">
        <f t="shared" ca="1" si="34"/>
        <v/>
      </c>
      <c r="DN215" t="str">
        <v/>
      </c>
      <c r="DO215" t="str">
        <f ca="1"/>
        <v/>
      </c>
      <c r="DP215" t="str">
        <f ca="1"/>
        <v/>
      </c>
      <c r="DS215" t="str">
        <f ca="1"/>
        <v/>
      </c>
      <c r="DT215" t="str">
        <f ca="1"/>
        <v/>
      </c>
      <c r="DU215" t="str">
        <f ca="1"/>
        <v/>
      </c>
      <c r="DV215" t="str">
        <f ca="1"/>
        <v/>
      </c>
      <c r="DY215" t="str">
        <f ca="1"/>
        <v/>
      </c>
      <c r="DZ215" t="str">
        <f ca="1"/>
        <v/>
      </c>
      <c r="EC215" t="b">
        <f ca="1"/>
        <v>0</v>
      </c>
      <c r="ED215" t="str">
        <f ca="1"/>
        <v/>
      </c>
      <c r="EE215" s="13" t="str">
        <f ca="1"/>
        <v/>
      </c>
      <c r="EG215" t="str">
        <f ca="1"/>
        <v/>
      </c>
      <c r="EH215" t="str">
        <f ca="1"/>
        <v/>
      </c>
      <c r="EI215" t="str">
        <f ca="1"/>
        <v/>
      </c>
      <c r="EJ215" t="str">
        <f ca="1"/>
        <v/>
      </c>
      <c r="EK215" t="str">
        <f ca="1"/>
        <v/>
      </c>
      <c r="EL215" t="str">
        <f ca="1">IF(_IsInternal,_xlfn.TEXTJOIN($EL$1,TRUE,EG215:EJ215),"")</f>
        <v/>
      </c>
      <c r="EM215" t="str">
        <f ca="1"/>
        <v/>
      </c>
      <c r="EP215" t="str">
        <v/>
      </c>
      <c r="EQ215" t="str">
        <f ca="1"/>
        <v/>
      </c>
      <c r="ES215" s="78">
        <f>ROWS(ES$4:ES215)</f>
        <v>212</v>
      </c>
      <c r="FP215" t="str">
        <f ca="1"/>
        <v/>
      </c>
      <c r="FQ215" t="str">
        <f ca="1"/>
        <v/>
      </c>
      <c r="FR215" t="str">
        <f ca="1"/>
        <v/>
      </c>
      <c r="FZ215" s="109"/>
      <c r="GH215" t="str">
        <f ca="1"/>
        <v/>
      </c>
      <c r="GI215" t="str">
        <f ca="1"/>
        <v/>
      </c>
      <c r="GJ215" t="str">
        <f ca="1"/>
        <v/>
      </c>
      <c r="GY215" t="b">
        <f ca="1"/>
        <v>0</v>
      </c>
      <c r="GZ215" t="str">
        <f ca="1"/>
        <v/>
      </c>
      <c r="HA215" t="str">
        <f ca="1"/>
        <v/>
      </c>
      <c r="HB215" t="str">
        <f ca="1"/>
        <v/>
      </c>
      <c r="HQ215" t="str">
        <f ca="1"/>
        <v/>
      </c>
      <c r="HR215" t="str">
        <f ca="1"/>
        <v/>
      </c>
      <c r="HS215" t="str">
        <f ca="1"/>
        <v/>
      </c>
    </row>
    <row r="216" spans="1:227">
      <c r="A216" s="14" t="str">
        <f>IF(AK216,MAX(A$4:A215)+1,"")</f>
        <v/>
      </c>
      <c r="B216" s="51"/>
      <c r="C216" s="12"/>
      <c r="D216" s="12"/>
      <c r="E216" s="12"/>
      <c r="G216" s="12"/>
      <c r="I216" s="186"/>
      <c r="K216" s="12"/>
      <c r="L216" s="241"/>
      <c r="M216" s="241"/>
      <c r="O216" s="239">
        <v>0</v>
      </c>
      <c r="P216" s="240" t="str">
        <f ca="1">IF(T216,SUM(OFFSET($O216:$O$303,,,U216)),"")</f>
        <v/>
      </c>
      <c r="Q216" s="175"/>
      <c r="R216" s="177" t="str">
        <v/>
      </c>
      <c r="T216">
        <v>0</v>
      </c>
      <c r="U216" t="str">
        <f>IF(T216,IFERROR(MATCH(1,$T217:$T$303,0),ROWS($T216:$T$303)),"")</f>
        <v/>
      </c>
      <c r="V216" t="str">
        <v/>
      </c>
      <c r="W216" t="b">
        <f t="shared" si="27"/>
        <v>0</v>
      </c>
      <c r="X216" t="str">
        <v/>
      </c>
      <c r="Y216" t="str">
        <v/>
      </c>
      <c r="Z216" t="str">
        <v/>
      </c>
      <c r="AA216" t="b">
        <v>0</v>
      </c>
      <c r="AB216" t="b">
        <v>0</v>
      </c>
      <c r="AC216" t="b">
        <v>0</v>
      </c>
      <c r="AD216" t="b">
        <v>0</v>
      </c>
      <c r="AE216" t="b">
        <v>0</v>
      </c>
      <c r="AF216" s="25" t="b">
        <v>0</v>
      </c>
      <c r="AG216" t="b">
        <v>0</v>
      </c>
      <c r="AH216">
        <v>0</v>
      </c>
      <c r="AI216">
        <v>0</v>
      </c>
      <c r="AK216" s="13">
        <v>0</v>
      </c>
      <c r="AL216" s="13">
        <v>0</v>
      </c>
      <c r="AM216" s="13">
        <v>0</v>
      </c>
      <c r="AN216" s="18">
        <v>0</v>
      </c>
      <c r="AO216">
        <v>0</v>
      </c>
      <c r="AP216" t="b">
        <v>0</v>
      </c>
      <c r="AQ216">
        <v>0</v>
      </c>
      <c r="AR216">
        <v>0</v>
      </c>
      <c r="AS216" s="35" t="str">
        <v/>
      </c>
      <c r="AT216" s="35"/>
      <c r="AU216" s="58"/>
      <c r="AV216" t="b">
        <f t="shared" si="28"/>
        <v>0</v>
      </c>
      <c r="AW216">
        <v>0</v>
      </c>
      <c r="AX216">
        <v>0</v>
      </c>
      <c r="AY216">
        <v>0</v>
      </c>
      <c r="AZ216">
        <f ca="1"/>
        <v>0</v>
      </c>
      <c r="BB216" t="str">
        <v/>
      </c>
      <c r="BC216" t="str">
        <v/>
      </c>
      <c r="BD216" t="str">
        <v/>
      </c>
      <c r="BE216" t="str">
        <v/>
      </c>
      <c r="BF216" t="str">
        <v/>
      </c>
      <c r="BG216">
        <f ca="1"/>
        <v>0</v>
      </c>
      <c r="BI216" s="54" t="str">
        <f t="shared" si="30"/>
        <v/>
      </c>
      <c r="BJ216" s="54" t="str">
        <f t="shared" si="31"/>
        <v/>
      </c>
      <c r="BK216" s="54" t="str">
        <f t="shared" si="32"/>
        <v/>
      </c>
      <c r="BL216" s="54" t="str">
        <v/>
      </c>
      <c r="BM216" t="str">
        <v/>
      </c>
      <c r="BN216" t="str">
        <v/>
      </c>
      <c r="BO216" t="str">
        <v/>
      </c>
      <c r="BP216" t="str">
        <v/>
      </c>
      <c r="BQ216" s="25" t="str">
        <f t="shared" si="29"/>
        <v/>
      </c>
      <c r="BR216" s="35" t="str">
        <v/>
      </c>
      <c r="BS216" s="35" t="str">
        <v/>
      </c>
      <c r="BT216" t="str">
        <v>216</v>
      </c>
      <c r="BU216" s="35" t="str">
        <f t="shared" si="35"/>
        <v/>
      </c>
      <c r="BX216" s="13"/>
      <c r="BY216" s="57" t="str">
        <f t="shared" si="33"/>
        <v/>
      </c>
      <c r="BZ216" s="57"/>
      <c r="CG216" s="71"/>
      <c r="CH216" s="73"/>
      <c r="CI216" s="73"/>
      <c r="CJ216" s="73"/>
      <c r="CK216" s="73"/>
      <c r="CL216" s="73"/>
      <c r="CM216" s="73"/>
      <c r="CN216" s="73"/>
      <c r="CO216" s="73"/>
      <c r="CP216" s="73"/>
      <c r="CQ216" s="73"/>
      <c r="CR216" s="73"/>
      <c r="CS216" s="73"/>
      <c r="CT216" s="73"/>
      <c r="CU216" s="73"/>
      <c r="CX216" t="str">
        <f ca="1"/>
        <v/>
      </c>
      <c r="CY216" t="str">
        <f ca="1"/>
        <v/>
      </c>
      <c r="CZ216" t="str">
        <f ca="1"/>
        <v/>
      </c>
      <c r="DA216" t="str">
        <f ca="1"/>
        <v/>
      </c>
      <c r="DB216" t="str">
        <f ca="1"/>
        <v/>
      </c>
      <c r="DC216" t="str">
        <f ca="1"/>
        <v/>
      </c>
      <c r="DD216" t="str">
        <f ca="1"/>
        <v/>
      </c>
      <c r="DL216" s="18" t="b">
        <f ca="1"/>
        <v>0</v>
      </c>
      <c r="DM216" s="141" t="str">
        <f t="shared" ca="1" si="34"/>
        <v/>
      </c>
      <c r="DN216" t="str">
        <v/>
      </c>
      <c r="DO216" t="str">
        <f ca="1"/>
        <v/>
      </c>
      <c r="DP216" t="str">
        <f ca="1"/>
        <v/>
      </c>
      <c r="DS216" t="str">
        <f ca="1"/>
        <v/>
      </c>
      <c r="DT216" t="str">
        <f ca="1"/>
        <v/>
      </c>
      <c r="DU216" t="str">
        <f ca="1"/>
        <v/>
      </c>
      <c r="DV216" t="str">
        <f ca="1"/>
        <v/>
      </c>
      <c r="DY216" t="str">
        <f ca="1"/>
        <v/>
      </c>
      <c r="DZ216" t="str">
        <f ca="1"/>
        <v/>
      </c>
      <c r="EC216" t="b">
        <f ca="1"/>
        <v>0</v>
      </c>
      <c r="ED216" t="str">
        <f ca="1"/>
        <v/>
      </c>
      <c r="EE216" s="13" t="str">
        <f ca="1"/>
        <v/>
      </c>
      <c r="EG216" t="str">
        <f ca="1"/>
        <v/>
      </c>
      <c r="EH216" t="str">
        <f ca="1"/>
        <v/>
      </c>
      <c r="EI216" t="str">
        <f ca="1"/>
        <v/>
      </c>
      <c r="EJ216" t="str">
        <f ca="1"/>
        <v/>
      </c>
      <c r="EK216" t="str">
        <f ca="1"/>
        <v/>
      </c>
      <c r="EL216" t="str">
        <f ca="1">IF(_IsInternal,_xlfn.TEXTJOIN($EL$1,TRUE,EG216:EJ216),"")</f>
        <v/>
      </c>
      <c r="EM216" t="str">
        <f ca="1"/>
        <v/>
      </c>
      <c r="EP216" t="str">
        <v/>
      </c>
      <c r="EQ216" t="str">
        <f ca="1"/>
        <v/>
      </c>
      <c r="ES216" s="78">
        <f>ROWS(ES$4:ES216)</f>
        <v>213</v>
      </c>
      <c r="FP216" t="str">
        <f ca="1"/>
        <v/>
      </c>
      <c r="FQ216" t="str">
        <f ca="1"/>
        <v/>
      </c>
      <c r="FR216" t="str">
        <f ca="1"/>
        <v/>
      </c>
      <c r="FZ216" s="109"/>
      <c r="GH216" t="str">
        <f ca="1"/>
        <v/>
      </c>
      <c r="GI216" t="str">
        <f ca="1"/>
        <v/>
      </c>
      <c r="GJ216" t="str">
        <f ca="1"/>
        <v/>
      </c>
      <c r="GY216" t="b">
        <f ca="1"/>
        <v>0</v>
      </c>
      <c r="GZ216" t="str">
        <f ca="1"/>
        <v/>
      </c>
      <c r="HA216" t="str">
        <f ca="1"/>
        <v/>
      </c>
      <c r="HB216" t="str">
        <f ca="1"/>
        <v/>
      </c>
      <c r="HQ216" t="str">
        <f ca="1"/>
        <v/>
      </c>
      <c r="HR216" t="str">
        <f ca="1"/>
        <v/>
      </c>
      <c r="HS216" t="str">
        <f ca="1"/>
        <v/>
      </c>
    </row>
    <row r="217" spans="1:227">
      <c r="A217" s="14" t="str">
        <f>IF(AK217,MAX(A$4:A216)+1,"")</f>
        <v/>
      </c>
      <c r="B217" s="51"/>
      <c r="C217" s="12"/>
      <c r="D217" s="12"/>
      <c r="E217" s="12"/>
      <c r="G217" s="12"/>
      <c r="I217" s="186"/>
      <c r="K217" s="12"/>
      <c r="L217" s="241"/>
      <c r="M217" s="241"/>
      <c r="O217" s="239">
        <v>0</v>
      </c>
      <c r="P217" s="240" t="str">
        <f ca="1">IF(T217,SUM(OFFSET($O217:$O$303,,,U217)),"")</f>
        <v/>
      </c>
      <c r="Q217" s="175"/>
      <c r="R217" s="177" t="str">
        <v/>
      </c>
      <c r="T217">
        <v>0</v>
      </c>
      <c r="U217" t="str">
        <f>IF(T217,IFERROR(MATCH(1,$T218:$T$303,0),ROWS($T217:$T$303)),"")</f>
        <v/>
      </c>
      <c r="V217" t="str">
        <v/>
      </c>
      <c r="W217" t="b">
        <f t="shared" si="27"/>
        <v>0</v>
      </c>
      <c r="X217" t="str">
        <v/>
      </c>
      <c r="Y217" t="str">
        <v/>
      </c>
      <c r="Z217" t="str">
        <v/>
      </c>
      <c r="AA217" t="b">
        <v>0</v>
      </c>
      <c r="AB217" t="b">
        <v>0</v>
      </c>
      <c r="AC217" t="b">
        <v>0</v>
      </c>
      <c r="AD217" t="b">
        <v>0</v>
      </c>
      <c r="AE217" t="b">
        <v>0</v>
      </c>
      <c r="AF217" s="25" t="b">
        <v>0</v>
      </c>
      <c r="AG217" t="b">
        <v>0</v>
      </c>
      <c r="AH217">
        <v>0</v>
      </c>
      <c r="AI217">
        <v>0</v>
      </c>
      <c r="AK217" s="13">
        <v>0</v>
      </c>
      <c r="AL217" s="13">
        <v>0</v>
      </c>
      <c r="AM217" s="13">
        <v>0</v>
      </c>
      <c r="AN217" s="18">
        <v>0</v>
      </c>
      <c r="AO217">
        <v>0</v>
      </c>
      <c r="AP217" t="b">
        <v>0</v>
      </c>
      <c r="AQ217">
        <v>0</v>
      </c>
      <c r="AR217">
        <v>0</v>
      </c>
      <c r="AS217" s="35" t="str">
        <v/>
      </c>
      <c r="AT217" s="35"/>
      <c r="AU217" s="58"/>
      <c r="AV217" t="b">
        <f t="shared" si="28"/>
        <v>0</v>
      </c>
      <c r="AW217">
        <v>0</v>
      </c>
      <c r="AX217">
        <v>0</v>
      </c>
      <c r="AY217">
        <v>0</v>
      </c>
      <c r="AZ217">
        <f ca="1"/>
        <v>0</v>
      </c>
      <c r="BB217" t="str">
        <v/>
      </c>
      <c r="BC217" t="str">
        <v/>
      </c>
      <c r="BD217" t="str">
        <v/>
      </c>
      <c r="BE217" t="str">
        <v/>
      </c>
      <c r="BF217" t="str">
        <v/>
      </c>
      <c r="BG217">
        <f ca="1"/>
        <v>0</v>
      </c>
      <c r="BI217" s="54" t="str">
        <f t="shared" si="30"/>
        <v/>
      </c>
      <c r="BJ217" s="54" t="str">
        <f t="shared" si="31"/>
        <v/>
      </c>
      <c r="BK217" s="54" t="str">
        <f t="shared" si="32"/>
        <v/>
      </c>
      <c r="BL217" s="54" t="str">
        <v/>
      </c>
      <c r="BM217" t="str">
        <v/>
      </c>
      <c r="BN217" t="str">
        <v/>
      </c>
      <c r="BO217" t="str">
        <v/>
      </c>
      <c r="BP217" t="str">
        <v/>
      </c>
      <c r="BQ217" s="25" t="str">
        <f t="shared" si="29"/>
        <v/>
      </c>
      <c r="BR217" s="35" t="str">
        <v/>
      </c>
      <c r="BS217" s="35" t="str">
        <v/>
      </c>
      <c r="BT217" t="str">
        <v>217</v>
      </c>
      <c r="BU217" s="35" t="str">
        <f t="shared" si="35"/>
        <v/>
      </c>
      <c r="BX217" s="13"/>
      <c r="BY217" s="57" t="str">
        <f t="shared" si="33"/>
        <v/>
      </c>
      <c r="BZ217" s="57"/>
      <c r="CG217" s="71"/>
      <c r="CH217" s="73"/>
      <c r="CI217" s="73"/>
      <c r="CJ217" s="73"/>
      <c r="CK217" s="73"/>
      <c r="CL217" s="73"/>
      <c r="CM217" s="73"/>
      <c r="CN217" s="73"/>
      <c r="CO217" s="73"/>
      <c r="CP217" s="73"/>
      <c r="CQ217" s="73"/>
      <c r="CR217" s="73"/>
      <c r="CS217" s="73"/>
      <c r="CT217" s="73"/>
      <c r="CU217" s="73"/>
      <c r="CX217" t="str">
        <f ca="1"/>
        <v/>
      </c>
      <c r="CY217" t="str">
        <f ca="1"/>
        <v/>
      </c>
      <c r="CZ217" t="str">
        <f ca="1"/>
        <v/>
      </c>
      <c r="DA217" t="str">
        <f ca="1"/>
        <v/>
      </c>
      <c r="DB217" t="str">
        <f ca="1"/>
        <v/>
      </c>
      <c r="DC217" t="str">
        <f ca="1"/>
        <v/>
      </c>
      <c r="DD217" t="str">
        <f ca="1"/>
        <v/>
      </c>
      <c r="DL217" s="18" t="b">
        <f ca="1"/>
        <v>0</v>
      </c>
      <c r="DM217" s="141" t="str">
        <f t="shared" ca="1" si="34"/>
        <v/>
      </c>
      <c r="DN217" t="str">
        <v/>
      </c>
      <c r="DO217" t="str">
        <f ca="1"/>
        <v/>
      </c>
      <c r="DP217" t="str">
        <f ca="1"/>
        <v/>
      </c>
      <c r="DS217" t="str">
        <f ca="1"/>
        <v/>
      </c>
      <c r="DT217" t="str">
        <f ca="1"/>
        <v/>
      </c>
      <c r="DU217" t="str">
        <f ca="1"/>
        <v/>
      </c>
      <c r="DV217" t="str">
        <f ca="1"/>
        <v/>
      </c>
      <c r="DY217" t="str">
        <f ca="1"/>
        <v/>
      </c>
      <c r="DZ217" t="str">
        <f ca="1"/>
        <v/>
      </c>
      <c r="EC217" t="b">
        <f ca="1"/>
        <v>0</v>
      </c>
      <c r="ED217" t="str">
        <f ca="1"/>
        <v/>
      </c>
      <c r="EE217" s="13" t="str">
        <f ca="1"/>
        <v/>
      </c>
      <c r="EG217" t="str">
        <f ca="1"/>
        <v/>
      </c>
      <c r="EH217" t="str">
        <f ca="1"/>
        <v/>
      </c>
      <c r="EI217" t="str">
        <f ca="1"/>
        <v/>
      </c>
      <c r="EJ217" t="str">
        <f ca="1"/>
        <v/>
      </c>
      <c r="EK217" t="str">
        <f ca="1"/>
        <v/>
      </c>
      <c r="EL217" t="str">
        <f ca="1">IF(_IsInternal,_xlfn.TEXTJOIN($EL$1,TRUE,EG217:EJ217),"")</f>
        <v/>
      </c>
      <c r="EM217" t="str">
        <f ca="1"/>
        <v/>
      </c>
      <c r="EP217" t="str">
        <v/>
      </c>
      <c r="EQ217" t="str">
        <f ca="1"/>
        <v/>
      </c>
      <c r="ES217" s="78">
        <f>ROWS(ES$4:ES217)</f>
        <v>214</v>
      </c>
      <c r="FP217" t="str">
        <f ca="1"/>
        <v/>
      </c>
      <c r="FQ217" t="str">
        <f ca="1"/>
        <v/>
      </c>
      <c r="FR217" t="str">
        <f ca="1"/>
        <v/>
      </c>
      <c r="FZ217" s="109"/>
      <c r="GH217" t="str">
        <f ca="1"/>
        <v/>
      </c>
      <c r="GI217" t="str">
        <f ca="1"/>
        <v/>
      </c>
      <c r="GJ217" t="str">
        <f ca="1"/>
        <v/>
      </c>
      <c r="GY217" t="b">
        <f ca="1"/>
        <v>0</v>
      </c>
      <c r="GZ217" t="str">
        <f ca="1"/>
        <v/>
      </c>
      <c r="HA217" t="str">
        <f ca="1"/>
        <v/>
      </c>
      <c r="HB217" t="str">
        <f ca="1"/>
        <v/>
      </c>
      <c r="HQ217" t="str">
        <f ca="1"/>
        <v/>
      </c>
      <c r="HR217" t="str">
        <f ca="1"/>
        <v/>
      </c>
      <c r="HS217" t="str">
        <f ca="1"/>
        <v/>
      </c>
    </row>
    <row r="218" spans="1:227">
      <c r="A218" s="14" t="str">
        <f>IF(AK218,MAX(A$4:A217)+1,"")</f>
        <v/>
      </c>
      <c r="B218" s="51"/>
      <c r="C218" s="12"/>
      <c r="D218" s="12"/>
      <c r="E218" s="12"/>
      <c r="G218" s="12"/>
      <c r="I218" s="186"/>
      <c r="K218" s="12"/>
      <c r="L218" s="241"/>
      <c r="M218" s="241"/>
      <c r="O218" s="239">
        <v>0</v>
      </c>
      <c r="P218" s="240" t="str">
        <f ca="1">IF(T218,SUM(OFFSET($O218:$O$303,,,U218)),"")</f>
        <v/>
      </c>
      <c r="Q218" s="175"/>
      <c r="R218" s="177" t="str">
        <v/>
      </c>
      <c r="T218">
        <v>0</v>
      </c>
      <c r="U218" t="str">
        <f>IF(T218,IFERROR(MATCH(1,$T219:$T$303,0),ROWS($T218:$T$303)),"")</f>
        <v/>
      </c>
      <c r="V218" t="str">
        <v/>
      </c>
      <c r="W218" t="b">
        <f t="shared" si="27"/>
        <v>0</v>
      </c>
      <c r="X218" t="str">
        <v/>
      </c>
      <c r="Y218" t="str">
        <v/>
      </c>
      <c r="Z218" t="str">
        <v/>
      </c>
      <c r="AA218" t="b">
        <v>0</v>
      </c>
      <c r="AB218" t="b">
        <v>0</v>
      </c>
      <c r="AC218" t="b">
        <v>0</v>
      </c>
      <c r="AD218" t="b">
        <v>0</v>
      </c>
      <c r="AE218" t="b">
        <v>0</v>
      </c>
      <c r="AF218" s="25" t="b">
        <v>0</v>
      </c>
      <c r="AG218" t="b">
        <v>0</v>
      </c>
      <c r="AH218">
        <v>0</v>
      </c>
      <c r="AI218">
        <v>0</v>
      </c>
      <c r="AK218" s="13">
        <v>0</v>
      </c>
      <c r="AL218" s="13">
        <v>0</v>
      </c>
      <c r="AM218" s="13">
        <v>0</v>
      </c>
      <c r="AN218" s="18">
        <v>0</v>
      </c>
      <c r="AO218">
        <v>0</v>
      </c>
      <c r="AP218" t="b">
        <v>0</v>
      </c>
      <c r="AQ218">
        <v>0</v>
      </c>
      <c r="AR218">
        <v>0</v>
      </c>
      <c r="AS218" s="35" t="str">
        <v/>
      </c>
      <c r="AT218" s="35"/>
      <c r="AU218" s="58"/>
      <c r="AV218" t="b">
        <f t="shared" si="28"/>
        <v>0</v>
      </c>
      <c r="AW218">
        <v>0</v>
      </c>
      <c r="AX218">
        <v>0</v>
      </c>
      <c r="AY218">
        <v>0</v>
      </c>
      <c r="AZ218">
        <f ca="1"/>
        <v>0</v>
      </c>
      <c r="BB218" t="str">
        <v/>
      </c>
      <c r="BC218" t="str">
        <v/>
      </c>
      <c r="BD218" t="str">
        <v/>
      </c>
      <c r="BE218" t="str">
        <v/>
      </c>
      <c r="BF218" t="str">
        <v/>
      </c>
      <c r="BG218">
        <f ca="1"/>
        <v>0</v>
      </c>
      <c r="BI218" s="54" t="str">
        <f t="shared" si="30"/>
        <v/>
      </c>
      <c r="BJ218" s="54" t="str">
        <f t="shared" si="31"/>
        <v/>
      </c>
      <c r="BK218" s="54" t="str">
        <f t="shared" si="32"/>
        <v/>
      </c>
      <c r="BL218" s="54" t="str">
        <v/>
      </c>
      <c r="BM218" t="str">
        <v/>
      </c>
      <c r="BN218" t="str">
        <v/>
      </c>
      <c r="BO218" t="str">
        <v/>
      </c>
      <c r="BP218" t="str">
        <v/>
      </c>
      <c r="BQ218" s="25" t="str">
        <f t="shared" si="29"/>
        <v/>
      </c>
      <c r="BR218" s="35" t="str">
        <v/>
      </c>
      <c r="BS218" s="35" t="str">
        <v/>
      </c>
      <c r="BT218" t="str">
        <v>218</v>
      </c>
      <c r="BU218" s="35" t="str">
        <f t="shared" si="35"/>
        <v/>
      </c>
      <c r="BX218" s="13"/>
      <c r="BY218" s="57" t="str">
        <f t="shared" si="33"/>
        <v/>
      </c>
      <c r="BZ218" s="57"/>
      <c r="CG218" s="71"/>
      <c r="CH218" s="73"/>
      <c r="CI218" s="73"/>
      <c r="CJ218" s="73"/>
      <c r="CK218" s="73"/>
      <c r="CL218" s="73"/>
      <c r="CM218" s="73"/>
      <c r="CN218" s="73"/>
      <c r="CO218" s="73"/>
      <c r="CP218" s="73"/>
      <c r="CQ218" s="73"/>
      <c r="CR218" s="73"/>
      <c r="CS218" s="73"/>
      <c r="CT218" s="73"/>
      <c r="CU218" s="73"/>
      <c r="CX218" t="str">
        <f ca="1"/>
        <v/>
      </c>
      <c r="CY218" t="str">
        <f ca="1"/>
        <v/>
      </c>
      <c r="CZ218" t="str">
        <f ca="1"/>
        <v/>
      </c>
      <c r="DA218" t="str">
        <f ca="1"/>
        <v/>
      </c>
      <c r="DB218" t="str">
        <f ca="1"/>
        <v/>
      </c>
      <c r="DC218" t="str">
        <f ca="1"/>
        <v/>
      </c>
      <c r="DD218" t="str">
        <f ca="1"/>
        <v/>
      </c>
      <c r="DL218" s="18" t="b">
        <f ca="1"/>
        <v>0</v>
      </c>
      <c r="DM218" s="141" t="str">
        <f t="shared" ca="1" si="34"/>
        <v/>
      </c>
      <c r="DN218" t="str">
        <v/>
      </c>
      <c r="DO218" t="str">
        <f ca="1"/>
        <v/>
      </c>
      <c r="DP218" t="str">
        <f ca="1"/>
        <v/>
      </c>
      <c r="DS218" t="str">
        <f ca="1"/>
        <v/>
      </c>
      <c r="DT218" t="str">
        <f ca="1"/>
        <v/>
      </c>
      <c r="DU218" t="str">
        <f ca="1"/>
        <v/>
      </c>
      <c r="DV218" t="str">
        <f ca="1"/>
        <v/>
      </c>
      <c r="DY218" t="str">
        <f ca="1"/>
        <v/>
      </c>
      <c r="DZ218" t="str">
        <f ca="1"/>
        <v/>
      </c>
      <c r="EC218" t="b">
        <f ca="1"/>
        <v>0</v>
      </c>
      <c r="ED218" t="str">
        <f ca="1"/>
        <v/>
      </c>
      <c r="EE218" s="13" t="str">
        <f ca="1"/>
        <v/>
      </c>
      <c r="EG218" t="str">
        <f ca="1"/>
        <v/>
      </c>
      <c r="EH218" t="str">
        <f ca="1"/>
        <v/>
      </c>
      <c r="EI218" t="str">
        <f ca="1"/>
        <v/>
      </c>
      <c r="EJ218" t="str">
        <f ca="1"/>
        <v/>
      </c>
      <c r="EK218" t="str">
        <f ca="1"/>
        <v/>
      </c>
      <c r="EL218" t="str">
        <f ca="1">IF(_IsInternal,_xlfn.TEXTJOIN($EL$1,TRUE,EG218:EJ218),"")</f>
        <v/>
      </c>
      <c r="EM218" t="str">
        <f ca="1"/>
        <v/>
      </c>
      <c r="EP218" t="str">
        <v/>
      </c>
      <c r="EQ218" t="str">
        <f ca="1"/>
        <v/>
      </c>
      <c r="ES218" s="78">
        <f>ROWS(ES$4:ES218)</f>
        <v>215</v>
      </c>
      <c r="FP218" t="str">
        <f ca="1"/>
        <v/>
      </c>
      <c r="FQ218" t="str">
        <f ca="1"/>
        <v/>
      </c>
      <c r="FR218" t="str">
        <f ca="1"/>
        <v/>
      </c>
      <c r="FZ218" s="109"/>
      <c r="GH218" t="str">
        <f ca="1"/>
        <v/>
      </c>
      <c r="GI218" t="str">
        <f ca="1"/>
        <v/>
      </c>
      <c r="GJ218" t="str">
        <f ca="1"/>
        <v/>
      </c>
      <c r="GY218" t="b">
        <f ca="1"/>
        <v>0</v>
      </c>
      <c r="GZ218" t="str">
        <f ca="1"/>
        <v/>
      </c>
      <c r="HA218" t="str">
        <f ca="1"/>
        <v/>
      </c>
      <c r="HB218" t="str">
        <f ca="1"/>
        <v/>
      </c>
      <c r="HQ218" t="str">
        <f ca="1"/>
        <v/>
      </c>
      <c r="HR218" t="str">
        <f ca="1"/>
        <v/>
      </c>
      <c r="HS218" t="str">
        <f ca="1"/>
        <v/>
      </c>
    </row>
    <row r="219" spans="1:227">
      <c r="A219" s="14" t="str">
        <f>IF(AK219,MAX(A$4:A218)+1,"")</f>
        <v/>
      </c>
      <c r="B219" s="51"/>
      <c r="C219" s="12"/>
      <c r="D219" s="12"/>
      <c r="E219" s="12"/>
      <c r="G219" s="12"/>
      <c r="I219" s="186"/>
      <c r="K219" s="12"/>
      <c r="L219" s="241"/>
      <c r="M219" s="241"/>
      <c r="O219" s="239">
        <v>0</v>
      </c>
      <c r="P219" s="240" t="str">
        <f ca="1">IF(T219,SUM(OFFSET($O219:$O$303,,,U219)),"")</f>
        <v/>
      </c>
      <c r="Q219" s="175"/>
      <c r="R219" s="177" t="str">
        <v/>
      </c>
      <c r="T219">
        <v>0</v>
      </c>
      <c r="U219" t="str">
        <f>IF(T219,IFERROR(MATCH(1,$T220:$T$303,0),ROWS($T219:$T$303)),"")</f>
        <v/>
      </c>
      <c r="V219" t="str">
        <v/>
      </c>
      <c r="W219" t="b">
        <f t="shared" si="27"/>
        <v>0</v>
      </c>
      <c r="X219" t="str">
        <v/>
      </c>
      <c r="Y219" t="str">
        <v/>
      </c>
      <c r="Z219" t="str">
        <v/>
      </c>
      <c r="AA219" t="b">
        <v>0</v>
      </c>
      <c r="AB219" t="b">
        <v>0</v>
      </c>
      <c r="AC219" t="b">
        <v>0</v>
      </c>
      <c r="AD219" t="b">
        <v>0</v>
      </c>
      <c r="AE219" t="b">
        <v>0</v>
      </c>
      <c r="AF219" s="25" t="b">
        <v>0</v>
      </c>
      <c r="AG219" t="b">
        <v>0</v>
      </c>
      <c r="AH219">
        <v>0</v>
      </c>
      <c r="AI219">
        <v>0</v>
      </c>
      <c r="AK219" s="13">
        <v>0</v>
      </c>
      <c r="AL219" s="13">
        <v>0</v>
      </c>
      <c r="AM219" s="13">
        <v>0</v>
      </c>
      <c r="AN219" s="18">
        <v>0</v>
      </c>
      <c r="AO219">
        <v>0</v>
      </c>
      <c r="AP219" t="b">
        <v>0</v>
      </c>
      <c r="AQ219">
        <v>0</v>
      </c>
      <c r="AR219">
        <v>0</v>
      </c>
      <c r="AS219" s="35" t="str">
        <v/>
      </c>
      <c r="AT219" s="35"/>
      <c r="AU219" s="58"/>
      <c r="AV219" t="b">
        <f t="shared" si="28"/>
        <v>0</v>
      </c>
      <c r="AW219">
        <v>0</v>
      </c>
      <c r="AX219">
        <v>0</v>
      </c>
      <c r="AY219">
        <v>0</v>
      </c>
      <c r="AZ219">
        <f ca="1"/>
        <v>0</v>
      </c>
      <c r="BB219" t="str">
        <v/>
      </c>
      <c r="BC219" t="str">
        <v/>
      </c>
      <c r="BD219" t="str">
        <v/>
      </c>
      <c r="BE219" t="str">
        <v/>
      </c>
      <c r="BF219" t="str">
        <v/>
      </c>
      <c r="BG219">
        <f ca="1"/>
        <v>0</v>
      </c>
      <c r="BI219" s="54" t="str">
        <f t="shared" si="30"/>
        <v/>
      </c>
      <c r="BJ219" s="54" t="str">
        <f t="shared" si="31"/>
        <v/>
      </c>
      <c r="BK219" s="54" t="str">
        <f t="shared" si="32"/>
        <v/>
      </c>
      <c r="BL219" s="54" t="str">
        <v/>
      </c>
      <c r="BM219" t="str">
        <v/>
      </c>
      <c r="BN219" t="str">
        <v/>
      </c>
      <c r="BO219" t="str">
        <v/>
      </c>
      <c r="BP219" t="str">
        <v/>
      </c>
      <c r="BQ219" s="25" t="str">
        <f t="shared" si="29"/>
        <v/>
      </c>
      <c r="BR219" s="35" t="str">
        <v/>
      </c>
      <c r="BS219" s="35" t="str">
        <v/>
      </c>
      <c r="BT219" t="str">
        <v>219</v>
      </c>
      <c r="BU219" s="35" t="str">
        <f t="shared" si="35"/>
        <v/>
      </c>
      <c r="BX219" s="13"/>
      <c r="BY219" s="57" t="str">
        <f t="shared" si="33"/>
        <v/>
      </c>
      <c r="BZ219" s="57"/>
      <c r="CG219" s="71"/>
      <c r="CH219" s="73"/>
      <c r="CI219" s="73"/>
      <c r="CJ219" s="73"/>
      <c r="CK219" s="73"/>
      <c r="CL219" s="73"/>
      <c r="CM219" s="73"/>
      <c r="CN219" s="73"/>
      <c r="CO219" s="73"/>
      <c r="CP219" s="73"/>
      <c r="CQ219" s="73"/>
      <c r="CR219" s="73"/>
      <c r="CS219" s="73"/>
      <c r="CT219" s="73"/>
      <c r="CU219" s="73"/>
      <c r="CX219" t="str">
        <f ca="1"/>
        <v/>
      </c>
      <c r="CY219" t="str">
        <f ca="1"/>
        <v/>
      </c>
      <c r="CZ219" t="str">
        <f ca="1"/>
        <v/>
      </c>
      <c r="DA219" t="str">
        <f ca="1"/>
        <v/>
      </c>
      <c r="DB219" t="str">
        <f ca="1"/>
        <v/>
      </c>
      <c r="DC219" t="str">
        <f ca="1"/>
        <v/>
      </c>
      <c r="DD219" t="str">
        <f ca="1"/>
        <v/>
      </c>
      <c r="DL219" s="18" t="b">
        <f ca="1"/>
        <v>0</v>
      </c>
      <c r="DM219" s="141" t="str">
        <f t="shared" ca="1" si="34"/>
        <v/>
      </c>
      <c r="DN219" t="str">
        <v/>
      </c>
      <c r="DO219" t="str">
        <f ca="1"/>
        <v/>
      </c>
      <c r="DP219" t="str">
        <f ca="1"/>
        <v/>
      </c>
      <c r="DS219" t="str">
        <f ca="1"/>
        <v/>
      </c>
      <c r="DT219" t="str">
        <f ca="1"/>
        <v/>
      </c>
      <c r="DU219" t="str">
        <f ca="1"/>
        <v/>
      </c>
      <c r="DV219" t="str">
        <f ca="1"/>
        <v/>
      </c>
      <c r="DY219" t="str">
        <f ca="1"/>
        <v/>
      </c>
      <c r="DZ219" t="str">
        <f ca="1"/>
        <v/>
      </c>
      <c r="EC219" t="b">
        <f ca="1"/>
        <v>0</v>
      </c>
      <c r="ED219" t="str">
        <f ca="1"/>
        <v/>
      </c>
      <c r="EE219" s="13" t="str">
        <f ca="1"/>
        <v/>
      </c>
      <c r="EG219" t="str">
        <f ca="1"/>
        <v/>
      </c>
      <c r="EH219" t="str">
        <f ca="1"/>
        <v/>
      </c>
      <c r="EI219" t="str">
        <f ca="1"/>
        <v/>
      </c>
      <c r="EJ219" t="str">
        <f ca="1"/>
        <v/>
      </c>
      <c r="EK219" t="str">
        <f ca="1"/>
        <v/>
      </c>
      <c r="EL219" t="str">
        <f ca="1">IF(_IsInternal,_xlfn.TEXTJOIN($EL$1,TRUE,EG219:EJ219),"")</f>
        <v/>
      </c>
      <c r="EM219" t="str">
        <f ca="1"/>
        <v/>
      </c>
      <c r="EP219" t="str">
        <v/>
      </c>
      <c r="EQ219" t="str">
        <f ca="1"/>
        <v/>
      </c>
      <c r="ES219" s="78">
        <f>ROWS(ES$4:ES219)</f>
        <v>216</v>
      </c>
      <c r="FP219" t="str">
        <f ca="1"/>
        <v/>
      </c>
      <c r="FQ219" t="str">
        <f ca="1"/>
        <v/>
      </c>
      <c r="FR219" t="str">
        <f ca="1"/>
        <v/>
      </c>
      <c r="FZ219" s="109"/>
      <c r="GH219" t="str">
        <f ca="1"/>
        <v/>
      </c>
      <c r="GI219" t="str">
        <f ca="1"/>
        <v/>
      </c>
      <c r="GJ219" t="str">
        <f ca="1"/>
        <v/>
      </c>
      <c r="GY219" t="b">
        <f ca="1"/>
        <v>0</v>
      </c>
      <c r="GZ219" t="str">
        <f ca="1"/>
        <v/>
      </c>
      <c r="HA219" t="str">
        <f ca="1"/>
        <v/>
      </c>
      <c r="HB219" t="str">
        <f ca="1"/>
        <v/>
      </c>
      <c r="HQ219" t="str">
        <f ca="1"/>
        <v/>
      </c>
      <c r="HR219" t="str">
        <f ca="1"/>
        <v/>
      </c>
      <c r="HS219" t="str">
        <f ca="1"/>
        <v/>
      </c>
    </row>
    <row r="220" spans="1:227">
      <c r="A220" s="14" t="str">
        <f>IF(AK220,MAX(A$4:A219)+1,"")</f>
        <v/>
      </c>
      <c r="B220" s="51"/>
      <c r="C220" s="12"/>
      <c r="D220" s="12"/>
      <c r="E220" s="12"/>
      <c r="G220" s="12"/>
      <c r="I220" s="186"/>
      <c r="K220" s="12"/>
      <c r="L220" s="241"/>
      <c r="M220" s="241"/>
      <c r="O220" s="239">
        <v>0</v>
      </c>
      <c r="P220" s="240" t="str">
        <f ca="1">IF(T220,SUM(OFFSET($O220:$O$303,,,U220)),"")</f>
        <v/>
      </c>
      <c r="Q220" s="175"/>
      <c r="R220" s="177" t="str">
        <v/>
      </c>
      <c r="T220">
        <v>0</v>
      </c>
      <c r="U220" t="str">
        <f>IF(T220,IFERROR(MATCH(1,$T221:$T$303,0),ROWS($T220:$T$303)),"")</f>
        <v/>
      </c>
      <c r="V220" t="str">
        <v/>
      </c>
      <c r="W220" t="b">
        <f t="shared" si="27"/>
        <v>0</v>
      </c>
      <c r="X220" t="str">
        <v/>
      </c>
      <c r="Y220" t="str">
        <v/>
      </c>
      <c r="Z220" t="str">
        <v/>
      </c>
      <c r="AA220" t="b">
        <v>0</v>
      </c>
      <c r="AB220" t="b">
        <v>0</v>
      </c>
      <c r="AC220" t="b">
        <v>0</v>
      </c>
      <c r="AD220" t="b">
        <v>0</v>
      </c>
      <c r="AE220" t="b">
        <v>0</v>
      </c>
      <c r="AF220" s="25" t="b">
        <v>0</v>
      </c>
      <c r="AG220" t="b">
        <v>0</v>
      </c>
      <c r="AH220">
        <v>0</v>
      </c>
      <c r="AI220">
        <v>0</v>
      </c>
      <c r="AK220" s="13">
        <v>0</v>
      </c>
      <c r="AL220" s="13">
        <v>0</v>
      </c>
      <c r="AM220" s="13">
        <v>0</v>
      </c>
      <c r="AN220" s="18">
        <v>0</v>
      </c>
      <c r="AO220">
        <v>0</v>
      </c>
      <c r="AP220" t="b">
        <v>0</v>
      </c>
      <c r="AQ220">
        <v>0</v>
      </c>
      <c r="AR220">
        <v>0</v>
      </c>
      <c r="AS220" s="35" t="str">
        <v/>
      </c>
      <c r="AT220" s="35"/>
      <c r="AU220" s="58"/>
      <c r="AV220" t="b">
        <f t="shared" si="28"/>
        <v>0</v>
      </c>
      <c r="AW220">
        <v>0</v>
      </c>
      <c r="AX220">
        <v>0</v>
      </c>
      <c r="AY220">
        <v>0</v>
      </c>
      <c r="AZ220">
        <f ca="1"/>
        <v>0</v>
      </c>
      <c r="BB220" t="str">
        <v/>
      </c>
      <c r="BC220" t="str">
        <v/>
      </c>
      <c r="BD220" t="str">
        <v/>
      </c>
      <c r="BE220" t="str">
        <v/>
      </c>
      <c r="BF220" t="str">
        <v/>
      </c>
      <c r="BG220">
        <f ca="1"/>
        <v>0</v>
      </c>
      <c r="BI220" s="54" t="str">
        <f t="shared" si="30"/>
        <v/>
      </c>
      <c r="BJ220" s="54" t="str">
        <f t="shared" si="31"/>
        <v/>
      </c>
      <c r="BK220" s="54" t="str">
        <f t="shared" si="32"/>
        <v/>
      </c>
      <c r="BL220" s="54" t="str">
        <v/>
      </c>
      <c r="BM220" t="str">
        <v/>
      </c>
      <c r="BN220" t="str">
        <v/>
      </c>
      <c r="BO220" t="str">
        <v/>
      </c>
      <c r="BP220" t="str">
        <v/>
      </c>
      <c r="BQ220" s="25" t="str">
        <f t="shared" si="29"/>
        <v/>
      </c>
      <c r="BR220" s="35" t="str">
        <v/>
      </c>
      <c r="BS220" s="35" t="str">
        <v/>
      </c>
      <c r="BT220" t="str">
        <v>220</v>
      </c>
      <c r="BU220" s="35" t="str">
        <f t="shared" si="35"/>
        <v/>
      </c>
      <c r="BX220" s="13"/>
      <c r="BY220" s="57" t="str">
        <f t="shared" si="33"/>
        <v/>
      </c>
      <c r="BZ220" s="57"/>
      <c r="CG220" s="71"/>
      <c r="CH220" s="73"/>
      <c r="CI220" s="73"/>
      <c r="CJ220" s="73"/>
      <c r="CK220" s="73"/>
      <c r="CL220" s="73"/>
      <c r="CM220" s="73"/>
      <c r="CN220" s="73"/>
      <c r="CO220" s="73"/>
      <c r="CP220" s="73"/>
      <c r="CQ220" s="73"/>
      <c r="CR220" s="73"/>
      <c r="CS220" s="73"/>
      <c r="CT220" s="73"/>
      <c r="CU220" s="73"/>
      <c r="CX220" t="str">
        <f ca="1"/>
        <v/>
      </c>
      <c r="CY220" t="str">
        <f ca="1"/>
        <v/>
      </c>
      <c r="CZ220" t="str">
        <f ca="1"/>
        <v/>
      </c>
      <c r="DA220" t="str">
        <f ca="1"/>
        <v/>
      </c>
      <c r="DB220" t="str">
        <f ca="1"/>
        <v/>
      </c>
      <c r="DC220" t="str">
        <f ca="1"/>
        <v/>
      </c>
      <c r="DD220" t="str">
        <f ca="1"/>
        <v/>
      </c>
      <c r="DL220" s="18" t="b">
        <f ca="1"/>
        <v>0</v>
      </c>
      <c r="DM220" s="141" t="str">
        <f t="shared" ca="1" si="34"/>
        <v/>
      </c>
      <c r="DN220" t="str">
        <v/>
      </c>
      <c r="DO220" t="str">
        <f ca="1"/>
        <v/>
      </c>
      <c r="DP220" t="str">
        <f ca="1"/>
        <v/>
      </c>
      <c r="DS220" t="str">
        <f ca="1"/>
        <v/>
      </c>
      <c r="DT220" t="str">
        <f ca="1"/>
        <v/>
      </c>
      <c r="DU220" t="str">
        <f ca="1"/>
        <v/>
      </c>
      <c r="DV220" t="str">
        <f ca="1"/>
        <v/>
      </c>
      <c r="DY220" t="str">
        <f ca="1"/>
        <v/>
      </c>
      <c r="DZ220" t="str">
        <f ca="1"/>
        <v/>
      </c>
      <c r="EC220" t="b">
        <f ca="1"/>
        <v>0</v>
      </c>
      <c r="ED220" t="str">
        <f ca="1"/>
        <v/>
      </c>
      <c r="EE220" s="13" t="str">
        <f ca="1"/>
        <v/>
      </c>
      <c r="EG220" t="str">
        <f ca="1"/>
        <v/>
      </c>
      <c r="EH220" t="str">
        <f ca="1"/>
        <v/>
      </c>
      <c r="EI220" t="str">
        <f ca="1"/>
        <v/>
      </c>
      <c r="EJ220" t="str">
        <f ca="1"/>
        <v/>
      </c>
      <c r="EK220" t="str">
        <f ca="1"/>
        <v/>
      </c>
      <c r="EL220" t="str">
        <f ca="1">IF(_IsInternal,_xlfn.TEXTJOIN($EL$1,TRUE,EG220:EJ220),"")</f>
        <v/>
      </c>
      <c r="EM220" t="str">
        <f ca="1"/>
        <v/>
      </c>
      <c r="EP220" t="str">
        <v/>
      </c>
      <c r="EQ220" t="str">
        <f ca="1"/>
        <v/>
      </c>
      <c r="ES220" s="78">
        <f>ROWS(ES$4:ES220)</f>
        <v>217</v>
      </c>
      <c r="FP220" t="str">
        <f ca="1"/>
        <v/>
      </c>
      <c r="FQ220" t="str">
        <f ca="1"/>
        <v/>
      </c>
      <c r="FR220" t="str">
        <f ca="1"/>
        <v/>
      </c>
      <c r="FZ220" s="109"/>
      <c r="GH220" t="str">
        <f ca="1"/>
        <v/>
      </c>
      <c r="GI220" t="str">
        <f ca="1"/>
        <v/>
      </c>
      <c r="GJ220" t="str">
        <f ca="1"/>
        <v/>
      </c>
      <c r="GY220" t="b">
        <f ca="1"/>
        <v>0</v>
      </c>
      <c r="GZ220" t="str">
        <f ca="1"/>
        <v/>
      </c>
      <c r="HA220" t="str">
        <f ca="1"/>
        <v/>
      </c>
      <c r="HB220" t="str">
        <f ca="1"/>
        <v/>
      </c>
      <c r="HQ220" t="str">
        <f ca="1"/>
        <v/>
      </c>
      <c r="HR220" t="str">
        <f ca="1"/>
        <v/>
      </c>
      <c r="HS220" t="str">
        <f ca="1"/>
        <v/>
      </c>
    </row>
    <row r="221" spans="1:227">
      <c r="A221" s="14" t="str">
        <f>IF(AK221,MAX(A$4:A220)+1,"")</f>
        <v/>
      </c>
      <c r="B221" s="51"/>
      <c r="C221" s="12"/>
      <c r="D221" s="12"/>
      <c r="E221" s="12"/>
      <c r="G221" s="12"/>
      <c r="I221" s="186"/>
      <c r="K221" s="12"/>
      <c r="L221" s="241"/>
      <c r="M221" s="241"/>
      <c r="O221" s="239">
        <v>0</v>
      </c>
      <c r="P221" s="240" t="str">
        <f ca="1">IF(T221,SUM(OFFSET($O221:$O$303,,,U221)),"")</f>
        <v/>
      </c>
      <c r="Q221" s="175"/>
      <c r="R221" s="177" t="str">
        <v/>
      </c>
      <c r="T221">
        <v>0</v>
      </c>
      <c r="U221" t="str">
        <f>IF(T221,IFERROR(MATCH(1,$T222:$T$303,0),ROWS($T221:$T$303)),"")</f>
        <v/>
      </c>
      <c r="V221" t="str">
        <v/>
      </c>
      <c r="W221" t="b">
        <f t="shared" si="27"/>
        <v>0</v>
      </c>
      <c r="X221" t="str">
        <v/>
      </c>
      <c r="Y221" t="str">
        <v/>
      </c>
      <c r="Z221" t="str">
        <v/>
      </c>
      <c r="AA221" t="b">
        <v>0</v>
      </c>
      <c r="AB221" t="b">
        <v>0</v>
      </c>
      <c r="AC221" t="b">
        <v>0</v>
      </c>
      <c r="AD221" t="b">
        <v>0</v>
      </c>
      <c r="AE221" t="b">
        <v>0</v>
      </c>
      <c r="AF221" s="25" t="b">
        <v>0</v>
      </c>
      <c r="AG221" t="b">
        <v>0</v>
      </c>
      <c r="AH221">
        <v>0</v>
      </c>
      <c r="AI221">
        <v>0</v>
      </c>
      <c r="AK221" s="13">
        <v>0</v>
      </c>
      <c r="AL221" s="13">
        <v>0</v>
      </c>
      <c r="AM221" s="13">
        <v>0</v>
      </c>
      <c r="AN221" s="18">
        <v>0</v>
      </c>
      <c r="AO221">
        <v>0</v>
      </c>
      <c r="AP221" t="b">
        <v>0</v>
      </c>
      <c r="AQ221">
        <v>0</v>
      </c>
      <c r="AR221">
        <v>0</v>
      </c>
      <c r="AS221" s="35" t="str">
        <v/>
      </c>
      <c r="AT221" s="35"/>
      <c r="AU221" s="58"/>
      <c r="AV221" t="b">
        <f t="shared" si="28"/>
        <v>0</v>
      </c>
      <c r="AW221">
        <v>0</v>
      </c>
      <c r="AX221">
        <v>0</v>
      </c>
      <c r="AY221">
        <v>0</v>
      </c>
      <c r="AZ221">
        <f ca="1"/>
        <v>0</v>
      </c>
      <c r="BB221" t="str">
        <v/>
      </c>
      <c r="BC221" t="str">
        <v/>
      </c>
      <c r="BD221" t="str">
        <v/>
      </c>
      <c r="BE221" t="str">
        <v/>
      </c>
      <c r="BF221" t="str">
        <v/>
      </c>
      <c r="BG221">
        <f ca="1"/>
        <v>0</v>
      </c>
      <c r="BI221" s="54" t="str">
        <f t="shared" si="30"/>
        <v/>
      </c>
      <c r="BJ221" s="54" t="str">
        <f t="shared" si="31"/>
        <v/>
      </c>
      <c r="BK221" s="54" t="str">
        <f t="shared" si="32"/>
        <v/>
      </c>
      <c r="BL221" s="54" t="str">
        <v/>
      </c>
      <c r="BM221" t="str">
        <v/>
      </c>
      <c r="BN221" t="str">
        <v/>
      </c>
      <c r="BO221" t="str">
        <v/>
      </c>
      <c r="BP221" t="str">
        <v/>
      </c>
      <c r="BQ221" s="25" t="str">
        <f t="shared" si="29"/>
        <v/>
      </c>
      <c r="BR221" s="35" t="str">
        <v/>
      </c>
      <c r="BS221" s="35" t="str">
        <v/>
      </c>
      <c r="BT221" t="str">
        <v>221</v>
      </c>
      <c r="BU221" s="35" t="str">
        <f t="shared" si="35"/>
        <v/>
      </c>
      <c r="BX221" s="13"/>
      <c r="BY221" s="57" t="str">
        <f t="shared" si="33"/>
        <v/>
      </c>
      <c r="BZ221" s="57"/>
      <c r="CG221" s="71"/>
      <c r="CH221" s="73"/>
      <c r="CI221" s="73"/>
      <c r="CJ221" s="73"/>
      <c r="CK221" s="73"/>
      <c r="CL221" s="73"/>
      <c r="CM221" s="73"/>
      <c r="CN221" s="73"/>
      <c r="CO221" s="73"/>
      <c r="CP221" s="73"/>
      <c r="CQ221" s="73"/>
      <c r="CR221" s="73"/>
      <c r="CS221" s="73"/>
      <c r="CT221" s="73"/>
      <c r="CU221" s="73"/>
      <c r="CX221" t="str">
        <f ca="1"/>
        <v/>
      </c>
      <c r="CY221" t="str">
        <f ca="1"/>
        <v/>
      </c>
      <c r="CZ221" t="str">
        <f ca="1"/>
        <v/>
      </c>
      <c r="DA221" t="str">
        <f ca="1"/>
        <v/>
      </c>
      <c r="DB221" t="str">
        <f ca="1"/>
        <v/>
      </c>
      <c r="DC221" t="str">
        <f ca="1"/>
        <v/>
      </c>
      <c r="DD221" t="str">
        <f ca="1"/>
        <v/>
      </c>
      <c r="DL221" s="18" t="b">
        <f ca="1"/>
        <v>0</v>
      </c>
      <c r="DM221" s="141" t="str">
        <f t="shared" ca="1" si="34"/>
        <v/>
      </c>
      <c r="DN221" t="str">
        <v/>
      </c>
      <c r="DO221" t="str">
        <f ca="1"/>
        <v/>
      </c>
      <c r="DP221" t="str">
        <f ca="1"/>
        <v/>
      </c>
      <c r="DS221" t="str">
        <f ca="1"/>
        <v/>
      </c>
      <c r="DT221" t="str">
        <f ca="1"/>
        <v/>
      </c>
      <c r="DU221" t="str">
        <f ca="1"/>
        <v/>
      </c>
      <c r="DV221" t="str">
        <f ca="1"/>
        <v/>
      </c>
      <c r="DY221" t="str">
        <f ca="1"/>
        <v/>
      </c>
      <c r="DZ221" t="str">
        <f ca="1"/>
        <v/>
      </c>
      <c r="EC221" t="b">
        <f ca="1"/>
        <v>0</v>
      </c>
      <c r="ED221" t="str">
        <f ca="1"/>
        <v/>
      </c>
      <c r="EE221" s="13" t="str">
        <f ca="1"/>
        <v/>
      </c>
      <c r="EG221" t="str">
        <f ca="1"/>
        <v/>
      </c>
      <c r="EH221" t="str">
        <f ca="1"/>
        <v/>
      </c>
      <c r="EI221" t="str">
        <f ca="1"/>
        <v/>
      </c>
      <c r="EJ221" t="str">
        <f ca="1"/>
        <v/>
      </c>
      <c r="EK221" t="str">
        <f ca="1"/>
        <v/>
      </c>
      <c r="EL221" t="str">
        <f ca="1">IF(_IsInternal,_xlfn.TEXTJOIN($EL$1,TRUE,EG221:EJ221),"")</f>
        <v/>
      </c>
      <c r="EM221" t="str">
        <f ca="1"/>
        <v/>
      </c>
      <c r="EP221" t="str">
        <v/>
      </c>
      <c r="EQ221" t="str">
        <f ca="1"/>
        <v/>
      </c>
      <c r="ES221" s="78">
        <f>ROWS(ES$4:ES221)</f>
        <v>218</v>
      </c>
      <c r="FP221" t="str">
        <f ca="1"/>
        <v/>
      </c>
      <c r="FQ221" t="str">
        <f ca="1"/>
        <v/>
      </c>
      <c r="FR221" t="str">
        <f ca="1"/>
        <v/>
      </c>
      <c r="FZ221" s="109"/>
      <c r="GH221" t="str">
        <f ca="1"/>
        <v/>
      </c>
      <c r="GI221" t="str">
        <f ca="1"/>
        <v/>
      </c>
      <c r="GJ221" t="str">
        <f ca="1"/>
        <v/>
      </c>
      <c r="GY221" t="b">
        <f ca="1"/>
        <v>0</v>
      </c>
      <c r="GZ221" t="str">
        <f ca="1"/>
        <v/>
      </c>
      <c r="HA221" t="str">
        <f ca="1"/>
        <v/>
      </c>
      <c r="HB221" t="str">
        <f ca="1"/>
        <v/>
      </c>
      <c r="HQ221" t="str">
        <f ca="1"/>
        <v/>
      </c>
      <c r="HR221" t="str">
        <f ca="1"/>
        <v/>
      </c>
      <c r="HS221" t="str">
        <f ca="1"/>
        <v/>
      </c>
    </row>
    <row r="222" spans="1:227">
      <c r="A222" s="14" t="str">
        <f>IF(AK222,MAX(A$4:A221)+1,"")</f>
        <v/>
      </c>
      <c r="B222" s="51"/>
      <c r="C222" s="12"/>
      <c r="D222" s="12"/>
      <c r="E222" s="12"/>
      <c r="G222" s="12"/>
      <c r="I222" s="186"/>
      <c r="K222" s="12"/>
      <c r="L222" s="241"/>
      <c r="M222" s="241"/>
      <c r="O222" s="239">
        <v>0</v>
      </c>
      <c r="P222" s="240" t="str">
        <f ca="1">IF(T222,SUM(OFFSET($O222:$O$303,,,U222)),"")</f>
        <v/>
      </c>
      <c r="Q222" s="175"/>
      <c r="R222" s="177" t="str">
        <v/>
      </c>
      <c r="T222">
        <v>0</v>
      </c>
      <c r="U222" t="str">
        <f>IF(T222,IFERROR(MATCH(1,$T223:$T$303,0),ROWS($T222:$T$303)),"")</f>
        <v/>
      </c>
      <c r="V222" t="str">
        <v/>
      </c>
      <c r="W222" t="b">
        <f t="shared" si="27"/>
        <v>0</v>
      </c>
      <c r="X222" t="str">
        <v/>
      </c>
      <c r="Y222" t="str">
        <v/>
      </c>
      <c r="Z222" t="str">
        <v/>
      </c>
      <c r="AA222" t="b">
        <v>0</v>
      </c>
      <c r="AB222" t="b">
        <v>0</v>
      </c>
      <c r="AC222" t="b">
        <v>0</v>
      </c>
      <c r="AD222" t="b">
        <v>0</v>
      </c>
      <c r="AE222" t="b">
        <v>0</v>
      </c>
      <c r="AF222" s="25" t="b">
        <v>0</v>
      </c>
      <c r="AG222" t="b">
        <v>0</v>
      </c>
      <c r="AH222">
        <v>0</v>
      </c>
      <c r="AI222">
        <v>0</v>
      </c>
      <c r="AK222" s="13">
        <v>0</v>
      </c>
      <c r="AL222" s="13">
        <v>0</v>
      </c>
      <c r="AM222" s="13">
        <v>0</v>
      </c>
      <c r="AN222" s="18">
        <v>0</v>
      </c>
      <c r="AO222">
        <v>0</v>
      </c>
      <c r="AP222" t="b">
        <v>0</v>
      </c>
      <c r="AQ222">
        <v>0</v>
      </c>
      <c r="AR222">
        <v>0</v>
      </c>
      <c r="AS222" s="35" t="str">
        <v/>
      </c>
      <c r="AT222" s="35"/>
      <c r="AU222" s="58"/>
      <c r="AV222" t="b">
        <f t="shared" si="28"/>
        <v>0</v>
      </c>
      <c r="AW222">
        <v>0</v>
      </c>
      <c r="AX222">
        <v>0</v>
      </c>
      <c r="AY222">
        <v>0</v>
      </c>
      <c r="AZ222">
        <f ca="1"/>
        <v>0</v>
      </c>
      <c r="BB222" t="str">
        <v/>
      </c>
      <c r="BC222" t="str">
        <v/>
      </c>
      <c r="BD222" t="str">
        <v/>
      </c>
      <c r="BE222" t="str">
        <v/>
      </c>
      <c r="BF222" t="str">
        <v/>
      </c>
      <c r="BG222">
        <f ca="1"/>
        <v>0</v>
      </c>
      <c r="BI222" s="54" t="str">
        <f t="shared" si="30"/>
        <v/>
      </c>
      <c r="BJ222" s="54" t="str">
        <f t="shared" si="31"/>
        <v/>
      </c>
      <c r="BK222" s="54" t="str">
        <f t="shared" si="32"/>
        <v/>
      </c>
      <c r="BL222" s="54" t="str">
        <v/>
      </c>
      <c r="BM222" t="str">
        <v/>
      </c>
      <c r="BN222" t="str">
        <v/>
      </c>
      <c r="BO222" t="str">
        <v/>
      </c>
      <c r="BP222" t="str">
        <v/>
      </c>
      <c r="BQ222" s="25" t="str">
        <f t="shared" si="29"/>
        <v/>
      </c>
      <c r="BR222" s="35" t="str">
        <v/>
      </c>
      <c r="BS222" s="35" t="str">
        <v/>
      </c>
      <c r="BT222" t="str">
        <v>222</v>
      </c>
      <c r="BU222" s="35" t="str">
        <f t="shared" si="35"/>
        <v/>
      </c>
      <c r="BX222" s="13"/>
      <c r="BY222" s="57" t="str">
        <f t="shared" si="33"/>
        <v/>
      </c>
      <c r="BZ222" s="57"/>
      <c r="CG222" s="71"/>
      <c r="CH222" s="73"/>
      <c r="CI222" s="73"/>
      <c r="CJ222" s="73"/>
      <c r="CK222" s="73"/>
      <c r="CL222" s="73"/>
      <c r="CM222" s="73"/>
      <c r="CN222" s="73"/>
      <c r="CO222" s="73"/>
      <c r="CP222" s="73"/>
      <c r="CQ222" s="73"/>
      <c r="CR222" s="73"/>
      <c r="CS222" s="73"/>
      <c r="CT222" s="73"/>
      <c r="CU222" s="73"/>
      <c r="CX222" t="str">
        <f ca="1"/>
        <v/>
      </c>
      <c r="CY222" t="str">
        <f ca="1"/>
        <v/>
      </c>
      <c r="CZ222" t="str">
        <f ca="1"/>
        <v/>
      </c>
      <c r="DA222" t="str">
        <f ca="1"/>
        <v/>
      </c>
      <c r="DB222" t="str">
        <f ca="1"/>
        <v/>
      </c>
      <c r="DC222" t="str">
        <f ca="1"/>
        <v/>
      </c>
      <c r="DD222" t="str">
        <f ca="1"/>
        <v/>
      </c>
      <c r="DL222" s="18" t="b">
        <f ca="1"/>
        <v>0</v>
      </c>
      <c r="DM222" s="141" t="str">
        <f t="shared" ca="1" si="34"/>
        <v/>
      </c>
      <c r="DN222" t="str">
        <v/>
      </c>
      <c r="DO222" t="str">
        <f ca="1"/>
        <v/>
      </c>
      <c r="DP222" t="str">
        <f ca="1"/>
        <v/>
      </c>
      <c r="DS222" t="str">
        <f ca="1"/>
        <v/>
      </c>
      <c r="DT222" t="str">
        <f ca="1"/>
        <v/>
      </c>
      <c r="DU222" t="str">
        <f ca="1"/>
        <v/>
      </c>
      <c r="DV222" t="str">
        <f ca="1"/>
        <v/>
      </c>
      <c r="DY222" t="str">
        <f ca="1"/>
        <v/>
      </c>
      <c r="DZ222" t="str">
        <f ca="1"/>
        <v/>
      </c>
      <c r="EC222" t="b">
        <f ca="1"/>
        <v>0</v>
      </c>
      <c r="ED222" t="str">
        <f ca="1"/>
        <v/>
      </c>
      <c r="EE222" s="13" t="str">
        <f ca="1"/>
        <v/>
      </c>
      <c r="EG222" t="str">
        <f ca="1"/>
        <v/>
      </c>
      <c r="EH222" t="str">
        <f ca="1"/>
        <v/>
      </c>
      <c r="EI222" t="str">
        <f ca="1"/>
        <v/>
      </c>
      <c r="EJ222" t="str">
        <f ca="1"/>
        <v/>
      </c>
      <c r="EK222" t="str">
        <f ca="1"/>
        <v/>
      </c>
      <c r="EL222" t="str">
        <f ca="1">IF(_IsInternal,_xlfn.TEXTJOIN($EL$1,TRUE,EG222:EJ222),"")</f>
        <v/>
      </c>
      <c r="EM222" t="str">
        <f ca="1"/>
        <v/>
      </c>
      <c r="EP222" t="str">
        <v/>
      </c>
      <c r="EQ222" t="str">
        <f ca="1"/>
        <v/>
      </c>
      <c r="ES222" s="78">
        <f>ROWS(ES$4:ES222)</f>
        <v>219</v>
      </c>
      <c r="FP222" t="str">
        <f ca="1"/>
        <v/>
      </c>
      <c r="FQ222" t="str">
        <f ca="1"/>
        <v/>
      </c>
      <c r="FR222" t="str">
        <f ca="1"/>
        <v/>
      </c>
      <c r="FZ222" s="109"/>
      <c r="GH222" t="str">
        <f ca="1"/>
        <v/>
      </c>
      <c r="GI222" t="str">
        <f ca="1"/>
        <v/>
      </c>
      <c r="GJ222" t="str">
        <f ca="1"/>
        <v/>
      </c>
      <c r="GY222" t="b">
        <f ca="1"/>
        <v>0</v>
      </c>
      <c r="GZ222" t="str">
        <f ca="1"/>
        <v/>
      </c>
      <c r="HA222" t="str">
        <f ca="1"/>
        <v/>
      </c>
      <c r="HB222" t="str">
        <f ca="1"/>
        <v/>
      </c>
      <c r="HQ222" t="str">
        <f ca="1"/>
        <v/>
      </c>
      <c r="HR222" t="str">
        <f ca="1"/>
        <v/>
      </c>
      <c r="HS222" t="str">
        <f ca="1"/>
        <v/>
      </c>
    </row>
    <row r="223" spans="1:227">
      <c r="A223" s="14" t="str">
        <f>IF(AK223,MAX(A$4:A222)+1,"")</f>
        <v/>
      </c>
      <c r="B223" s="51"/>
      <c r="C223" s="12"/>
      <c r="D223" s="12"/>
      <c r="E223" s="12"/>
      <c r="G223" s="12"/>
      <c r="I223" s="186"/>
      <c r="K223" s="12"/>
      <c r="L223" s="241"/>
      <c r="M223" s="241"/>
      <c r="O223" s="239">
        <v>0</v>
      </c>
      <c r="P223" s="240" t="str">
        <f ca="1">IF(T223,SUM(OFFSET($O223:$O$303,,,U223)),"")</f>
        <v/>
      </c>
      <c r="Q223" s="175"/>
      <c r="R223" s="177" t="str">
        <v/>
      </c>
      <c r="T223">
        <v>0</v>
      </c>
      <c r="U223" t="str">
        <f>IF(T223,IFERROR(MATCH(1,$T224:$T$303,0),ROWS($T223:$T$303)),"")</f>
        <v/>
      </c>
      <c r="V223" t="str">
        <v/>
      </c>
      <c r="W223" t="b">
        <f t="shared" si="27"/>
        <v>0</v>
      </c>
      <c r="X223" t="str">
        <v/>
      </c>
      <c r="Y223" t="str">
        <v/>
      </c>
      <c r="Z223" t="str">
        <v/>
      </c>
      <c r="AA223" t="b">
        <v>0</v>
      </c>
      <c r="AB223" t="b">
        <v>0</v>
      </c>
      <c r="AC223" t="b">
        <v>0</v>
      </c>
      <c r="AD223" t="b">
        <v>0</v>
      </c>
      <c r="AE223" t="b">
        <v>0</v>
      </c>
      <c r="AF223" s="25" t="b">
        <v>0</v>
      </c>
      <c r="AG223" t="b">
        <v>0</v>
      </c>
      <c r="AH223">
        <v>0</v>
      </c>
      <c r="AI223">
        <v>0</v>
      </c>
      <c r="AK223" s="13">
        <v>0</v>
      </c>
      <c r="AL223" s="13">
        <v>0</v>
      </c>
      <c r="AM223" s="13">
        <v>0</v>
      </c>
      <c r="AN223" s="18">
        <v>0</v>
      </c>
      <c r="AO223">
        <v>0</v>
      </c>
      <c r="AP223" t="b">
        <v>0</v>
      </c>
      <c r="AQ223">
        <v>0</v>
      </c>
      <c r="AR223">
        <v>0</v>
      </c>
      <c r="AS223" s="35" t="str">
        <v/>
      </c>
      <c r="AT223" s="35"/>
      <c r="AU223" s="58"/>
      <c r="AV223" t="b">
        <f t="shared" si="28"/>
        <v>0</v>
      </c>
      <c r="AW223">
        <v>0</v>
      </c>
      <c r="AX223">
        <v>0</v>
      </c>
      <c r="AY223">
        <v>0</v>
      </c>
      <c r="AZ223">
        <f ca="1"/>
        <v>0</v>
      </c>
      <c r="BB223" t="str">
        <v/>
      </c>
      <c r="BC223" t="str">
        <v/>
      </c>
      <c r="BD223" t="str">
        <v/>
      </c>
      <c r="BE223" t="str">
        <v/>
      </c>
      <c r="BF223" t="str">
        <v/>
      </c>
      <c r="BG223">
        <f ca="1"/>
        <v>0</v>
      </c>
      <c r="BI223" s="54" t="str">
        <f t="shared" si="30"/>
        <v/>
      </c>
      <c r="BJ223" s="54" t="str">
        <f t="shared" si="31"/>
        <v/>
      </c>
      <c r="BK223" s="54" t="str">
        <f t="shared" si="32"/>
        <v/>
      </c>
      <c r="BL223" s="54" t="str">
        <v/>
      </c>
      <c r="BM223" t="str">
        <v/>
      </c>
      <c r="BN223" t="str">
        <v/>
      </c>
      <c r="BO223" t="str">
        <v/>
      </c>
      <c r="BP223" t="str">
        <v/>
      </c>
      <c r="BQ223" s="25" t="str">
        <f t="shared" si="29"/>
        <v/>
      </c>
      <c r="BR223" s="35" t="str">
        <v/>
      </c>
      <c r="BS223" s="35" t="str">
        <v/>
      </c>
      <c r="BT223" t="str">
        <v>223</v>
      </c>
      <c r="BU223" s="35" t="str">
        <f t="shared" si="35"/>
        <v/>
      </c>
      <c r="BX223" s="13"/>
      <c r="BY223" s="57" t="str">
        <f t="shared" si="33"/>
        <v/>
      </c>
      <c r="BZ223" s="57"/>
      <c r="CG223" s="71"/>
      <c r="CH223" s="73"/>
      <c r="CI223" s="73"/>
      <c r="CJ223" s="73"/>
      <c r="CK223" s="73"/>
      <c r="CL223" s="73"/>
      <c r="CM223" s="73"/>
      <c r="CN223" s="73"/>
      <c r="CO223" s="73"/>
      <c r="CP223" s="73"/>
      <c r="CQ223" s="73"/>
      <c r="CR223" s="73"/>
      <c r="CS223" s="73"/>
      <c r="CT223" s="73"/>
      <c r="CU223" s="73"/>
      <c r="CX223" t="str">
        <f ca="1"/>
        <v/>
      </c>
      <c r="CY223" t="str">
        <f ca="1"/>
        <v/>
      </c>
      <c r="CZ223" t="str">
        <f ca="1"/>
        <v/>
      </c>
      <c r="DA223" t="str">
        <f ca="1"/>
        <v/>
      </c>
      <c r="DB223" t="str">
        <f ca="1"/>
        <v/>
      </c>
      <c r="DC223" t="str">
        <f ca="1"/>
        <v/>
      </c>
      <c r="DD223" t="str">
        <f ca="1"/>
        <v/>
      </c>
      <c r="DL223" s="18" t="b">
        <f ca="1"/>
        <v>0</v>
      </c>
      <c r="DM223" s="141" t="str">
        <f t="shared" ca="1" si="34"/>
        <v/>
      </c>
      <c r="DN223" t="str">
        <v/>
      </c>
      <c r="DO223" t="str">
        <f ca="1"/>
        <v/>
      </c>
      <c r="DP223" t="str">
        <f ca="1"/>
        <v/>
      </c>
      <c r="DS223" t="str">
        <f ca="1"/>
        <v/>
      </c>
      <c r="DT223" t="str">
        <f ca="1"/>
        <v/>
      </c>
      <c r="DU223" t="str">
        <f ca="1"/>
        <v/>
      </c>
      <c r="DV223" t="str">
        <f ca="1"/>
        <v/>
      </c>
      <c r="DY223" t="str">
        <f ca="1"/>
        <v/>
      </c>
      <c r="DZ223" t="str">
        <f ca="1"/>
        <v/>
      </c>
      <c r="EC223" t="b">
        <f ca="1"/>
        <v>0</v>
      </c>
      <c r="ED223" t="str">
        <f ca="1"/>
        <v/>
      </c>
      <c r="EE223" s="13" t="str">
        <f ca="1"/>
        <v/>
      </c>
      <c r="EG223" t="str">
        <f ca="1"/>
        <v/>
      </c>
      <c r="EH223" t="str">
        <f ca="1"/>
        <v/>
      </c>
      <c r="EI223" t="str">
        <f ca="1"/>
        <v/>
      </c>
      <c r="EJ223" t="str">
        <f ca="1"/>
        <v/>
      </c>
      <c r="EK223" t="str">
        <f ca="1"/>
        <v/>
      </c>
      <c r="EL223" t="str">
        <f ca="1">IF(_IsInternal,_xlfn.TEXTJOIN($EL$1,TRUE,EG223:EJ223),"")</f>
        <v/>
      </c>
      <c r="EM223" t="str">
        <f ca="1"/>
        <v/>
      </c>
      <c r="EP223" t="str">
        <v/>
      </c>
      <c r="EQ223" t="str">
        <f ca="1"/>
        <v/>
      </c>
      <c r="ES223" s="78">
        <f>ROWS(ES$4:ES223)</f>
        <v>220</v>
      </c>
      <c r="FP223" t="str">
        <f ca="1"/>
        <v/>
      </c>
      <c r="FQ223" t="str">
        <f ca="1"/>
        <v/>
      </c>
      <c r="FR223" t="str">
        <f ca="1"/>
        <v/>
      </c>
      <c r="FZ223" s="109"/>
      <c r="GH223" t="str">
        <f ca="1"/>
        <v/>
      </c>
      <c r="GI223" t="str">
        <f ca="1"/>
        <v/>
      </c>
      <c r="GJ223" t="str">
        <f ca="1"/>
        <v/>
      </c>
      <c r="GY223" t="b">
        <f ca="1"/>
        <v>0</v>
      </c>
      <c r="GZ223" t="str">
        <f ca="1"/>
        <v/>
      </c>
      <c r="HA223" t="str">
        <f ca="1"/>
        <v/>
      </c>
      <c r="HB223" t="str">
        <f ca="1"/>
        <v/>
      </c>
      <c r="HQ223" t="str">
        <f ca="1"/>
        <v/>
      </c>
      <c r="HR223" t="str">
        <f ca="1"/>
        <v/>
      </c>
      <c r="HS223" t="str">
        <f ca="1"/>
        <v/>
      </c>
    </row>
    <row r="224" spans="1:227">
      <c r="A224" s="14" t="str">
        <f>IF(AK224,MAX(A$4:A223)+1,"")</f>
        <v/>
      </c>
      <c r="B224" s="51"/>
      <c r="C224" s="12"/>
      <c r="D224" s="12"/>
      <c r="E224" s="12"/>
      <c r="G224" s="12"/>
      <c r="I224" s="186"/>
      <c r="K224" s="12"/>
      <c r="L224" s="241"/>
      <c r="M224" s="241"/>
      <c r="O224" s="239">
        <v>0</v>
      </c>
      <c r="P224" s="240" t="str">
        <f ca="1">IF(T224,SUM(OFFSET($O224:$O$303,,,U224)),"")</f>
        <v/>
      </c>
      <c r="Q224" s="175"/>
      <c r="R224" s="177" t="str">
        <v/>
      </c>
      <c r="T224">
        <v>0</v>
      </c>
      <c r="U224" t="str">
        <f>IF(T224,IFERROR(MATCH(1,$T225:$T$303,0),ROWS($T224:$T$303)),"")</f>
        <v/>
      </c>
      <c r="V224" t="str">
        <v/>
      </c>
      <c r="W224" t="b">
        <f t="shared" si="27"/>
        <v>0</v>
      </c>
      <c r="X224" t="str">
        <v/>
      </c>
      <c r="Y224" t="str">
        <v/>
      </c>
      <c r="Z224" t="str">
        <v/>
      </c>
      <c r="AA224" t="b">
        <v>0</v>
      </c>
      <c r="AB224" t="b">
        <v>0</v>
      </c>
      <c r="AC224" t="b">
        <v>0</v>
      </c>
      <c r="AD224" t="b">
        <v>0</v>
      </c>
      <c r="AE224" t="b">
        <v>0</v>
      </c>
      <c r="AF224" s="25" t="b">
        <v>0</v>
      </c>
      <c r="AG224" t="b">
        <v>0</v>
      </c>
      <c r="AH224">
        <v>0</v>
      </c>
      <c r="AI224">
        <v>0</v>
      </c>
      <c r="AK224" s="13">
        <v>0</v>
      </c>
      <c r="AL224" s="13">
        <v>0</v>
      </c>
      <c r="AM224" s="13">
        <v>0</v>
      </c>
      <c r="AN224" s="18">
        <v>0</v>
      </c>
      <c r="AO224">
        <v>0</v>
      </c>
      <c r="AP224" t="b">
        <v>0</v>
      </c>
      <c r="AQ224">
        <v>0</v>
      </c>
      <c r="AR224">
        <v>0</v>
      </c>
      <c r="AS224" s="35" t="str">
        <v/>
      </c>
      <c r="AT224" s="35"/>
      <c r="AU224" s="58"/>
      <c r="AV224" t="b">
        <f t="shared" si="28"/>
        <v>0</v>
      </c>
      <c r="AW224">
        <v>0</v>
      </c>
      <c r="AX224">
        <v>0</v>
      </c>
      <c r="AY224">
        <v>0</v>
      </c>
      <c r="AZ224">
        <f ca="1"/>
        <v>0</v>
      </c>
      <c r="BB224" t="str">
        <v/>
      </c>
      <c r="BC224" t="str">
        <v/>
      </c>
      <c r="BD224" t="str">
        <v/>
      </c>
      <c r="BE224" t="str">
        <v/>
      </c>
      <c r="BF224" t="str">
        <v/>
      </c>
      <c r="BG224">
        <f ca="1"/>
        <v>0</v>
      </c>
      <c r="BI224" s="54" t="str">
        <f t="shared" si="30"/>
        <v/>
      </c>
      <c r="BJ224" s="54" t="str">
        <f t="shared" si="31"/>
        <v/>
      </c>
      <c r="BK224" s="54" t="str">
        <f t="shared" si="32"/>
        <v/>
      </c>
      <c r="BL224" s="54" t="str">
        <v/>
      </c>
      <c r="BM224" t="str">
        <v/>
      </c>
      <c r="BN224" t="str">
        <v/>
      </c>
      <c r="BO224" t="str">
        <v/>
      </c>
      <c r="BP224" t="str">
        <v/>
      </c>
      <c r="BQ224" s="25" t="str">
        <f t="shared" si="29"/>
        <v/>
      </c>
      <c r="BR224" s="35" t="str">
        <v/>
      </c>
      <c r="BS224" s="35" t="str">
        <v/>
      </c>
      <c r="BT224" t="str">
        <v>224</v>
      </c>
      <c r="BU224" s="35" t="str">
        <f t="shared" si="35"/>
        <v/>
      </c>
      <c r="BX224" s="13"/>
      <c r="BY224" s="57" t="str">
        <f t="shared" si="33"/>
        <v/>
      </c>
      <c r="BZ224" s="57"/>
      <c r="CG224" s="71"/>
      <c r="CH224" s="73"/>
      <c r="CI224" s="73"/>
      <c r="CJ224" s="73"/>
      <c r="CK224" s="73"/>
      <c r="CL224" s="73"/>
      <c r="CM224" s="73"/>
      <c r="CN224" s="73"/>
      <c r="CO224" s="73"/>
      <c r="CP224" s="73"/>
      <c r="CQ224" s="73"/>
      <c r="CR224" s="73"/>
      <c r="CS224" s="73"/>
      <c r="CT224" s="73"/>
      <c r="CU224" s="73"/>
      <c r="CX224" t="str">
        <f ca="1"/>
        <v/>
      </c>
      <c r="CY224" t="str">
        <f ca="1"/>
        <v/>
      </c>
      <c r="CZ224" t="str">
        <f ca="1"/>
        <v/>
      </c>
      <c r="DA224" t="str">
        <f ca="1"/>
        <v/>
      </c>
      <c r="DB224" t="str">
        <f ca="1"/>
        <v/>
      </c>
      <c r="DC224" t="str">
        <f ca="1"/>
        <v/>
      </c>
      <c r="DD224" t="str">
        <f ca="1"/>
        <v/>
      </c>
      <c r="DL224" s="18" t="b">
        <f ca="1"/>
        <v>0</v>
      </c>
      <c r="DM224" s="141" t="str">
        <f t="shared" ca="1" si="34"/>
        <v/>
      </c>
      <c r="DN224" t="str">
        <v/>
      </c>
      <c r="DO224" t="str">
        <f ca="1"/>
        <v/>
      </c>
      <c r="DP224" t="str">
        <f ca="1"/>
        <v/>
      </c>
      <c r="DS224" t="str">
        <f ca="1"/>
        <v/>
      </c>
      <c r="DT224" t="str">
        <f ca="1"/>
        <v/>
      </c>
      <c r="DU224" t="str">
        <f ca="1"/>
        <v/>
      </c>
      <c r="DV224" t="str">
        <f ca="1"/>
        <v/>
      </c>
      <c r="DY224" t="str">
        <f ca="1"/>
        <v/>
      </c>
      <c r="DZ224" t="str">
        <f ca="1"/>
        <v/>
      </c>
      <c r="EC224" t="b">
        <f ca="1"/>
        <v>0</v>
      </c>
      <c r="ED224" t="str">
        <f ca="1"/>
        <v/>
      </c>
      <c r="EE224" s="13" t="str">
        <f ca="1"/>
        <v/>
      </c>
      <c r="EG224" t="str">
        <f ca="1"/>
        <v/>
      </c>
      <c r="EH224" t="str">
        <f ca="1"/>
        <v/>
      </c>
      <c r="EI224" t="str">
        <f ca="1"/>
        <v/>
      </c>
      <c r="EJ224" t="str">
        <f ca="1"/>
        <v/>
      </c>
      <c r="EK224" t="str">
        <f ca="1"/>
        <v/>
      </c>
      <c r="EL224" t="str">
        <f ca="1">IF(_IsInternal,_xlfn.TEXTJOIN($EL$1,TRUE,EG224:EJ224),"")</f>
        <v/>
      </c>
      <c r="EM224" t="str">
        <f ca="1"/>
        <v/>
      </c>
      <c r="EP224" t="str">
        <v/>
      </c>
      <c r="EQ224" t="str">
        <f ca="1"/>
        <v/>
      </c>
      <c r="ES224" s="78">
        <f>ROWS(ES$4:ES224)</f>
        <v>221</v>
      </c>
      <c r="FP224" t="str">
        <f ca="1"/>
        <v/>
      </c>
      <c r="FQ224" t="str">
        <f ca="1"/>
        <v/>
      </c>
      <c r="FR224" t="str">
        <f ca="1"/>
        <v/>
      </c>
      <c r="FZ224" s="109"/>
      <c r="GH224" t="str">
        <f ca="1"/>
        <v/>
      </c>
      <c r="GI224" t="str">
        <f ca="1"/>
        <v/>
      </c>
      <c r="GJ224" t="str">
        <f ca="1"/>
        <v/>
      </c>
      <c r="GY224" t="b">
        <f ca="1"/>
        <v>0</v>
      </c>
      <c r="GZ224" t="str">
        <f ca="1"/>
        <v/>
      </c>
      <c r="HA224" t="str">
        <f ca="1"/>
        <v/>
      </c>
      <c r="HB224" t="str">
        <f ca="1"/>
        <v/>
      </c>
      <c r="HQ224" t="str">
        <f ca="1"/>
        <v/>
      </c>
      <c r="HR224" t="str">
        <f ca="1"/>
        <v/>
      </c>
      <c r="HS224" t="str">
        <f ca="1"/>
        <v/>
      </c>
    </row>
    <row r="225" spans="1:227">
      <c r="A225" s="14" t="str">
        <f>IF(AK225,MAX(A$4:A224)+1,"")</f>
        <v/>
      </c>
      <c r="B225" s="51"/>
      <c r="C225" s="12"/>
      <c r="D225" s="12"/>
      <c r="E225" s="12"/>
      <c r="G225" s="12"/>
      <c r="I225" s="186"/>
      <c r="K225" s="12"/>
      <c r="L225" s="241"/>
      <c r="M225" s="241"/>
      <c r="O225" s="239">
        <v>0</v>
      </c>
      <c r="P225" s="240" t="str">
        <f ca="1">IF(T225,SUM(OFFSET($O225:$O$303,,,U225)),"")</f>
        <v/>
      </c>
      <c r="Q225" s="175"/>
      <c r="R225" s="177" t="str">
        <v/>
      </c>
      <c r="T225">
        <v>0</v>
      </c>
      <c r="U225" t="str">
        <f>IF(T225,IFERROR(MATCH(1,$T226:$T$303,0),ROWS($T225:$T$303)),"")</f>
        <v/>
      </c>
      <c r="V225" t="str">
        <v/>
      </c>
      <c r="W225" t="b">
        <f t="shared" si="27"/>
        <v>0</v>
      </c>
      <c r="X225" t="str">
        <v/>
      </c>
      <c r="Y225" t="str">
        <v/>
      </c>
      <c r="Z225" t="str">
        <v/>
      </c>
      <c r="AA225" t="b">
        <v>0</v>
      </c>
      <c r="AB225" t="b">
        <v>0</v>
      </c>
      <c r="AC225" t="b">
        <v>0</v>
      </c>
      <c r="AD225" t="b">
        <v>0</v>
      </c>
      <c r="AE225" t="b">
        <v>0</v>
      </c>
      <c r="AF225" s="25" t="b">
        <v>0</v>
      </c>
      <c r="AG225" t="b">
        <v>0</v>
      </c>
      <c r="AH225">
        <v>0</v>
      </c>
      <c r="AI225">
        <v>0</v>
      </c>
      <c r="AK225" s="13">
        <v>0</v>
      </c>
      <c r="AL225" s="13">
        <v>0</v>
      </c>
      <c r="AM225" s="13">
        <v>0</v>
      </c>
      <c r="AN225" s="18">
        <v>0</v>
      </c>
      <c r="AO225">
        <v>0</v>
      </c>
      <c r="AP225" t="b">
        <v>0</v>
      </c>
      <c r="AQ225">
        <v>0</v>
      </c>
      <c r="AR225">
        <v>0</v>
      </c>
      <c r="AS225" s="35" t="str">
        <v/>
      </c>
      <c r="AT225" s="35"/>
      <c r="AU225" s="58"/>
      <c r="AV225" t="b">
        <f t="shared" si="28"/>
        <v>0</v>
      </c>
      <c r="AW225">
        <v>0</v>
      </c>
      <c r="AX225">
        <v>0</v>
      </c>
      <c r="AY225">
        <v>0</v>
      </c>
      <c r="AZ225">
        <f ca="1"/>
        <v>0</v>
      </c>
      <c r="BB225" t="str">
        <v/>
      </c>
      <c r="BC225" t="str">
        <v/>
      </c>
      <c r="BD225" t="str">
        <v/>
      </c>
      <c r="BE225" t="str">
        <v/>
      </c>
      <c r="BF225" t="str">
        <v/>
      </c>
      <c r="BG225">
        <f ca="1"/>
        <v>0</v>
      </c>
      <c r="BI225" s="54" t="str">
        <f t="shared" si="30"/>
        <v/>
      </c>
      <c r="BJ225" s="54" t="str">
        <f t="shared" si="31"/>
        <v/>
      </c>
      <c r="BK225" s="54" t="str">
        <f t="shared" si="32"/>
        <v/>
      </c>
      <c r="BL225" s="54" t="str">
        <v/>
      </c>
      <c r="BM225" t="str">
        <v/>
      </c>
      <c r="BN225" t="str">
        <v/>
      </c>
      <c r="BO225" t="str">
        <v/>
      </c>
      <c r="BP225" t="str">
        <v/>
      </c>
      <c r="BQ225" s="25" t="str">
        <f t="shared" si="29"/>
        <v/>
      </c>
      <c r="BR225" s="35" t="str">
        <v/>
      </c>
      <c r="BS225" s="35" t="str">
        <v/>
      </c>
      <c r="BT225" t="str">
        <v>225</v>
      </c>
      <c r="BU225" s="35" t="str">
        <f t="shared" si="35"/>
        <v/>
      </c>
      <c r="BX225" s="13"/>
      <c r="BY225" s="57" t="str">
        <f t="shared" si="33"/>
        <v/>
      </c>
      <c r="BZ225" s="57"/>
      <c r="CG225" s="71"/>
      <c r="CH225" s="73"/>
      <c r="CI225" s="73"/>
      <c r="CJ225" s="73"/>
      <c r="CK225" s="73"/>
      <c r="CL225" s="73"/>
      <c r="CM225" s="73"/>
      <c r="CN225" s="73"/>
      <c r="CO225" s="73"/>
      <c r="CP225" s="73"/>
      <c r="CQ225" s="73"/>
      <c r="CR225" s="73"/>
      <c r="CS225" s="73"/>
      <c r="CT225" s="73"/>
      <c r="CU225" s="73"/>
      <c r="CX225" t="str">
        <f ca="1"/>
        <v/>
      </c>
      <c r="CY225" t="str">
        <f ca="1"/>
        <v/>
      </c>
      <c r="CZ225" t="str">
        <f ca="1"/>
        <v/>
      </c>
      <c r="DA225" t="str">
        <f ca="1"/>
        <v/>
      </c>
      <c r="DB225" t="str">
        <f ca="1"/>
        <v/>
      </c>
      <c r="DC225" t="str">
        <f ca="1"/>
        <v/>
      </c>
      <c r="DD225" t="str">
        <f ca="1"/>
        <v/>
      </c>
      <c r="DL225" s="18" t="b">
        <f ca="1"/>
        <v>0</v>
      </c>
      <c r="DM225" s="141" t="str">
        <f t="shared" ca="1" si="34"/>
        <v/>
      </c>
      <c r="DN225" t="str">
        <v/>
      </c>
      <c r="DO225" t="str">
        <f ca="1"/>
        <v/>
      </c>
      <c r="DP225" t="str">
        <f ca="1"/>
        <v/>
      </c>
      <c r="DS225" t="str">
        <f ca="1"/>
        <v/>
      </c>
      <c r="DT225" t="str">
        <f ca="1"/>
        <v/>
      </c>
      <c r="DU225" t="str">
        <f ca="1"/>
        <v/>
      </c>
      <c r="DV225" t="str">
        <f ca="1"/>
        <v/>
      </c>
      <c r="DY225" t="str">
        <f ca="1"/>
        <v/>
      </c>
      <c r="DZ225" t="str">
        <f ca="1"/>
        <v/>
      </c>
      <c r="EC225" t="b">
        <f ca="1"/>
        <v>0</v>
      </c>
      <c r="ED225" t="str">
        <f ca="1"/>
        <v/>
      </c>
      <c r="EE225" s="13" t="str">
        <f ca="1"/>
        <v/>
      </c>
      <c r="EG225" t="str">
        <f ca="1"/>
        <v/>
      </c>
      <c r="EH225" t="str">
        <f ca="1"/>
        <v/>
      </c>
      <c r="EI225" t="str">
        <f ca="1"/>
        <v/>
      </c>
      <c r="EJ225" t="str">
        <f ca="1"/>
        <v/>
      </c>
      <c r="EK225" t="str">
        <f ca="1"/>
        <v/>
      </c>
      <c r="EL225" t="str">
        <f ca="1">IF(_IsInternal,_xlfn.TEXTJOIN($EL$1,TRUE,EG225:EJ225),"")</f>
        <v/>
      </c>
      <c r="EM225" t="str">
        <f ca="1"/>
        <v/>
      </c>
      <c r="EP225" t="str">
        <v/>
      </c>
      <c r="EQ225" t="str">
        <f ca="1"/>
        <v/>
      </c>
      <c r="ES225" s="78">
        <f>ROWS(ES$4:ES225)</f>
        <v>222</v>
      </c>
      <c r="FP225" t="str">
        <f ca="1"/>
        <v/>
      </c>
      <c r="FQ225" t="str">
        <f ca="1"/>
        <v/>
      </c>
      <c r="FR225" t="str">
        <f ca="1"/>
        <v/>
      </c>
      <c r="FZ225" s="109"/>
      <c r="GH225" t="str">
        <f ca="1"/>
        <v/>
      </c>
      <c r="GI225" t="str">
        <f ca="1"/>
        <v/>
      </c>
      <c r="GJ225" t="str">
        <f ca="1"/>
        <v/>
      </c>
      <c r="GY225" t="b">
        <f ca="1"/>
        <v>0</v>
      </c>
      <c r="GZ225" t="str">
        <f ca="1"/>
        <v/>
      </c>
      <c r="HA225" t="str">
        <f ca="1"/>
        <v/>
      </c>
      <c r="HB225" t="str">
        <f ca="1"/>
        <v/>
      </c>
      <c r="HQ225" t="str">
        <f ca="1"/>
        <v/>
      </c>
      <c r="HR225" t="str">
        <f ca="1"/>
        <v/>
      </c>
      <c r="HS225" t="str">
        <f ca="1"/>
        <v/>
      </c>
    </row>
    <row r="226" spans="1:227">
      <c r="A226" s="14" t="str">
        <f>IF(AK226,MAX(A$4:A225)+1,"")</f>
        <v/>
      </c>
      <c r="B226" s="51"/>
      <c r="C226" s="12"/>
      <c r="D226" s="12"/>
      <c r="E226" s="12"/>
      <c r="G226" s="12"/>
      <c r="I226" s="186"/>
      <c r="K226" s="12"/>
      <c r="L226" s="241"/>
      <c r="M226" s="241"/>
      <c r="O226" s="239">
        <v>0</v>
      </c>
      <c r="P226" s="240" t="str">
        <f ca="1">IF(T226,SUM(OFFSET($O226:$O$303,,,U226)),"")</f>
        <v/>
      </c>
      <c r="Q226" s="175"/>
      <c r="R226" s="177" t="str">
        <v/>
      </c>
      <c r="T226">
        <v>0</v>
      </c>
      <c r="U226" t="str">
        <f>IF(T226,IFERROR(MATCH(1,$T227:$T$303,0),ROWS($T226:$T$303)),"")</f>
        <v/>
      </c>
      <c r="V226" t="str">
        <v/>
      </c>
      <c r="W226" t="b">
        <f t="shared" si="27"/>
        <v>0</v>
      </c>
      <c r="X226" t="str">
        <v/>
      </c>
      <c r="Y226" t="str">
        <v/>
      </c>
      <c r="Z226" t="str">
        <v/>
      </c>
      <c r="AA226" t="b">
        <v>0</v>
      </c>
      <c r="AB226" t="b">
        <v>0</v>
      </c>
      <c r="AC226" t="b">
        <v>0</v>
      </c>
      <c r="AD226" t="b">
        <v>0</v>
      </c>
      <c r="AE226" t="b">
        <v>0</v>
      </c>
      <c r="AF226" s="25" t="b">
        <v>0</v>
      </c>
      <c r="AG226" t="b">
        <v>0</v>
      </c>
      <c r="AH226">
        <v>0</v>
      </c>
      <c r="AI226">
        <v>0</v>
      </c>
      <c r="AK226" s="13">
        <v>0</v>
      </c>
      <c r="AL226" s="13">
        <v>0</v>
      </c>
      <c r="AM226" s="13">
        <v>0</v>
      </c>
      <c r="AN226" s="18">
        <v>0</v>
      </c>
      <c r="AO226">
        <v>0</v>
      </c>
      <c r="AP226" t="b">
        <v>0</v>
      </c>
      <c r="AQ226">
        <v>0</v>
      </c>
      <c r="AR226">
        <v>0</v>
      </c>
      <c r="AS226" s="35" t="str">
        <v/>
      </c>
      <c r="AT226" s="35"/>
      <c r="AU226" s="58"/>
      <c r="AV226" t="b">
        <f t="shared" si="28"/>
        <v>0</v>
      </c>
      <c r="AW226">
        <v>0</v>
      </c>
      <c r="AX226">
        <v>0</v>
      </c>
      <c r="AY226">
        <v>0</v>
      </c>
      <c r="AZ226">
        <f ca="1"/>
        <v>0</v>
      </c>
      <c r="BB226" t="str">
        <v/>
      </c>
      <c r="BC226" t="str">
        <v/>
      </c>
      <c r="BD226" t="str">
        <v/>
      </c>
      <c r="BE226" t="str">
        <v/>
      </c>
      <c r="BF226" t="str">
        <v/>
      </c>
      <c r="BG226">
        <f ca="1"/>
        <v>0</v>
      </c>
      <c r="BI226" s="54" t="str">
        <f t="shared" si="30"/>
        <v/>
      </c>
      <c r="BJ226" s="54" t="str">
        <f t="shared" si="31"/>
        <v/>
      </c>
      <c r="BK226" s="54" t="str">
        <f t="shared" si="32"/>
        <v/>
      </c>
      <c r="BL226" s="54" t="str">
        <v/>
      </c>
      <c r="BM226" t="str">
        <v/>
      </c>
      <c r="BN226" t="str">
        <v/>
      </c>
      <c r="BO226" t="str">
        <v/>
      </c>
      <c r="BP226" t="str">
        <v/>
      </c>
      <c r="BQ226" s="25" t="str">
        <f t="shared" si="29"/>
        <v/>
      </c>
      <c r="BR226" s="35" t="str">
        <v/>
      </c>
      <c r="BS226" s="35" t="str">
        <v/>
      </c>
      <c r="BT226" t="str">
        <v>226</v>
      </c>
      <c r="BU226" s="35" t="str">
        <f t="shared" si="35"/>
        <v/>
      </c>
      <c r="BX226" s="13"/>
      <c r="BY226" s="57" t="str">
        <f t="shared" si="33"/>
        <v/>
      </c>
      <c r="BZ226" s="57"/>
      <c r="CG226" s="71"/>
      <c r="CH226" s="73"/>
      <c r="CI226" s="73"/>
      <c r="CJ226" s="73"/>
      <c r="CK226" s="73"/>
      <c r="CL226" s="73"/>
      <c r="CM226" s="73"/>
      <c r="CN226" s="73"/>
      <c r="CO226" s="73"/>
      <c r="CP226" s="73"/>
      <c r="CQ226" s="73"/>
      <c r="CR226" s="73"/>
      <c r="CS226" s="73"/>
      <c r="CT226" s="73"/>
      <c r="CU226" s="73"/>
      <c r="CX226" t="str">
        <f ca="1"/>
        <v/>
      </c>
      <c r="CY226" t="str">
        <f ca="1"/>
        <v/>
      </c>
      <c r="CZ226" t="str">
        <f ca="1"/>
        <v/>
      </c>
      <c r="DA226" t="str">
        <f ca="1"/>
        <v/>
      </c>
      <c r="DB226" t="str">
        <f ca="1"/>
        <v/>
      </c>
      <c r="DC226" t="str">
        <f ca="1"/>
        <v/>
      </c>
      <c r="DD226" t="str">
        <f ca="1"/>
        <v/>
      </c>
      <c r="DL226" s="18" t="b">
        <f ca="1"/>
        <v>0</v>
      </c>
      <c r="DM226" s="141" t="str">
        <f t="shared" ca="1" si="34"/>
        <v/>
      </c>
      <c r="DN226" t="str">
        <v/>
      </c>
      <c r="DO226" t="str">
        <f ca="1"/>
        <v/>
      </c>
      <c r="DP226" t="str">
        <f ca="1"/>
        <v/>
      </c>
      <c r="DS226" t="str">
        <f ca="1"/>
        <v/>
      </c>
      <c r="DT226" t="str">
        <f ca="1"/>
        <v/>
      </c>
      <c r="DU226" t="str">
        <f ca="1"/>
        <v/>
      </c>
      <c r="DV226" t="str">
        <f ca="1"/>
        <v/>
      </c>
      <c r="DY226" t="str">
        <f ca="1"/>
        <v/>
      </c>
      <c r="DZ226" t="str">
        <f ca="1"/>
        <v/>
      </c>
      <c r="EC226" t="b">
        <f ca="1"/>
        <v>0</v>
      </c>
      <c r="ED226" t="str">
        <f ca="1"/>
        <v/>
      </c>
      <c r="EE226" s="13" t="str">
        <f ca="1"/>
        <v/>
      </c>
      <c r="EG226" t="str">
        <f ca="1"/>
        <v/>
      </c>
      <c r="EH226" t="str">
        <f ca="1"/>
        <v/>
      </c>
      <c r="EI226" t="str">
        <f ca="1"/>
        <v/>
      </c>
      <c r="EJ226" t="str">
        <f ca="1"/>
        <v/>
      </c>
      <c r="EK226" t="str">
        <f ca="1"/>
        <v/>
      </c>
      <c r="EL226" t="str">
        <f ca="1">IF(_IsInternal,_xlfn.TEXTJOIN($EL$1,TRUE,EG226:EJ226),"")</f>
        <v/>
      </c>
      <c r="EM226" t="str">
        <f ca="1"/>
        <v/>
      </c>
      <c r="EP226" t="str">
        <v/>
      </c>
      <c r="EQ226" t="str">
        <f ca="1"/>
        <v/>
      </c>
      <c r="ES226" s="78">
        <f>ROWS(ES$4:ES226)</f>
        <v>223</v>
      </c>
      <c r="FP226" t="str">
        <f ca="1"/>
        <v/>
      </c>
      <c r="FQ226" t="str">
        <f ca="1"/>
        <v/>
      </c>
      <c r="FR226" t="str">
        <f ca="1"/>
        <v/>
      </c>
      <c r="FZ226" s="109"/>
      <c r="GH226" t="str">
        <f ca="1"/>
        <v/>
      </c>
      <c r="GI226" t="str">
        <f ca="1"/>
        <v/>
      </c>
      <c r="GJ226" t="str">
        <f ca="1"/>
        <v/>
      </c>
      <c r="GY226" t="b">
        <f ca="1"/>
        <v>0</v>
      </c>
      <c r="GZ226" t="str">
        <f ca="1"/>
        <v/>
      </c>
      <c r="HA226" t="str">
        <f ca="1"/>
        <v/>
      </c>
      <c r="HB226" t="str">
        <f ca="1"/>
        <v/>
      </c>
      <c r="HQ226" t="str">
        <f ca="1"/>
        <v/>
      </c>
      <c r="HR226" t="str">
        <f ca="1"/>
        <v/>
      </c>
      <c r="HS226" t="str">
        <f ca="1"/>
        <v/>
      </c>
    </row>
    <row r="227" spans="1:227">
      <c r="A227" s="14" t="str">
        <f>IF(AK227,MAX(A$4:A226)+1,"")</f>
        <v/>
      </c>
      <c r="B227" s="51"/>
      <c r="C227" s="12"/>
      <c r="D227" s="12"/>
      <c r="E227" s="12"/>
      <c r="G227" s="12"/>
      <c r="I227" s="186"/>
      <c r="K227" s="12"/>
      <c r="L227" s="241"/>
      <c r="M227" s="241"/>
      <c r="O227" s="239">
        <v>0</v>
      </c>
      <c r="P227" s="240" t="str">
        <f ca="1">IF(T227,SUM(OFFSET($O227:$O$303,,,U227)),"")</f>
        <v/>
      </c>
      <c r="Q227" s="175"/>
      <c r="R227" s="177" t="str">
        <v/>
      </c>
      <c r="T227">
        <v>0</v>
      </c>
      <c r="U227" t="str">
        <f>IF(T227,IFERROR(MATCH(1,$T228:$T$303,0),ROWS($T227:$T$303)),"")</f>
        <v/>
      </c>
      <c r="V227" t="str">
        <v/>
      </c>
      <c r="W227" t="b">
        <f t="shared" si="27"/>
        <v>0</v>
      </c>
      <c r="X227" t="str">
        <v/>
      </c>
      <c r="Y227" t="str">
        <v/>
      </c>
      <c r="Z227" t="str">
        <v/>
      </c>
      <c r="AA227" t="b">
        <v>0</v>
      </c>
      <c r="AB227" t="b">
        <v>0</v>
      </c>
      <c r="AC227" t="b">
        <v>0</v>
      </c>
      <c r="AD227" t="b">
        <v>0</v>
      </c>
      <c r="AE227" t="b">
        <v>0</v>
      </c>
      <c r="AF227" s="25" t="b">
        <v>0</v>
      </c>
      <c r="AG227" t="b">
        <v>0</v>
      </c>
      <c r="AH227">
        <v>0</v>
      </c>
      <c r="AI227">
        <v>0</v>
      </c>
      <c r="AK227" s="13">
        <v>0</v>
      </c>
      <c r="AL227" s="13">
        <v>0</v>
      </c>
      <c r="AM227" s="13">
        <v>0</v>
      </c>
      <c r="AN227" s="18">
        <v>0</v>
      </c>
      <c r="AO227">
        <v>0</v>
      </c>
      <c r="AP227" t="b">
        <v>0</v>
      </c>
      <c r="AQ227">
        <v>0</v>
      </c>
      <c r="AR227">
        <v>0</v>
      </c>
      <c r="AS227" s="35" t="str">
        <v/>
      </c>
      <c r="AT227" s="35"/>
      <c r="AU227" s="58"/>
      <c r="AV227" t="b">
        <f t="shared" si="28"/>
        <v>0</v>
      </c>
      <c r="AW227">
        <v>0</v>
      </c>
      <c r="AX227">
        <v>0</v>
      </c>
      <c r="AY227">
        <v>0</v>
      </c>
      <c r="AZ227">
        <f ca="1"/>
        <v>0</v>
      </c>
      <c r="BB227" t="str">
        <v/>
      </c>
      <c r="BC227" t="str">
        <v/>
      </c>
      <c r="BD227" t="str">
        <v/>
      </c>
      <c r="BE227" t="str">
        <v/>
      </c>
      <c r="BF227" t="str">
        <v/>
      </c>
      <c r="BG227">
        <f ca="1"/>
        <v>0</v>
      </c>
      <c r="BI227" s="54" t="str">
        <f t="shared" si="30"/>
        <v/>
      </c>
      <c r="BJ227" s="54" t="str">
        <f t="shared" si="31"/>
        <v/>
      </c>
      <c r="BK227" s="54" t="str">
        <f t="shared" si="32"/>
        <v/>
      </c>
      <c r="BL227" s="54" t="str">
        <v/>
      </c>
      <c r="BM227" t="str">
        <v/>
      </c>
      <c r="BN227" t="str">
        <v/>
      </c>
      <c r="BO227" t="str">
        <v/>
      </c>
      <c r="BP227" t="str">
        <v/>
      </c>
      <c r="BQ227" s="25" t="str">
        <f t="shared" si="29"/>
        <v/>
      </c>
      <c r="BR227" s="35" t="str">
        <v/>
      </c>
      <c r="BS227" s="35" t="str">
        <v/>
      </c>
      <c r="BT227" t="str">
        <v>227</v>
      </c>
      <c r="BU227" s="35" t="str">
        <f t="shared" si="35"/>
        <v/>
      </c>
      <c r="BX227" s="13"/>
      <c r="BY227" s="57" t="str">
        <f t="shared" si="33"/>
        <v/>
      </c>
      <c r="BZ227" s="57"/>
      <c r="CG227" s="71"/>
      <c r="CH227" s="73"/>
      <c r="CI227" s="73"/>
      <c r="CJ227" s="73"/>
      <c r="CK227" s="73"/>
      <c r="CL227" s="73"/>
      <c r="CM227" s="73"/>
      <c r="CN227" s="73"/>
      <c r="CO227" s="73"/>
      <c r="CP227" s="73"/>
      <c r="CQ227" s="73"/>
      <c r="CR227" s="73"/>
      <c r="CS227" s="73"/>
      <c r="CT227" s="73"/>
      <c r="CU227" s="73"/>
      <c r="CX227" t="str">
        <f ca="1"/>
        <v/>
      </c>
      <c r="CY227" t="str">
        <f ca="1"/>
        <v/>
      </c>
      <c r="CZ227" t="str">
        <f ca="1"/>
        <v/>
      </c>
      <c r="DA227" t="str">
        <f ca="1"/>
        <v/>
      </c>
      <c r="DB227" t="str">
        <f ca="1"/>
        <v/>
      </c>
      <c r="DC227" t="str">
        <f ca="1"/>
        <v/>
      </c>
      <c r="DD227" t="str">
        <f ca="1"/>
        <v/>
      </c>
      <c r="DL227" s="18" t="b">
        <f ca="1"/>
        <v>0</v>
      </c>
      <c r="DM227" s="141" t="str">
        <f t="shared" ca="1" si="34"/>
        <v/>
      </c>
      <c r="DN227" t="str">
        <v/>
      </c>
      <c r="DO227" t="str">
        <f ca="1"/>
        <v/>
      </c>
      <c r="DP227" t="str">
        <f ca="1"/>
        <v/>
      </c>
      <c r="DS227" t="str">
        <f ca="1"/>
        <v/>
      </c>
      <c r="DT227" t="str">
        <f ca="1"/>
        <v/>
      </c>
      <c r="DU227" t="str">
        <f ca="1"/>
        <v/>
      </c>
      <c r="DV227" t="str">
        <f ca="1"/>
        <v/>
      </c>
      <c r="DY227" t="str">
        <f ca="1"/>
        <v/>
      </c>
      <c r="DZ227" t="str">
        <f ca="1"/>
        <v/>
      </c>
      <c r="EC227" t="b">
        <f ca="1"/>
        <v>0</v>
      </c>
      <c r="ED227" t="str">
        <f ca="1"/>
        <v/>
      </c>
      <c r="EE227" s="13" t="str">
        <f ca="1"/>
        <v/>
      </c>
      <c r="EG227" t="str">
        <f ca="1"/>
        <v/>
      </c>
      <c r="EH227" t="str">
        <f ca="1"/>
        <v/>
      </c>
      <c r="EI227" t="str">
        <f ca="1"/>
        <v/>
      </c>
      <c r="EJ227" t="str">
        <f ca="1"/>
        <v/>
      </c>
      <c r="EK227" t="str">
        <f ca="1"/>
        <v/>
      </c>
      <c r="EL227" t="str">
        <f ca="1">IF(_IsInternal,_xlfn.TEXTJOIN($EL$1,TRUE,EG227:EJ227),"")</f>
        <v/>
      </c>
      <c r="EM227" t="str">
        <f ca="1"/>
        <v/>
      </c>
      <c r="EP227" t="str">
        <v/>
      </c>
      <c r="EQ227" t="str">
        <f ca="1"/>
        <v/>
      </c>
      <c r="ES227" s="78">
        <f>ROWS(ES$4:ES227)</f>
        <v>224</v>
      </c>
      <c r="FP227" t="str">
        <f ca="1"/>
        <v/>
      </c>
      <c r="FQ227" t="str">
        <f ca="1"/>
        <v/>
      </c>
      <c r="FR227" t="str">
        <f ca="1"/>
        <v/>
      </c>
      <c r="FZ227" s="109"/>
      <c r="GH227" t="str">
        <f ca="1"/>
        <v/>
      </c>
      <c r="GI227" t="str">
        <f ca="1"/>
        <v/>
      </c>
      <c r="GJ227" t="str">
        <f ca="1"/>
        <v/>
      </c>
      <c r="GY227" t="b">
        <f ca="1"/>
        <v>0</v>
      </c>
      <c r="GZ227" t="str">
        <f ca="1"/>
        <v/>
      </c>
      <c r="HA227" t="str">
        <f ca="1"/>
        <v/>
      </c>
      <c r="HB227" t="str">
        <f ca="1"/>
        <v/>
      </c>
      <c r="HQ227" t="str">
        <f ca="1"/>
        <v/>
      </c>
      <c r="HR227" t="str">
        <f ca="1"/>
        <v/>
      </c>
      <c r="HS227" t="str">
        <f ca="1"/>
        <v/>
      </c>
    </row>
    <row r="228" spans="1:227">
      <c r="A228" s="14" t="str">
        <f>IF(AK228,MAX(A$4:A227)+1,"")</f>
        <v/>
      </c>
      <c r="B228" s="51"/>
      <c r="C228" s="12"/>
      <c r="D228" s="12"/>
      <c r="E228" s="12"/>
      <c r="G228" s="12"/>
      <c r="I228" s="186"/>
      <c r="K228" s="12"/>
      <c r="L228" s="241"/>
      <c r="M228" s="241"/>
      <c r="O228" s="239">
        <v>0</v>
      </c>
      <c r="P228" s="240" t="str">
        <f ca="1">IF(T228,SUM(OFFSET($O228:$O$303,,,U228)),"")</f>
        <v/>
      </c>
      <c r="Q228" s="175"/>
      <c r="R228" s="177" t="str">
        <v/>
      </c>
      <c r="T228">
        <v>0</v>
      </c>
      <c r="U228" t="str">
        <f>IF(T228,IFERROR(MATCH(1,$T229:$T$303,0),ROWS($T228:$T$303)),"")</f>
        <v/>
      </c>
      <c r="V228" t="str">
        <v/>
      </c>
      <c r="W228" t="b">
        <f t="shared" ref="W228:W291" si="36">AND(AD228,OR(W227,T228))</f>
        <v>0</v>
      </c>
      <c r="X228" t="str">
        <v/>
      </c>
      <c r="Y228" t="str">
        <v/>
      </c>
      <c r="Z228" t="str">
        <v/>
      </c>
      <c r="AA228" t="b">
        <v>0</v>
      </c>
      <c r="AB228" t="b">
        <v>0</v>
      </c>
      <c r="AC228" t="b">
        <v>0</v>
      </c>
      <c r="AD228" t="b">
        <v>0</v>
      </c>
      <c r="AE228" t="b">
        <v>0</v>
      </c>
      <c r="AF228" s="25" t="b">
        <v>0</v>
      </c>
      <c r="AG228" t="b">
        <v>0</v>
      </c>
      <c r="AH228">
        <v>0</v>
      </c>
      <c r="AI228">
        <v>0</v>
      </c>
      <c r="AK228" s="13">
        <v>0</v>
      </c>
      <c r="AL228" s="13">
        <v>0</v>
      </c>
      <c r="AM228" s="13">
        <v>0</v>
      </c>
      <c r="AN228" s="18">
        <v>0</v>
      </c>
      <c r="AO228">
        <v>0</v>
      </c>
      <c r="AP228" t="b">
        <v>0</v>
      </c>
      <c r="AQ228">
        <v>0</v>
      </c>
      <c r="AR228">
        <v>0</v>
      </c>
      <c r="AS228" s="35" t="str">
        <v/>
      </c>
      <c r="AT228" s="35"/>
      <c r="AU228" s="58"/>
      <c r="AV228" t="b">
        <f t="shared" ref="AV228:AV291" si="37">AND(AE228=FALSE,OR(AND(AF228,AD228,AL228),AND(AL228=FALSE,AD228)))</f>
        <v>0</v>
      </c>
      <c r="AW228">
        <v>0</v>
      </c>
      <c r="AX228">
        <v>0</v>
      </c>
      <c r="AY228">
        <v>0</v>
      </c>
      <c r="AZ228">
        <f ca="1"/>
        <v>0</v>
      </c>
      <c r="BB228" t="str">
        <v/>
      </c>
      <c r="BC228" t="str">
        <v/>
      </c>
      <c r="BD228" t="str">
        <v/>
      </c>
      <c r="BE228" t="str">
        <v/>
      </c>
      <c r="BF228" t="str">
        <v/>
      </c>
      <c r="BG228">
        <f ca="1"/>
        <v>0</v>
      </c>
      <c r="BI228" s="54" t="str">
        <f t="shared" si="30"/>
        <v/>
      </c>
      <c r="BJ228" s="54" t="str">
        <f t="shared" si="31"/>
        <v/>
      </c>
      <c r="BK228" s="54" t="str">
        <f t="shared" si="32"/>
        <v/>
      </c>
      <c r="BL228" s="54" t="str">
        <v/>
      </c>
      <c r="BM228" t="str">
        <v/>
      </c>
      <c r="BN228" t="str">
        <v/>
      </c>
      <c r="BO228" t="str">
        <v/>
      </c>
      <c r="BP228" t="str">
        <v/>
      </c>
      <c r="BQ228" s="25" t="str">
        <f t="shared" ref="BQ228:BQ291" si="38">IF(_IsInp, _xlfn.TEXTJOIN(".",TRUE,BN228:BP228),"")</f>
        <v/>
      </c>
      <c r="BR228" s="35" t="str">
        <v/>
      </c>
      <c r="BS228" s="35" t="str">
        <v/>
      </c>
      <c r="BT228" t="str">
        <v>228</v>
      </c>
      <c r="BU228" s="35" t="str">
        <f t="shared" si="35"/>
        <v/>
      </c>
      <c r="BX228" s="13"/>
      <c r="BY228" s="57" t="str">
        <f t="shared" si="33"/>
        <v/>
      </c>
      <c r="BZ228" s="57"/>
      <c r="CG228" s="71"/>
      <c r="CH228" s="73"/>
      <c r="CI228" s="73"/>
      <c r="CJ228" s="73"/>
      <c r="CK228" s="73"/>
      <c r="CL228" s="73"/>
      <c r="CM228" s="73"/>
      <c r="CN228" s="73"/>
      <c r="CO228" s="73"/>
      <c r="CP228" s="73"/>
      <c r="CQ228" s="73"/>
      <c r="CR228" s="73"/>
      <c r="CS228" s="73"/>
      <c r="CT228" s="73"/>
      <c r="CU228" s="73"/>
      <c r="CX228" t="str">
        <f ca="1"/>
        <v/>
      </c>
      <c r="CY228" t="str">
        <f ca="1"/>
        <v/>
      </c>
      <c r="CZ228" t="str">
        <f ca="1"/>
        <v/>
      </c>
      <c r="DA228" t="str">
        <f ca="1"/>
        <v/>
      </c>
      <c r="DB228" t="str">
        <f ca="1"/>
        <v/>
      </c>
      <c r="DC228" t="str">
        <f ca="1"/>
        <v/>
      </c>
      <c r="DD228" t="str">
        <f ca="1"/>
        <v/>
      </c>
      <c r="DL228" s="18" t="b">
        <f ca="1"/>
        <v>0</v>
      </c>
      <c r="DM228" s="141" t="str">
        <f t="shared" ca="1" si="34"/>
        <v/>
      </c>
      <c r="DN228" t="str">
        <v/>
      </c>
      <c r="DO228" t="str">
        <f ca="1"/>
        <v/>
      </c>
      <c r="DP228" t="str">
        <f ca="1"/>
        <v/>
      </c>
      <c r="DS228" t="str">
        <f ca="1"/>
        <v/>
      </c>
      <c r="DT228" t="str">
        <f ca="1"/>
        <v/>
      </c>
      <c r="DU228" t="str">
        <f ca="1"/>
        <v/>
      </c>
      <c r="DV228" t="str">
        <f ca="1"/>
        <v/>
      </c>
      <c r="DY228" t="str">
        <f ca="1"/>
        <v/>
      </c>
      <c r="DZ228" t="str">
        <f ca="1"/>
        <v/>
      </c>
      <c r="EC228" t="b">
        <f ca="1"/>
        <v>0</v>
      </c>
      <c r="ED228" t="str">
        <f ca="1"/>
        <v/>
      </c>
      <c r="EE228" s="13" t="str">
        <f ca="1"/>
        <v/>
      </c>
      <c r="EG228" t="str">
        <f ca="1"/>
        <v/>
      </c>
      <c r="EH228" t="str">
        <f ca="1"/>
        <v/>
      </c>
      <c r="EI228" t="str">
        <f ca="1"/>
        <v/>
      </c>
      <c r="EJ228" t="str">
        <f ca="1"/>
        <v/>
      </c>
      <c r="EK228" t="str">
        <f ca="1"/>
        <v/>
      </c>
      <c r="EL228" t="str">
        <f ca="1">IF(_IsInternal,_xlfn.TEXTJOIN($EL$1,TRUE,EG228:EJ228),"")</f>
        <v/>
      </c>
      <c r="EM228" t="str">
        <f ca="1"/>
        <v/>
      </c>
      <c r="EP228" t="str">
        <v/>
      </c>
      <c r="EQ228" t="str">
        <f ca="1"/>
        <v/>
      </c>
      <c r="ES228" s="78">
        <f>ROWS(ES$4:ES228)</f>
        <v>225</v>
      </c>
      <c r="FP228" t="str">
        <f ca="1"/>
        <v/>
      </c>
      <c r="FQ228" t="str">
        <f ca="1"/>
        <v/>
      </c>
      <c r="FR228" t="str">
        <f ca="1"/>
        <v/>
      </c>
      <c r="FZ228" s="109"/>
      <c r="GH228" t="str">
        <f ca="1"/>
        <v/>
      </c>
      <c r="GI228" t="str">
        <f ca="1"/>
        <v/>
      </c>
      <c r="GJ228" t="str">
        <f ca="1"/>
        <v/>
      </c>
      <c r="GY228" t="b">
        <f ca="1"/>
        <v>0</v>
      </c>
      <c r="GZ228" t="str">
        <f ca="1"/>
        <v/>
      </c>
      <c r="HA228" t="str">
        <f ca="1"/>
        <v/>
      </c>
      <c r="HB228" t="str">
        <f ca="1"/>
        <v/>
      </c>
      <c r="HQ228" t="str">
        <f ca="1"/>
        <v/>
      </c>
      <c r="HR228" t="str">
        <f ca="1"/>
        <v/>
      </c>
      <c r="HS228" t="str">
        <f ca="1"/>
        <v/>
      </c>
    </row>
    <row r="229" spans="1:227">
      <c r="A229" s="14" t="str">
        <f>IF(AK229,MAX(A$4:A228)+1,"")</f>
        <v/>
      </c>
      <c r="B229" s="51"/>
      <c r="C229" s="12"/>
      <c r="D229" s="12"/>
      <c r="E229" s="12"/>
      <c r="G229" s="12"/>
      <c r="I229" s="186"/>
      <c r="K229" s="12"/>
      <c r="L229" s="241"/>
      <c r="M229" s="241"/>
      <c r="O229" s="239">
        <v>0</v>
      </c>
      <c r="P229" s="240" t="str">
        <f ca="1">IF(T229,SUM(OFFSET($O229:$O$303,,,U229)),"")</f>
        <v/>
      </c>
      <c r="Q229" s="175"/>
      <c r="R229" s="177" t="str">
        <v/>
      </c>
      <c r="T229">
        <v>0</v>
      </c>
      <c r="U229" t="str">
        <f>IF(T229,IFERROR(MATCH(1,$T230:$T$303,0),ROWS($T229:$T$303)),"")</f>
        <v/>
      </c>
      <c r="V229" t="str">
        <v/>
      </c>
      <c r="W229" t="b">
        <f t="shared" si="36"/>
        <v>0</v>
      </c>
      <c r="X229" t="str">
        <v/>
      </c>
      <c r="Y229" t="str">
        <v/>
      </c>
      <c r="Z229" t="str">
        <v/>
      </c>
      <c r="AA229" t="b">
        <v>0</v>
      </c>
      <c r="AB229" t="b">
        <v>0</v>
      </c>
      <c r="AC229" t="b">
        <v>0</v>
      </c>
      <c r="AD229" t="b">
        <v>0</v>
      </c>
      <c r="AE229" t="b">
        <v>0</v>
      </c>
      <c r="AF229" s="25" t="b">
        <v>0</v>
      </c>
      <c r="AG229" t="b">
        <v>0</v>
      </c>
      <c r="AH229">
        <v>0</v>
      </c>
      <c r="AI229">
        <v>0</v>
      </c>
      <c r="AK229" s="13">
        <v>0</v>
      </c>
      <c r="AL229" s="13">
        <v>0</v>
      </c>
      <c r="AM229" s="13">
        <v>0</v>
      </c>
      <c r="AN229" s="18">
        <v>0</v>
      </c>
      <c r="AO229">
        <v>0</v>
      </c>
      <c r="AP229" t="b">
        <v>0</v>
      </c>
      <c r="AQ229">
        <v>0</v>
      </c>
      <c r="AR229">
        <v>0</v>
      </c>
      <c r="AS229" s="35" t="str">
        <v/>
      </c>
      <c r="AT229" s="35"/>
      <c r="AU229" s="58"/>
      <c r="AV229" t="b">
        <f t="shared" si="37"/>
        <v>0</v>
      </c>
      <c r="AW229">
        <v>0</v>
      </c>
      <c r="AX229">
        <v>0</v>
      </c>
      <c r="AY229">
        <v>0</v>
      </c>
      <c r="AZ229">
        <f ca="1"/>
        <v>0</v>
      </c>
      <c r="BB229" t="str">
        <v/>
      </c>
      <c r="BC229" t="str">
        <v/>
      </c>
      <c r="BD229" t="str">
        <v/>
      </c>
      <c r="BE229" t="str">
        <v/>
      </c>
      <c r="BF229" t="str">
        <v/>
      </c>
      <c r="BG229">
        <f ca="1"/>
        <v>0</v>
      </c>
      <c r="BI229" s="54" t="str">
        <f t="shared" si="30"/>
        <v/>
      </c>
      <c r="BJ229" s="54" t="str">
        <f t="shared" si="31"/>
        <v/>
      </c>
      <c r="BK229" s="54" t="str">
        <f t="shared" si="32"/>
        <v/>
      </c>
      <c r="BL229" s="54" t="str">
        <v/>
      </c>
      <c r="BM229" t="str">
        <v/>
      </c>
      <c r="BN229" t="str">
        <v/>
      </c>
      <c r="BO229" t="str">
        <v/>
      </c>
      <c r="BP229" t="str">
        <v/>
      </c>
      <c r="BQ229" s="25" t="str">
        <f t="shared" si="38"/>
        <v/>
      </c>
      <c r="BR229" s="35" t="str">
        <v/>
      </c>
      <c r="BS229" s="35" t="str">
        <v/>
      </c>
      <c r="BT229" t="str">
        <v>229</v>
      </c>
      <c r="BU229" s="35" t="str">
        <f t="shared" si="35"/>
        <v/>
      </c>
      <c r="BX229" s="13"/>
      <c r="BY229" s="57" t="str">
        <f t="shared" si="33"/>
        <v/>
      </c>
      <c r="BZ229" s="57"/>
      <c r="CG229" s="71"/>
      <c r="CH229" s="73"/>
      <c r="CI229" s="73"/>
      <c r="CJ229" s="73"/>
      <c r="CK229" s="73"/>
      <c r="CL229" s="73"/>
      <c r="CM229" s="73"/>
      <c r="CN229" s="73"/>
      <c r="CO229" s="73"/>
      <c r="CP229" s="73"/>
      <c r="CQ229" s="73"/>
      <c r="CR229" s="73"/>
      <c r="CS229" s="73"/>
      <c r="CT229" s="73"/>
      <c r="CU229" s="73"/>
      <c r="CX229" t="str">
        <f ca="1"/>
        <v/>
      </c>
      <c r="CY229" t="str">
        <f ca="1"/>
        <v/>
      </c>
      <c r="CZ229" t="str">
        <f ca="1"/>
        <v/>
      </c>
      <c r="DA229" t="str">
        <f ca="1"/>
        <v/>
      </c>
      <c r="DB229" t="str">
        <f ca="1"/>
        <v/>
      </c>
      <c r="DC229" t="str">
        <f ca="1"/>
        <v/>
      </c>
      <c r="DD229" t="str">
        <f ca="1"/>
        <v/>
      </c>
      <c r="DL229" s="18" t="b">
        <f ca="1"/>
        <v>0</v>
      </c>
      <c r="DM229" s="141" t="str">
        <f t="shared" ca="1" si="34"/>
        <v/>
      </c>
      <c r="DN229" t="str">
        <v/>
      </c>
      <c r="DO229" t="str">
        <f ca="1"/>
        <v/>
      </c>
      <c r="DP229" t="str">
        <f ca="1"/>
        <v/>
      </c>
      <c r="DS229" t="str">
        <f ca="1"/>
        <v/>
      </c>
      <c r="DT229" t="str">
        <f ca="1"/>
        <v/>
      </c>
      <c r="DU229" t="str">
        <f ca="1"/>
        <v/>
      </c>
      <c r="DV229" t="str">
        <f ca="1"/>
        <v/>
      </c>
      <c r="DY229" t="str">
        <f ca="1"/>
        <v/>
      </c>
      <c r="DZ229" t="str">
        <f ca="1"/>
        <v/>
      </c>
      <c r="EC229" t="b">
        <f ca="1"/>
        <v>0</v>
      </c>
      <c r="ED229" t="str">
        <f ca="1"/>
        <v/>
      </c>
      <c r="EE229" s="13" t="str">
        <f ca="1"/>
        <v/>
      </c>
      <c r="EG229" t="str">
        <f ca="1"/>
        <v/>
      </c>
      <c r="EH229" t="str">
        <f ca="1"/>
        <v/>
      </c>
      <c r="EI229" t="str">
        <f ca="1"/>
        <v/>
      </c>
      <c r="EJ229" t="str">
        <f ca="1"/>
        <v/>
      </c>
      <c r="EK229" t="str">
        <f ca="1"/>
        <v/>
      </c>
      <c r="EL229" t="str">
        <f ca="1">IF(_IsInternal,_xlfn.TEXTJOIN($EL$1,TRUE,EG229:EJ229),"")</f>
        <v/>
      </c>
      <c r="EM229" t="str">
        <f ca="1"/>
        <v/>
      </c>
      <c r="EP229" t="str">
        <v/>
      </c>
      <c r="EQ229" t="str">
        <f ca="1"/>
        <v/>
      </c>
      <c r="ES229" s="78">
        <f>ROWS(ES$4:ES229)</f>
        <v>226</v>
      </c>
      <c r="FP229" t="str">
        <f ca="1"/>
        <v/>
      </c>
      <c r="FQ229" t="str">
        <f ca="1"/>
        <v/>
      </c>
      <c r="FR229" t="str">
        <f ca="1"/>
        <v/>
      </c>
      <c r="FZ229" s="109"/>
      <c r="GH229" t="str">
        <f ca="1"/>
        <v/>
      </c>
      <c r="GI229" t="str">
        <f ca="1"/>
        <v/>
      </c>
      <c r="GJ229" t="str">
        <f ca="1"/>
        <v/>
      </c>
      <c r="GY229" t="b">
        <f ca="1"/>
        <v>0</v>
      </c>
      <c r="GZ229" t="str">
        <f ca="1"/>
        <v/>
      </c>
      <c r="HA229" t="str">
        <f ca="1"/>
        <v/>
      </c>
      <c r="HB229" t="str">
        <f ca="1"/>
        <v/>
      </c>
      <c r="HQ229" t="str">
        <f ca="1"/>
        <v/>
      </c>
      <c r="HR229" t="str">
        <f ca="1"/>
        <v/>
      </c>
      <c r="HS229" t="str">
        <f ca="1"/>
        <v/>
      </c>
    </row>
    <row r="230" spans="1:227">
      <c r="A230" s="14" t="str">
        <f>IF(AK230,MAX(A$4:A229)+1,"")</f>
        <v/>
      </c>
      <c r="B230" s="51"/>
      <c r="C230" s="12"/>
      <c r="D230" s="12"/>
      <c r="E230" s="12"/>
      <c r="G230" s="12"/>
      <c r="I230" s="186"/>
      <c r="K230" s="12"/>
      <c r="L230" s="241"/>
      <c r="M230" s="241"/>
      <c r="O230" s="239">
        <v>0</v>
      </c>
      <c r="P230" s="240" t="str">
        <f ca="1">IF(T230,SUM(OFFSET($O230:$O$303,,,U230)),"")</f>
        <v/>
      </c>
      <c r="Q230" s="175"/>
      <c r="R230" s="177" t="str">
        <v/>
      </c>
      <c r="T230">
        <v>0</v>
      </c>
      <c r="U230" t="str">
        <f>IF(T230,IFERROR(MATCH(1,$T231:$T$303,0),ROWS($T230:$T$303)),"")</f>
        <v/>
      </c>
      <c r="V230" t="str">
        <v/>
      </c>
      <c r="W230" t="b">
        <f t="shared" si="36"/>
        <v>0</v>
      </c>
      <c r="X230" t="str">
        <v/>
      </c>
      <c r="Y230" t="str">
        <v/>
      </c>
      <c r="Z230" t="str">
        <v/>
      </c>
      <c r="AA230" t="b">
        <v>0</v>
      </c>
      <c r="AB230" t="b">
        <v>0</v>
      </c>
      <c r="AC230" t="b">
        <v>0</v>
      </c>
      <c r="AD230" t="b">
        <v>0</v>
      </c>
      <c r="AE230" t="b">
        <v>0</v>
      </c>
      <c r="AF230" s="25" t="b">
        <v>0</v>
      </c>
      <c r="AG230" t="b">
        <v>0</v>
      </c>
      <c r="AH230">
        <v>0</v>
      </c>
      <c r="AI230">
        <v>0</v>
      </c>
      <c r="AK230" s="13">
        <v>0</v>
      </c>
      <c r="AL230" s="13">
        <v>0</v>
      </c>
      <c r="AM230" s="13">
        <v>0</v>
      </c>
      <c r="AN230" s="18">
        <v>0</v>
      </c>
      <c r="AO230">
        <v>0</v>
      </c>
      <c r="AP230" t="b">
        <v>0</v>
      </c>
      <c r="AQ230">
        <v>0</v>
      </c>
      <c r="AR230">
        <v>0</v>
      </c>
      <c r="AS230" s="35" t="str">
        <v/>
      </c>
      <c r="AT230" s="35"/>
      <c r="AU230" s="58"/>
      <c r="AV230" t="b">
        <f t="shared" si="37"/>
        <v>0</v>
      </c>
      <c r="AW230">
        <v>0</v>
      </c>
      <c r="AX230">
        <v>0</v>
      </c>
      <c r="AY230">
        <v>0</v>
      </c>
      <c r="AZ230">
        <f ca="1"/>
        <v>0</v>
      </c>
      <c r="BB230" t="str">
        <v/>
      </c>
      <c r="BC230" t="str">
        <v/>
      </c>
      <c r="BD230" t="str">
        <v/>
      </c>
      <c r="BE230" t="str">
        <v/>
      </c>
      <c r="BF230" t="str">
        <v/>
      </c>
      <c r="BG230">
        <f ca="1"/>
        <v>0</v>
      </c>
      <c r="BI230" s="54" t="str">
        <f t="shared" si="30"/>
        <v/>
      </c>
      <c r="BJ230" s="54" t="str">
        <f t="shared" si="31"/>
        <v/>
      </c>
      <c r="BK230" s="54" t="str">
        <f t="shared" si="32"/>
        <v/>
      </c>
      <c r="BL230" s="54" t="str">
        <v/>
      </c>
      <c r="BM230" t="str">
        <v/>
      </c>
      <c r="BN230" t="str">
        <v/>
      </c>
      <c r="BO230" t="str">
        <v/>
      </c>
      <c r="BP230" t="str">
        <v/>
      </c>
      <c r="BQ230" s="25" t="str">
        <f t="shared" si="38"/>
        <v/>
      </c>
      <c r="BR230" s="35" t="str">
        <v/>
      </c>
      <c r="BS230" s="35" t="str">
        <v/>
      </c>
      <c r="BT230" t="str">
        <v>230</v>
      </c>
      <c r="BU230" s="35" t="str">
        <f t="shared" si="35"/>
        <v/>
      </c>
      <c r="BX230" s="13"/>
      <c r="BY230" s="57" t="str">
        <f t="shared" si="33"/>
        <v/>
      </c>
      <c r="BZ230" s="57"/>
      <c r="CG230" s="71"/>
      <c r="CH230" s="73"/>
      <c r="CI230" s="73"/>
      <c r="CJ230" s="73"/>
      <c r="CK230" s="73"/>
      <c r="CL230" s="73"/>
      <c r="CM230" s="73"/>
      <c r="CN230" s="73"/>
      <c r="CO230" s="73"/>
      <c r="CP230" s="73"/>
      <c r="CQ230" s="73"/>
      <c r="CR230" s="73"/>
      <c r="CS230" s="73"/>
      <c r="CT230" s="73"/>
      <c r="CU230" s="73"/>
      <c r="CX230" t="str">
        <f ca="1"/>
        <v/>
      </c>
      <c r="CY230" t="str">
        <f ca="1"/>
        <v/>
      </c>
      <c r="CZ230" t="str">
        <f ca="1"/>
        <v/>
      </c>
      <c r="DA230" t="str">
        <f ca="1"/>
        <v/>
      </c>
      <c r="DB230" t="str">
        <f ca="1"/>
        <v/>
      </c>
      <c r="DC230" t="str">
        <f ca="1"/>
        <v/>
      </c>
      <c r="DD230" t="str">
        <f ca="1"/>
        <v/>
      </c>
      <c r="DL230" s="18" t="b">
        <f ca="1"/>
        <v>0</v>
      </c>
      <c r="DM230" s="141" t="str">
        <f t="shared" ca="1" si="34"/>
        <v/>
      </c>
      <c r="DN230" t="str">
        <v/>
      </c>
      <c r="DO230" t="str">
        <f ca="1"/>
        <v/>
      </c>
      <c r="DP230" t="str">
        <f ca="1"/>
        <v/>
      </c>
      <c r="DS230" t="str">
        <f ca="1"/>
        <v/>
      </c>
      <c r="DT230" t="str">
        <f ca="1"/>
        <v/>
      </c>
      <c r="DU230" t="str">
        <f ca="1"/>
        <v/>
      </c>
      <c r="DV230" t="str">
        <f ca="1"/>
        <v/>
      </c>
      <c r="DY230" t="str">
        <f ca="1"/>
        <v/>
      </c>
      <c r="DZ230" t="str">
        <f ca="1"/>
        <v/>
      </c>
      <c r="EC230" t="b">
        <f ca="1"/>
        <v>0</v>
      </c>
      <c r="ED230" t="str">
        <f ca="1"/>
        <v/>
      </c>
      <c r="EE230" s="13" t="str">
        <f ca="1"/>
        <v/>
      </c>
      <c r="EG230" t="str">
        <f ca="1"/>
        <v/>
      </c>
      <c r="EH230" t="str">
        <f ca="1"/>
        <v/>
      </c>
      <c r="EI230" t="str">
        <f ca="1"/>
        <v/>
      </c>
      <c r="EJ230" t="str">
        <f ca="1"/>
        <v/>
      </c>
      <c r="EK230" t="str">
        <f ca="1"/>
        <v/>
      </c>
      <c r="EL230" t="str">
        <f ca="1">IF(_IsInternal,_xlfn.TEXTJOIN($EL$1,TRUE,EG230:EJ230),"")</f>
        <v/>
      </c>
      <c r="EM230" t="str">
        <f ca="1"/>
        <v/>
      </c>
      <c r="EP230" t="str">
        <v/>
      </c>
      <c r="EQ230" t="str">
        <f ca="1"/>
        <v/>
      </c>
      <c r="ES230" s="78">
        <f>ROWS(ES$4:ES230)</f>
        <v>227</v>
      </c>
      <c r="FP230" t="str">
        <f ca="1"/>
        <v/>
      </c>
      <c r="FQ230" t="str">
        <f ca="1"/>
        <v/>
      </c>
      <c r="FR230" t="str">
        <f ca="1"/>
        <v/>
      </c>
      <c r="FZ230" s="109"/>
      <c r="GH230" t="str">
        <f ca="1"/>
        <v/>
      </c>
      <c r="GI230" t="str">
        <f ca="1"/>
        <v/>
      </c>
      <c r="GJ230" t="str">
        <f ca="1"/>
        <v/>
      </c>
      <c r="GY230" t="b">
        <f ca="1"/>
        <v>0</v>
      </c>
      <c r="GZ230" t="str">
        <f ca="1"/>
        <v/>
      </c>
      <c r="HA230" t="str">
        <f ca="1"/>
        <v/>
      </c>
      <c r="HB230" t="str">
        <f ca="1"/>
        <v/>
      </c>
      <c r="HQ230" t="str">
        <f ca="1"/>
        <v/>
      </c>
      <c r="HR230" t="str">
        <f ca="1"/>
        <v/>
      </c>
      <c r="HS230" t="str">
        <f ca="1"/>
        <v/>
      </c>
    </row>
    <row r="231" spans="1:227">
      <c r="A231" s="14" t="str">
        <f>IF(AK231,MAX(A$4:A230)+1,"")</f>
        <v/>
      </c>
      <c r="B231" s="51"/>
      <c r="C231" s="12"/>
      <c r="D231" s="12"/>
      <c r="E231" s="12"/>
      <c r="G231" s="12"/>
      <c r="I231" s="186"/>
      <c r="K231" s="12"/>
      <c r="L231" s="241"/>
      <c r="M231" s="241"/>
      <c r="O231" s="239">
        <v>0</v>
      </c>
      <c r="P231" s="240" t="str">
        <f ca="1">IF(T231,SUM(OFFSET($O231:$O$303,,,U231)),"")</f>
        <v/>
      </c>
      <c r="Q231" s="175"/>
      <c r="R231" s="177" t="str">
        <v/>
      </c>
      <c r="T231">
        <v>0</v>
      </c>
      <c r="U231" t="str">
        <f>IF(T231,IFERROR(MATCH(1,$T232:$T$303,0),ROWS($T231:$T$303)),"")</f>
        <v/>
      </c>
      <c r="V231" t="str">
        <v/>
      </c>
      <c r="W231" t="b">
        <f t="shared" si="36"/>
        <v>0</v>
      </c>
      <c r="X231" t="str">
        <v/>
      </c>
      <c r="Y231" t="str">
        <v/>
      </c>
      <c r="Z231" t="str">
        <v/>
      </c>
      <c r="AA231" t="b">
        <v>0</v>
      </c>
      <c r="AB231" t="b">
        <v>0</v>
      </c>
      <c r="AC231" t="b">
        <v>0</v>
      </c>
      <c r="AD231" t="b">
        <v>0</v>
      </c>
      <c r="AE231" t="b">
        <v>0</v>
      </c>
      <c r="AF231" s="25" t="b">
        <v>0</v>
      </c>
      <c r="AG231" t="b">
        <v>0</v>
      </c>
      <c r="AH231">
        <v>0</v>
      </c>
      <c r="AI231">
        <v>0</v>
      </c>
      <c r="AK231" s="13">
        <v>0</v>
      </c>
      <c r="AL231" s="13">
        <v>0</v>
      </c>
      <c r="AM231" s="13">
        <v>0</v>
      </c>
      <c r="AN231" s="18">
        <v>0</v>
      </c>
      <c r="AO231">
        <v>0</v>
      </c>
      <c r="AP231" t="b">
        <v>0</v>
      </c>
      <c r="AQ231">
        <v>0</v>
      </c>
      <c r="AR231">
        <v>0</v>
      </c>
      <c r="AS231" s="35" t="str">
        <v/>
      </c>
      <c r="AT231" s="35"/>
      <c r="AU231" s="58"/>
      <c r="AV231" t="b">
        <f t="shared" si="37"/>
        <v>0</v>
      </c>
      <c r="AW231">
        <v>0</v>
      </c>
      <c r="AX231">
        <v>0</v>
      </c>
      <c r="AY231">
        <v>0</v>
      </c>
      <c r="AZ231">
        <f ca="1"/>
        <v>0</v>
      </c>
      <c r="BB231" t="str">
        <v/>
      </c>
      <c r="BC231" t="str">
        <v/>
      </c>
      <c r="BD231" t="str">
        <v/>
      </c>
      <c r="BE231" t="str">
        <v/>
      </c>
      <c r="BF231" t="str">
        <v/>
      </c>
      <c r="BG231">
        <f ca="1"/>
        <v>0</v>
      </c>
      <c r="BI231" s="54" t="str">
        <f t="shared" si="30"/>
        <v/>
      </c>
      <c r="BJ231" s="54" t="str">
        <f t="shared" si="31"/>
        <v/>
      </c>
      <c r="BK231" s="54" t="str">
        <f t="shared" si="32"/>
        <v/>
      </c>
      <c r="BL231" s="54" t="str">
        <v/>
      </c>
      <c r="BM231" t="str">
        <v/>
      </c>
      <c r="BN231" t="str">
        <v/>
      </c>
      <c r="BO231" t="str">
        <v/>
      </c>
      <c r="BP231" t="str">
        <v/>
      </c>
      <c r="BQ231" s="25" t="str">
        <f t="shared" si="38"/>
        <v/>
      </c>
      <c r="BR231" s="35" t="str">
        <v/>
      </c>
      <c r="BS231" s="35" t="str">
        <v/>
      </c>
      <c r="BT231" t="str">
        <v>231</v>
      </c>
      <c r="BU231" s="35" t="str">
        <f t="shared" si="35"/>
        <v/>
      </c>
      <c r="BX231" s="13"/>
      <c r="BY231" s="57" t="str">
        <f t="shared" si="33"/>
        <v/>
      </c>
      <c r="BZ231" s="57"/>
      <c r="CG231" s="71"/>
      <c r="CH231" s="73"/>
      <c r="CI231" s="73"/>
      <c r="CJ231" s="73"/>
      <c r="CK231" s="73"/>
      <c r="CL231" s="73"/>
      <c r="CM231" s="73"/>
      <c r="CN231" s="73"/>
      <c r="CO231" s="73"/>
      <c r="CP231" s="73"/>
      <c r="CQ231" s="73"/>
      <c r="CR231" s="73"/>
      <c r="CS231" s="73"/>
      <c r="CT231" s="73"/>
      <c r="CU231" s="73"/>
      <c r="CX231" t="str">
        <f ca="1"/>
        <v/>
      </c>
      <c r="CY231" t="str">
        <f ca="1"/>
        <v/>
      </c>
      <c r="CZ231" t="str">
        <f ca="1"/>
        <v/>
      </c>
      <c r="DA231" t="str">
        <f ca="1"/>
        <v/>
      </c>
      <c r="DB231" t="str">
        <f ca="1"/>
        <v/>
      </c>
      <c r="DC231" t="str">
        <f ca="1"/>
        <v/>
      </c>
      <c r="DD231" t="str">
        <f ca="1"/>
        <v/>
      </c>
      <c r="DL231" s="18" t="b">
        <f ca="1"/>
        <v>0</v>
      </c>
      <c r="DM231" s="141" t="str">
        <f t="shared" ca="1" si="34"/>
        <v/>
      </c>
      <c r="DN231" t="str">
        <v/>
      </c>
      <c r="DO231" t="str">
        <f ca="1"/>
        <v/>
      </c>
      <c r="DP231" t="str">
        <f ca="1"/>
        <v/>
      </c>
      <c r="DS231" t="str">
        <f ca="1"/>
        <v/>
      </c>
      <c r="DT231" t="str">
        <f ca="1"/>
        <v/>
      </c>
      <c r="DU231" t="str">
        <f ca="1"/>
        <v/>
      </c>
      <c r="DV231" t="str">
        <f ca="1"/>
        <v/>
      </c>
      <c r="DY231" t="str">
        <f ca="1"/>
        <v/>
      </c>
      <c r="DZ231" t="str">
        <f ca="1"/>
        <v/>
      </c>
      <c r="EC231" t="b">
        <f ca="1"/>
        <v>0</v>
      </c>
      <c r="ED231" t="str">
        <f ca="1"/>
        <v/>
      </c>
      <c r="EE231" s="13" t="str">
        <f ca="1"/>
        <v/>
      </c>
      <c r="EG231" t="str">
        <f ca="1"/>
        <v/>
      </c>
      <c r="EH231" t="str">
        <f ca="1"/>
        <v/>
      </c>
      <c r="EI231" t="str">
        <f ca="1"/>
        <v/>
      </c>
      <c r="EJ231" t="str">
        <f ca="1"/>
        <v/>
      </c>
      <c r="EK231" t="str">
        <f ca="1"/>
        <v/>
      </c>
      <c r="EL231" t="str">
        <f ca="1">IF(_IsInternal,_xlfn.TEXTJOIN($EL$1,TRUE,EG231:EJ231),"")</f>
        <v/>
      </c>
      <c r="EM231" t="str">
        <f ca="1"/>
        <v/>
      </c>
      <c r="EP231" t="str">
        <v/>
      </c>
      <c r="EQ231" t="str">
        <f ca="1"/>
        <v/>
      </c>
      <c r="ES231" s="78">
        <f>ROWS(ES$4:ES231)</f>
        <v>228</v>
      </c>
      <c r="FP231" t="str">
        <f ca="1"/>
        <v/>
      </c>
      <c r="FQ231" t="str">
        <f ca="1"/>
        <v/>
      </c>
      <c r="FR231" t="str">
        <f ca="1"/>
        <v/>
      </c>
      <c r="FZ231" s="109"/>
      <c r="GH231" t="str">
        <f ca="1"/>
        <v/>
      </c>
      <c r="GI231" t="str">
        <f ca="1"/>
        <v/>
      </c>
      <c r="GJ231" t="str">
        <f ca="1"/>
        <v/>
      </c>
      <c r="GY231" t="b">
        <f ca="1"/>
        <v>0</v>
      </c>
      <c r="GZ231" t="str">
        <f ca="1"/>
        <v/>
      </c>
      <c r="HA231" t="str">
        <f ca="1"/>
        <v/>
      </c>
      <c r="HB231" t="str">
        <f ca="1"/>
        <v/>
      </c>
      <c r="HQ231" t="str">
        <f ca="1"/>
        <v/>
      </c>
      <c r="HR231" t="str">
        <f ca="1"/>
        <v/>
      </c>
      <c r="HS231" t="str">
        <f ca="1"/>
        <v/>
      </c>
    </row>
    <row r="232" spans="1:227">
      <c r="A232" s="14" t="str">
        <f>IF(AK232,MAX(A$4:A231)+1,"")</f>
        <v/>
      </c>
      <c r="B232" s="51"/>
      <c r="C232" s="12"/>
      <c r="D232" s="12"/>
      <c r="E232" s="12"/>
      <c r="G232" s="12"/>
      <c r="I232" s="186"/>
      <c r="K232" s="12"/>
      <c r="L232" s="241"/>
      <c r="M232" s="241"/>
      <c r="O232" s="239">
        <v>0</v>
      </c>
      <c r="P232" s="240" t="str">
        <f ca="1">IF(T232,SUM(OFFSET($O232:$O$303,,,U232)),"")</f>
        <v/>
      </c>
      <c r="Q232" s="175"/>
      <c r="R232" s="177" t="str">
        <v/>
      </c>
      <c r="T232">
        <v>0</v>
      </c>
      <c r="U232" t="str">
        <f>IF(T232,IFERROR(MATCH(1,$T233:$T$303,0),ROWS($T232:$T$303)),"")</f>
        <v/>
      </c>
      <c r="V232" t="str">
        <v/>
      </c>
      <c r="W232" t="b">
        <f t="shared" si="36"/>
        <v>0</v>
      </c>
      <c r="X232" t="str">
        <v/>
      </c>
      <c r="Y232" t="str">
        <v/>
      </c>
      <c r="Z232" t="str">
        <v/>
      </c>
      <c r="AA232" t="b">
        <v>0</v>
      </c>
      <c r="AB232" t="b">
        <v>0</v>
      </c>
      <c r="AC232" t="b">
        <v>0</v>
      </c>
      <c r="AD232" t="b">
        <v>0</v>
      </c>
      <c r="AE232" t="b">
        <v>0</v>
      </c>
      <c r="AF232" s="25" t="b">
        <v>0</v>
      </c>
      <c r="AG232" t="b">
        <v>0</v>
      </c>
      <c r="AH232">
        <v>0</v>
      </c>
      <c r="AI232">
        <v>0</v>
      </c>
      <c r="AK232" s="13">
        <v>0</v>
      </c>
      <c r="AL232" s="13">
        <v>0</v>
      </c>
      <c r="AM232" s="13">
        <v>0</v>
      </c>
      <c r="AN232" s="18">
        <v>0</v>
      </c>
      <c r="AO232">
        <v>0</v>
      </c>
      <c r="AP232" t="b">
        <v>0</v>
      </c>
      <c r="AQ232">
        <v>0</v>
      </c>
      <c r="AR232">
        <v>0</v>
      </c>
      <c r="AS232" s="35" t="str">
        <v/>
      </c>
      <c r="AT232" s="35"/>
      <c r="AU232" s="58"/>
      <c r="AV232" t="b">
        <f t="shared" si="37"/>
        <v>0</v>
      </c>
      <c r="AW232">
        <v>0</v>
      </c>
      <c r="AX232">
        <v>0</v>
      </c>
      <c r="AY232">
        <v>0</v>
      </c>
      <c r="AZ232">
        <f ca="1"/>
        <v>0</v>
      </c>
      <c r="BB232" t="str">
        <v/>
      </c>
      <c r="BC232" t="str">
        <v/>
      </c>
      <c r="BD232" t="str">
        <v/>
      </c>
      <c r="BE232" t="str">
        <v/>
      </c>
      <c r="BF232" t="str">
        <v/>
      </c>
      <c r="BG232">
        <f ca="1"/>
        <v>0</v>
      </c>
      <c r="BI232" s="54" t="str">
        <f t="shared" si="30"/>
        <v/>
      </c>
      <c r="BJ232" s="54" t="str">
        <f t="shared" si="31"/>
        <v/>
      </c>
      <c r="BK232" s="54" t="str">
        <f t="shared" si="32"/>
        <v/>
      </c>
      <c r="BL232" s="54" t="str">
        <v/>
      </c>
      <c r="BM232" t="str">
        <v/>
      </c>
      <c r="BN232" t="str">
        <v/>
      </c>
      <c r="BO232" t="str">
        <v/>
      </c>
      <c r="BP232" t="str">
        <v/>
      </c>
      <c r="BQ232" s="25" t="str">
        <f t="shared" si="38"/>
        <v/>
      </c>
      <c r="BR232" s="35" t="str">
        <v/>
      </c>
      <c r="BS232" s="35" t="str">
        <v/>
      </c>
      <c r="BT232" t="str">
        <v>232</v>
      </c>
      <c r="BU232" s="35" t="str">
        <f t="shared" si="35"/>
        <v/>
      </c>
      <c r="BX232" s="13"/>
      <c r="BY232" s="57" t="str">
        <f t="shared" si="33"/>
        <v/>
      </c>
      <c r="BZ232" s="57"/>
      <c r="CG232" s="71"/>
      <c r="CH232" s="73"/>
      <c r="CI232" s="73"/>
      <c r="CJ232" s="73"/>
      <c r="CK232" s="73"/>
      <c r="CL232" s="73"/>
      <c r="CM232" s="73"/>
      <c r="CN232" s="73"/>
      <c r="CO232" s="73"/>
      <c r="CP232" s="73"/>
      <c r="CQ232" s="73"/>
      <c r="CR232" s="73"/>
      <c r="CS232" s="73"/>
      <c r="CT232" s="73"/>
      <c r="CU232" s="73"/>
      <c r="CX232" t="str">
        <f ca="1"/>
        <v/>
      </c>
      <c r="CY232" t="str">
        <f ca="1"/>
        <v/>
      </c>
      <c r="CZ232" t="str">
        <f ca="1"/>
        <v/>
      </c>
      <c r="DA232" t="str">
        <f ca="1"/>
        <v/>
      </c>
      <c r="DB232" t="str">
        <f ca="1"/>
        <v/>
      </c>
      <c r="DC232" t="str">
        <f ca="1"/>
        <v/>
      </c>
      <c r="DD232" t="str">
        <f ca="1"/>
        <v/>
      </c>
      <c r="DL232" s="18" t="b">
        <f ca="1"/>
        <v>0</v>
      </c>
      <c r="DM232" s="141" t="str">
        <f t="shared" ca="1" si="34"/>
        <v/>
      </c>
      <c r="DN232" t="str">
        <v/>
      </c>
      <c r="DO232" t="str">
        <f ca="1"/>
        <v/>
      </c>
      <c r="DP232" t="str">
        <f ca="1"/>
        <v/>
      </c>
      <c r="DS232" t="str">
        <f ca="1"/>
        <v/>
      </c>
      <c r="DT232" t="str">
        <f ca="1"/>
        <v/>
      </c>
      <c r="DU232" t="str">
        <f ca="1"/>
        <v/>
      </c>
      <c r="DV232" t="str">
        <f ca="1"/>
        <v/>
      </c>
      <c r="DY232" t="str">
        <f ca="1"/>
        <v/>
      </c>
      <c r="DZ232" t="str">
        <f ca="1"/>
        <v/>
      </c>
      <c r="EC232" t="b">
        <f ca="1"/>
        <v>0</v>
      </c>
      <c r="ED232" t="str">
        <f ca="1"/>
        <v/>
      </c>
      <c r="EE232" s="13" t="str">
        <f ca="1"/>
        <v/>
      </c>
      <c r="EG232" t="str">
        <f ca="1"/>
        <v/>
      </c>
      <c r="EH232" t="str">
        <f ca="1"/>
        <v/>
      </c>
      <c r="EI232" t="str">
        <f ca="1"/>
        <v/>
      </c>
      <c r="EJ232" t="str">
        <f ca="1"/>
        <v/>
      </c>
      <c r="EK232" t="str">
        <f ca="1"/>
        <v/>
      </c>
      <c r="EL232" t="str">
        <f ca="1">IF(_IsInternal,_xlfn.TEXTJOIN($EL$1,TRUE,EG232:EJ232),"")</f>
        <v/>
      </c>
      <c r="EM232" t="str">
        <f ca="1"/>
        <v/>
      </c>
      <c r="EP232" t="str">
        <v/>
      </c>
      <c r="EQ232" t="str">
        <f ca="1"/>
        <v/>
      </c>
      <c r="ES232" s="78">
        <f>ROWS(ES$4:ES232)</f>
        <v>229</v>
      </c>
      <c r="FP232" t="str">
        <f ca="1"/>
        <v/>
      </c>
      <c r="FQ232" t="str">
        <f ca="1"/>
        <v/>
      </c>
      <c r="FR232" t="str">
        <f ca="1"/>
        <v/>
      </c>
      <c r="FZ232" s="109"/>
      <c r="GH232" t="str">
        <f ca="1"/>
        <v/>
      </c>
      <c r="GI232" t="str">
        <f ca="1"/>
        <v/>
      </c>
      <c r="GJ232" t="str">
        <f ca="1"/>
        <v/>
      </c>
      <c r="GY232" t="b">
        <f ca="1"/>
        <v>0</v>
      </c>
      <c r="GZ232" t="str">
        <f ca="1"/>
        <v/>
      </c>
      <c r="HA232" t="str">
        <f ca="1"/>
        <v/>
      </c>
      <c r="HB232" t="str">
        <f ca="1"/>
        <v/>
      </c>
      <c r="HQ232" t="str">
        <f ca="1"/>
        <v/>
      </c>
      <c r="HR232" t="str">
        <f ca="1"/>
        <v/>
      </c>
      <c r="HS232" t="str">
        <f ca="1"/>
        <v/>
      </c>
    </row>
    <row r="233" spans="1:227">
      <c r="A233" s="14" t="str">
        <f>IF(AK233,MAX(A$4:A232)+1,"")</f>
        <v/>
      </c>
      <c r="B233" s="51"/>
      <c r="C233" s="12"/>
      <c r="D233" s="12"/>
      <c r="E233" s="12"/>
      <c r="G233" s="12"/>
      <c r="I233" s="186"/>
      <c r="K233" s="12"/>
      <c r="L233" s="241"/>
      <c r="M233" s="241"/>
      <c r="O233" s="239">
        <v>0</v>
      </c>
      <c r="P233" s="240" t="str">
        <f ca="1">IF(T233,SUM(OFFSET($O233:$O$303,,,U233)),"")</f>
        <v/>
      </c>
      <c r="Q233" s="175"/>
      <c r="R233" s="177" t="str">
        <v/>
      </c>
      <c r="T233">
        <v>0</v>
      </c>
      <c r="U233" t="str">
        <f>IF(T233,IFERROR(MATCH(1,$T234:$T$303,0),ROWS($T233:$T$303)),"")</f>
        <v/>
      </c>
      <c r="V233" t="str">
        <v/>
      </c>
      <c r="W233" t="b">
        <f t="shared" si="36"/>
        <v>0</v>
      </c>
      <c r="X233" t="str">
        <v/>
      </c>
      <c r="Y233" t="str">
        <v/>
      </c>
      <c r="Z233" t="str">
        <v/>
      </c>
      <c r="AA233" t="b">
        <v>0</v>
      </c>
      <c r="AB233" t="b">
        <v>0</v>
      </c>
      <c r="AC233" t="b">
        <v>0</v>
      </c>
      <c r="AD233" t="b">
        <v>0</v>
      </c>
      <c r="AE233" t="b">
        <v>0</v>
      </c>
      <c r="AF233" s="25" t="b">
        <v>0</v>
      </c>
      <c r="AG233" t="b">
        <v>0</v>
      </c>
      <c r="AH233">
        <v>0</v>
      </c>
      <c r="AI233">
        <v>0</v>
      </c>
      <c r="AK233" s="13">
        <v>0</v>
      </c>
      <c r="AL233" s="13">
        <v>0</v>
      </c>
      <c r="AM233" s="13">
        <v>0</v>
      </c>
      <c r="AN233" s="18">
        <v>0</v>
      </c>
      <c r="AO233">
        <v>0</v>
      </c>
      <c r="AP233" t="b">
        <v>0</v>
      </c>
      <c r="AQ233">
        <v>0</v>
      </c>
      <c r="AR233">
        <v>0</v>
      </c>
      <c r="AS233" s="35" t="str">
        <v/>
      </c>
      <c r="AT233" s="35"/>
      <c r="AU233" s="58"/>
      <c r="AV233" t="b">
        <f t="shared" si="37"/>
        <v>0</v>
      </c>
      <c r="AW233">
        <v>0</v>
      </c>
      <c r="AX233">
        <v>0</v>
      </c>
      <c r="AY233">
        <v>0</v>
      </c>
      <c r="AZ233">
        <f ca="1"/>
        <v>0</v>
      </c>
      <c r="BB233" t="str">
        <v/>
      </c>
      <c r="BC233" t="str">
        <v/>
      </c>
      <c r="BD233" t="str">
        <v/>
      </c>
      <c r="BE233" t="str">
        <v/>
      </c>
      <c r="BF233" t="str">
        <v/>
      </c>
      <c r="BG233">
        <f ca="1"/>
        <v>0</v>
      </c>
      <c r="BI233" s="54" t="str">
        <f t="shared" si="30"/>
        <v/>
      </c>
      <c r="BJ233" s="54" t="str">
        <f t="shared" si="31"/>
        <v/>
      </c>
      <c r="BK233" s="54" t="str">
        <f t="shared" si="32"/>
        <v/>
      </c>
      <c r="BL233" s="54" t="str">
        <v/>
      </c>
      <c r="BM233" t="str">
        <v/>
      </c>
      <c r="BN233" t="str">
        <v/>
      </c>
      <c r="BO233" t="str">
        <v/>
      </c>
      <c r="BP233" t="str">
        <v/>
      </c>
      <c r="BQ233" s="25" t="str">
        <f t="shared" si="38"/>
        <v/>
      </c>
      <c r="BR233" s="35" t="str">
        <v/>
      </c>
      <c r="BS233" s="35" t="str">
        <v/>
      </c>
      <c r="BT233" t="str">
        <v>233</v>
      </c>
      <c r="BU233" s="35" t="str">
        <f t="shared" si="35"/>
        <v/>
      </c>
      <c r="BX233" s="13"/>
      <c r="BY233" s="57" t="str">
        <f t="shared" si="33"/>
        <v/>
      </c>
      <c r="BZ233" s="57"/>
      <c r="CG233" s="71"/>
      <c r="CH233" s="73"/>
      <c r="CI233" s="73"/>
      <c r="CJ233" s="73"/>
      <c r="CK233" s="73"/>
      <c r="CL233" s="73"/>
      <c r="CM233" s="73"/>
      <c r="CN233" s="73"/>
      <c r="CO233" s="73"/>
      <c r="CP233" s="73"/>
      <c r="CQ233" s="73"/>
      <c r="CR233" s="73"/>
      <c r="CS233" s="73"/>
      <c r="CT233" s="73"/>
      <c r="CU233" s="73"/>
      <c r="CX233" t="str">
        <f ca="1"/>
        <v/>
      </c>
      <c r="CY233" t="str">
        <f ca="1"/>
        <v/>
      </c>
      <c r="CZ233" t="str">
        <f ca="1"/>
        <v/>
      </c>
      <c r="DA233" t="str">
        <f ca="1"/>
        <v/>
      </c>
      <c r="DB233" t="str">
        <f ca="1"/>
        <v/>
      </c>
      <c r="DC233" t="str">
        <f ca="1"/>
        <v/>
      </c>
      <c r="DD233" t="str">
        <f ca="1"/>
        <v/>
      </c>
      <c r="DL233" s="18" t="b">
        <f ca="1"/>
        <v>0</v>
      </c>
      <c r="DM233" s="141" t="str">
        <f t="shared" ca="1" si="34"/>
        <v/>
      </c>
      <c r="DN233" t="str">
        <v/>
      </c>
      <c r="DO233" t="str">
        <f ca="1"/>
        <v/>
      </c>
      <c r="DP233" t="str">
        <f ca="1"/>
        <v/>
      </c>
      <c r="DS233" t="str">
        <f ca="1"/>
        <v/>
      </c>
      <c r="DT233" t="str">
        <f ca="1"/>
        <v/>
      </c>
      <c r="DU233" t="str">
        <f ca="1"/>
        <v/>
      </c>
      <c r="DV233" t="str">
        <f ca="1"/>
        <v/>
      </c>
      <c r="DY233" t="str">
        <f ca="1"/>
        <v/>
      </c>
      <c r="DZ233" t="str">
        <f ca="1"/>
        <v/>
      </c>
      <c r="EC233" t="b">
        <f ca="1"/>
        <v>0</v>
      </c>
      <c r="ED233" t="str">
        <f ca="1"/>
        <v/>
      </c>
      <c r="EE233" s="13" t="str">
        <f ca="1"/>
        <v/>
      </c>
      <c r="EG233" t="str">
        <f ca="1"/>
        <v/>
      </c>
      <c r="EH233" t="str">
        <f ca="1"/>
        <v/>
      </c>
      <c r="EI233" t="str">
        <f ca="1"/>
        <v/>
      </c>
      <c r="EJ233" t="str">
        <f ca="1"/>
        <v/>
      </c>
      <c r="EK233" t="str">
        <f ca="1"/>
        <v/>
      </c>
      <c r="EL233" t="str">
        <f ca="1">IF(_IsInternal,_xlfn.TEXTJOIN($EL$1,TRUE,EG233:EJ233),"")</f>
        <v/>
      </c>
      <c r="EM233" t="str">
        <f ca="1"/>
        <v/>
      </c>
      <c r="EP233" t="str">
        <v/>
      </c>
      <c r="EQ233" t="str">
        <f ca="1"/>
        <v/>
      </c>
      <c r="ES233" s="78">
        <f>ROWS(ES$4:ES233)</f>
        <v>230</v>
      </c>
      <c r="FP233" t="str">
        <f ca="1"/>
        <v/>
      </c>
      <c r="FQ233" t="str">
        <f ca="1"/>
        <v/>
      </c>
      <c r="FR233" t="str">
        <f ca="1"/>
        <v/>
      </c>
      <c r="FZ233" s="109"/>
      <c r="GH233" t="str">
        <f ca="1"/>
        <v/>
      </c>
      <c r="GI233" t="str">
        <f ca="1"/>
        <v/>
      </c>
      <c r="GJ233" t="str">
        <f ca="1"/>
        <v/>
      </c>
      <c r="GY233" t="b">
        <f ca="1"/>
        <v>0</v>
      </c>
      <c r="GZ233" t="str">
        <f ca="1"/>
        <v/>
      </c>
      <c r="HA233" t="str">
        <f ca="1"/>
        <v/>
      </c>
      <c r="HB233" t="str">
        <f ca="1"/>
        <v/>
      </c>
      <c r="HQ233" t="str">
        <f ca="1"/>
        <v/>
      </c>
      <c r="HR233" t="str">
        <f ca="1"/>
        <v/>
      </c>
      <c r="HS233" t="str">
        <f ca="1"/>
        <v/>
      </c>
    </row>
    <row r="234" spans="1:227">
      <c r="A234" s="14" t="str">
        <f>IF(AK234,MAX(A$4:A233)+1,"")</f>
        <v/>
      </c>
      <c r="B234" s="51"/>
      <c r="C234" s="12"/>
      <c r="D234" s="12"/>
      <c r="E234" s="12"/>
      <c r="G234" s="12"/>
      <c r="I234" s="186"/>
      <c r="K234" s="12"/>
      <c r="L234" s="241"/>
      <c r="M234" s="241"/>
      <c r="O234" s="239">
        <v>0</v>
      </c>
      <c r="P234" s="240" t="str">
        <f ca="1">IF(T234,SUM(OFFSET($O234:$O$303,,,U234)),"")</f>
        <v/>
      </c>
      <c r="Q234" s="175"/>
      <c r="R234" s="177" t="str">
        <v/>
      </c>
      <c r="T234">
        <v>0</v>
      </c>
      <c r="U234" t="str">
        <f>IF(T234,IFERROR(MATCH(1,$T235:$T$303,0),ROWS($T234:$T$303)),"")</f>
        <v/>
      </c>
      <c r="V234" t="str">
        <v/>
      </c>
      <c r="W234" t="b">
        <f t="shared" si="36"/>
        <v>0</v>
      </c>
      <c r="X234" t="str">
        <v/>
      </c>
      <c r="Y234" t="str">
        <v/>
      </c>
      <c r="Z234" t="str">
        <v/>
      </c>
      <c r="AA234" t="b">
        <v>0</v>
      </c>
      <c r="AB234" t="b">
        <v>0</v>
      </c>
      <c r="AC234" t="b">
        <v>0</v>
      </c>
      <c r="AD234" t="b">
        <v>0</v>
      </c>
      <c r="AE234" t="b">
        <v>0</v>
      </c>
      <c r="AF234" s="25" t="b">
        <v>0</v>
      </c>
      <c r="AG234" t="b">
        <v>0</v>
      </c>
      <c r="AH234">
        <v>0</v>
      </c>
      <c r="AI234">
        <v>0</v>
      </c>
      <c r="AK234" s="13">
        <v>0</v>
      </c>
      <c r="AL234" s="13">
        <v>0</v>
      </c>
      <c r="AM234" s="13">
        <v>0</v>
      </c>
      <c r="AN234" s="18">
        <v>0</v>
      </c>
      <c r="AO234">
        <v>0</v>
      </c>
      <c r="AP234" t="b">
        <v>0</v>
      </c>
      <c r="AQ234">
        <v>0</v>
      </c>
      <c r="AR234">
        <v>0</v>
      </c>
      <c r="AS234" s="35" t="str">
        <v/>
      </c>
      <c r="AT234" s="35"/>
      <c r="AU234" s="58"/>
      <c r="AV234" t="b">
        <f t="shared" si="37"/>
        <v>0</v>
      </c>
      <c r="AW234">
        <v>0</v>
      </c>
      <c r="AX234">
        <v>0</v>
      </c>
      <c r="AY234">
        <v>0</v>
      </c>
      <c r="AZ234">
        <f ca="1"/>
        <v>0</v>
      </c>
      <c r="BB234" t="str">
        <v/>
      </c>
      <c r="BC234" t="str">
        <v/>
      </c>
      <c r="BD234" t="str">
        <v/>
      </c>
      <c r="BE234" t="str">
        <v/>
      </c>
      <c r="BF234" t="str">
        <v/>
      </c>
      <c r="BG234">
        <f ca="1"/>
        <v>0</v>
      </c>
      <c r="BI234" s="54" t="str">
        <f t="shared" si="30"/>
        <v/>
      </c>
      <c r="BJ234" s="54" t="str">
        <f t="shared" si="31"/>
        <v/>
      </c>
      <c r="BK234" s="54" t="str">
        <f t="shared" si="32"/>
        <v/>
      </c>
      <c r="BL234" s="54" t="str">
        <v/>
      </c>
      <c r="BM234" t="str">
        <v/>
      </c>
      <c r="BN234" t="str">
        <v/>
      </c>
      <c r="BO234" t="str">
        <v/>
      </c>
      <c r="BP234" t="str">
        <v/>
      </c>
      <c r="BQ234" s="25" t="str">
        <f t="shared" si="38"/>
        <v/>
      </c>
      <c r="BR234" s="35" t="str">
        <v/>
      </c>
      <c r="BS234" s="35" t="str">
        <v/>
      </c>
      <c r="BT234" t="str">
        <v>234</v>
      </c>
      <c r="BU234" s="35" t="str">
        <f t="shared" si="35"/>
        <v/>
      </c>
      <c r="BX234" s="13"/>
      <c r="BY234" s="57" t="str">
        <f t="shared" si="33"/>
        <v/>
      </c>
      <c r="BZ234" s="57"/>
      <c r="CG234" s="71"/>
      <c r="CH234" s="73"/>
      <c r="CI234" s="73"/>
      <c r="CJ234" s="73"/>
      <c r="CK234" s="73"/>
      <c r="CL234" s="73"/>
      <c r="CM234" s="73"/>
      <c r="CN234" s="73"/>
      <c r="CO234" s="73"/>
      <c r="CP234" s="73"/>
      <c r="CQ234" s="73"/>
      <c r="CR234" s="73"/>
      <c r="CS234" s="73"/>
      <c r="CT234" s="73"/>
      <c r="CU234" s="73"/>
      <c r="CX234" t="str">
        <f ca="1"/>
        <v/>
      </c>
      <c r="CY234" t="str">
        <f ca="1"/>
        <v/>
      </c>
      <c r="CZ234" t="str">
        <f ca="1"/>
        <v/>
      </c>
      <c r="DA234" t="str">
        <f ca="1"/>
        <v/>
      </c>
      <c r="DB234" t="str">
        <f ca="1"/>
        <v/>
      </c>
      <c r="DC234" t="str">
        <f ca="1"/>
        <v/>
      </c>
      <c r="DD234" t="str">
        <f ca="1"/>
        <v/>
      </c>
      <c r="DL234" s="18" t="b">
        <f ca="1"/>
        <v>0</v>
      </c>
      <c r="DM234" s="141" t="str">
        <f t="shared" ca="1" si="34"/>
        <v/>
      </c>
      <c r="DN234" t="str">
        <v/>
      </c>
      <c r="DO234" t="str">
        <f ca="1"/>
        <v/>
      </c>
      <c r="DP234" t="str">
        <f ca="1"/>
        <v/>
      </c>
      <c r="DS234" t="str">
        <f ca="1"/>
        <v/>
      </c>
      <c r="DT234" t="str">
        <f ca="1"/>
        <v/>
      </c>
      <c r="DU234" t="str">
        <f ca="1"/>
        <v/>
      </c>
      <c r="DV234" t="str">
        <f ca="1"/>
        <v/>
      </c>
      <c r="DY234" t="str">
        <f ca="1"/>
        <v/>
      </c>
      <c r="DZ234" t="str">
        <f ca="1"/>
        <v/>
      </c>
      <c r="EC234" t="b">
        <f ca="1"/>
        <v>0</v>
      </c>
      <c r="ED234" t="str">
        <f ca="1"/>
        <v/>
      </c>
      <c r="EE234" s="13" t="str">
        <f ca="1"/>
        <v/>
      </c>
      <c r="EG234" t="str">
        <f ca="1"/>
        <v/>
      </c>
      <c r="EH234" t="str">
        <f ca="1"/>
        <v/>
      </c>
      <c r="EI234" t="str">
        <f ca="1"/>
        <v/>
      </c>
      <c r="EJ234" t="str">
        <f ca="1"/>
        <v/>
      </c>
      <c r="EK234" t="str">
        <f ca="1"/>
        <v/>
      </c>
      <c r="EL234" t="str">
        <f ca="1">IF(_IsInternal,_xlfn.TEXTJOIN($EL$1,TRUE,EG234:EJ234),"")</f>
        <v/>
      </c>
      <c r="EM234" t="str">
        <f ca="1"/>
        <v/>
      </c>
      <c r="EP234" t="str">
        <v/>
      </c>
      <c r="EQ234" t="str">
        <f ca="1"/>
        <v/>
      </c>
      <c r="ES234" s="78">
        <f>ROWS(ES$4:ES234)</f>
        <v>231</v>
      </c>
      <c r="FP234" t="str">
        <f ca="1"/>
        <v/>
      </c>
      <c r="FQ234" t="str">
        <f ca="1"/>
        <v/>
      </c>
      <c r="FR234" t="str">
        <f ca="1"/>
        <v/>
      </c>
      <c r="FZ234" s="109"/>
      <c r="GH234" t="str">
        <f ca="1"/>
        <v/>
      </c>
      <c r="GI234" t="str">
        <f ca="1"/>
        <v/>
      </c>
      <c r="GJ234" t="str">
        <f ca="1"/>
        <v/>
      </c>
      <c r="GY234" t="b">
        <f ca="1"/>
        <v>0</v>
      </c>
      <c r="GZ234" t="str">
        <f ca="1"/>
        <v/>
      </c>
      <c r="HA234" t="str">
        <f ca="1"/>
        <v/>
      </c>
      <c r="HB234" t="str">
        <f ca="1"/>
        <v/>
      </c>
      <c r="HQ234" t="str">
        <f ca="1"/>
        <v/>
      </c>
      <c r="HR234" t="str">
        <f ca="1"/>
        <v/>
      </c>
      <c r="HS234" t="str">
        <f ca="1"/>
        <v/>
      </c>
    </row>
    <row r="235" spans="1:227">
      <c r="A235" s="14" t="str">
        <f>IF(AK235,MAX(A$4:A234)+1,"")</f>
        <v/>
      </c>
      <c r="B235" s="51"/>
      <c r="C235" s="12"/>
      <c r="D235" s="12"/>
      <c r="E235" s="12"/>
      <c r="G235" s="12"/>
      <c r="I235" s="186"/>
      <c r="K235" s="12"/>
      <c r="L235" s="241"/>
      <c r="M235" s="241"/>
      <c r="O235" s="239">
        <v>0</v>
      </c>
      <c r="P235" s="240" t="str">
        <f ca="1">IF(T235,SUM(OFFSET($O235:$O$303,,,U235)),"")</f>
        <v/>
      </c>
      <c r="Q235" s="175"/>
      <c r="R235" s="177" t="str">
        <v/>
      </c>
      <c r="T235">
        <v>0</v>
      </c>
      <c r="U235" t="str">
        <f>IF(T235,IFERROR(MATCH(1,$T236:$T$303,0),ROWS($T235:$T$303)),"")</f>
        <v/>
      </c>
      <c r="V235" t="str">
        <v/>
      </c>
      <c r="W235" t="b">
        <f t="shared" si="36"/>
        <v>0</v>
      </c>
      <c r="X235" t="str">
        <v/>
      </c>
      <c r="Y235" t="str">
        <v/>
      </c>
      <c r="Z235" t="str">
        <v/>
      </c>
      <c r="AA235" t="b">
        <v>0</v>
      </c>
      <c r="AB235" t="b">
        <v>0</v>
      </c>
      <c r="AC235" t="b">
        <v>0</v>
      </c>
      <c r="AD235" t="b">
        <v>0</v>
      </c>
      <c r="AE235" t="b">
        <v>0</v>
      </c>
      <c r="AF235" s="25" t="b">
        <v>0</v>
      </c>
      <c r="AG235" t="b">
        <v>0</v>
      </c>
      <c r="AH235">
        <v>0</v>
      </c>
      <c r="AI235">
        <v>0</v>
      </c>
      <c r="AK235" s="13">
        <v>0</v>
      </c>
      <c r="AL235" s="13">
        <v>0</v>
      </c>
      <c r="AM235" s="13">
        <v>0</v>
      </c>
      <c r="AN235" s="18">
        <v>0</v>
      </c>
      <c r="AO235">
        <v>0</v>
      </c>
      <c r="AP235" t="b">
        <v>0</v>
      </c>
      <c r="AQ235">
        <v>0</v>
      </c>
      <c r="AR235">
        <v>0</v>
      </c>
      <c r="AS235" s="35" t="str">
        <v/>
      </c>
      <c r="AT235" s="35"/>
      <c r="AU235" s="58"/>
      <c r="AV235" t="b">
        <f t="shared" si="37"/>
        <v>0</v>
      </c>
      <c r="AW235">
        <v>0</v>
      </c>
      <c r="AX235">
        <v>0</v>
      </c>
      <c r="AY235">
        <v>0</v>
      </c>
      <c r="AZ235">
        <f ca="1"/>
        <v>0</v>
      </c>
      <c r="BB235" t="str">
        <v/>
      </c>
      <c r="BC235" t="str">
        <v/>
      </c>
      <c r="BD235" t="str">
        <v/>
      </c>
      <c r="BE235" t="str">
        <v/>
      </c>
      <c r="BF235" t="str">
        <v/>
      </c>
      <c r="BG235">
        <f ca="1"/>
        <v>0</v>
      </c>
      <c r="BI235" s="54" t="str">
        <f t="shared" si="30"/>
        <v/>
      </c>
      <c r="BJ235" s="54" t="str">
        <f t="shared" si="31"/>
        <v/>
      </c>
      <c r="BK235" s="54" t="str">
        <f t="shared" si="32"/>
        <v/>
      </c>
      <c r="BL235" s="54" t="str">
        <v/>
      </c>
      <c r="BM235" t="str">
        <v/>
      </c>
      <c r="BN235" t="str">
        <v/>
      </c>
      <c r="BO235" t="str">
        <v/>
      </c>
      <c r="BP235" t="str">
        <v/>
      </c>
      <c r="BQ235" s="25" t="str">
        <f t="shared" si="38"/>
        <v/>
      </c>
      <c r="BR235" s="35" t="str">
        <v/>
      </c>
      <c r="BS235" s="35" t="str">
        <v/>
      </c>
      <c r="BT235" t="str">
        <v>235</v>
      </c>
      <c r="BU235" s="35" t="str">
        <f t="shared" si="35"/>
        <v/>
      </c>
      <c r="BX235" s="13"/>
      <c r="BY235" s="57" t="str">
        <f t="shared" si="33"/>
        <v/>
      </c>
      <c r="BZ235" s="57"/>
      <c r="CG235" s="71"/>
      <c r="CH235" s="73"/>
      <c r="CI235" s="73"/>
      <c r="CJ235" s="73"/>
      <c r="CK235" s="73"/>
      <c r="CL235" s="73"/>
      <c r="CM235" s="73"/>
      <c r="CN235" s="73"/>
      <c r="CO235" s="73"/>
      <c r="CP235" s="73"/>
      <c r="CQ235" s="73"/>
      <c r="CR235" s="73"/>
      <c r="CS235" s="73"/>
      <c r="CT235" s="73"/>
      <c r="CU235" s="73"/>
      <c r="CX235" t="str">
        <f ca="1"/>
        <v/>
      </c>
      <c r="CY235" t="str">
        <f ca="1"/>
        <v/>
      </c>
      <c r="CZ235" t="str">
        <f ca="1"/>
        <v/>
      </c>
      <c r="DA235" t="str">
        <f ca="1"/>
        <v/>
      </c>
      <c r="DB235" t="str">
        <f ca="1"/>
        <v/>
      </c>
      <c r="DC235" t="str">
        <f ca="1"/>
        <v/>
      </c>
      <c r="DD235" t="str">
        <f ca="1"/>
        <v/>
      </c>
      <c r="DL235" s="18" t="b">
        <f ca="1"/>
        <v>0</v>
      </c>
      <c r="DM235" s="141" t="str">
        <f t="shared" ca="1" si="34"/>
        <v/>
      </c>
      <c r="DN235" t="str">
        <v/>
      </c>
      <c r="DO235" t="str">
        <f ca="1"/>
        <v/>
      </c>
      <c r="DP235" t="str">
        <f ca="1"/>
        <v/>
      </c>
      <c r="DS235" t="str">
        <f ca="1"/>
        <v/>
      </c>
      <c r="DT235" t="str">
        <f ca="1"/>
        <v/>
      </c>
      <c r="DU235" t="str">
        <f ca="1"/>
        <v/>
      </c>
      <c r="DV235" t="str">
        <f ca="1"/>
        <v/>
      </c>
      <c r="DY235" t="str">
        <f ca="1"/>
        <v/>
      </c>
      <c r="DZ235" t="str">
        <f ca="1"/>
        <v/>
      </c>
      <c r="EC235" t="b">
        <f ca="1"/>
        <v>0</v>
      </c>
      <c r="ED235" t="str">
        <f ca="1"/>
        <v/>
      </c>
      <c r="EE235" s="13" t="str">
        <f ca="1"/>
        <v/>
      </c>
      <c r="EG235" t="str">
        <f ca="1"/>
        <v/>
      </c>
      <c r="EH235" t="str">
        <f ca="1"/>
        <v/>
      </c>
      <c r="EI235" t="str">
        <f ca="1"/>
        <v/>
      </c>
      <c r="EJ235" t="str">
        <f ca="1"/>
        <v/>
      </c>
      <c r="EK235" t="str">
        <f ca="1"/>
        <v/>
      </c>
      <c r="EL235" t="str">
        <f ca="1">IF(_IsInternal,_xlfn.TEXTJOIN($EL$1,TRUE,EG235:EJ235),"")</f>
        <v/>
      </c>
      <c r="EM235" t="str">
        <f ca="1"/>
        <v/>
      </c>
      <c r="EP235" t="str">
        <v/>
      </c>
      <c r="EQ235" t="str">
        <f ca="1"/>
        <v/>
      </c>
      <c r="ES235" s="78">
        <f>ROWS(ES$4:ES235)</f>
        <v>232</v>
      </c>
      <c r="FP235" t="str">
        <f ca="1"/>
        <v/>
      </c>
      <c r="FQ235" t="str">
        <f ca="1"/>
        <v/>
      </c>
      <c r="FR235" t="str">
        <f ca="1"/>
        <v/>
      </c>
      <c r="FZ235" s="109"/>
      <c r="GH235" t="str">
        <f ca="1"/>
        <v/>
      </c>
      <c r="GI235" t="str">
        <f ca="1"/>
        <v/>
      </c>
      <c r="GJ235" t="str">
        <f ca="1"/>
        <v/>
      </c>
      <c r="GY235" t="b">
        <f ca="1"/>
        <v>0</v>
      </c>
      <c r="GZ235" t="str">
        <f ca="1"/>
        <v/>
      </c>
      <c r="HA235" t="str">
        <f ca="1"/>
        <v/>
      </c>
      <c r="HB235" t="str">
        <f ca="1"/>
        <v/>
      </c>
      <c r="HQ235" t="str">
        <f ca="1"/>
        <v/>
      </c>
      <c r="HR235" t="str">
        <f ca="1"/>
        <v/>
      </c>
      <c r="HS235" t="str">
        <f ca="1"/>
        <v/>
      </c>
    </row>
    <row r="236" spans="1:227">
      <c r="A236" s="14" t="str">
        <f>IF(AK236,MAX(A$4:A235)+1,"")</f>
        <v/>
      </c>
      <c r="B236" s="51"/>
      <c r="C236" s="12"/>
      <c r="D236" s="12"/>
      <c r="E236" s="12"/>
      <c r="G236" s="12"/>
      <c r="I236" s="186"/>
      <c r="K236" s="12"/>
      <c r="L236" s="241"/>
      <c r="M236" s="241"/>
      <c r="O236" s="239">
        <v>0</v>
      </c>
      <c r="P236" s="240" t="str">
        <f ca="1">IF(T236,SUM(OFFSET($O236:$O$303,,,U236)),"")</f>
        <v/>
      </c>
      <c r="Q236" s="175"/>
      <c r="R236" s="177" t="str">
        <v/>
      </c>
      <c r="T236">
        <v>0</v>
      </c>
      <c r="U236" t="str">
        <f>IF(T236,IFERROR(MATCH(1,$T237:$T$303,0),ROWS($T236:$T$303)),"")</f>
        <v/>
      </c>
      <c r="V236" t="str">
        <v/>
      </c>
      <c r="W236" t="b">
        <f t="shared" si="36"/>
        <v>0</v>
      </c>
      <c r="X236" t="str">
        <v/>
      </c>
      <c r="Y236" t="str">
        <v/>
      </c>
      <c r="Z236" t="str">
        <v/>
      </c>
      <c r="AA236" t="b">
        <v>0</v>
      </c>
      <c r="AB236" t="b">
        <v>0</v>
      </c>
      <c r="AC236" t="b">
        <v>0</v>
      </c>
      <c r="AD236" t="b">
        <v>0</v>
      </c>
      <c r="AE236" t="b">
        <v>0</v>
      </c>
      <c r="AF236" s="25" t="b">
        <v>0</v>
      </c>
      <c r="AG236" t="b">
        <v>0</v>
      </c>
      <c r="AH236">
        <v>0</v>
      </c>
      <c r="AI236">
        <v>0</v>
      </c>
      <c r="AK236" s="13">
        <v>0</v>
      </c>
      <c r="AL236" s="13">
        <v>0</v>
      </c>
      <c r="AM236" s="13">
        <v>0</v>
      </c>
      <c r="AN236" s="18">
        <v>0</v>
      </c>
      <c r="AO236">
        <v>0</v>
      </c>
      <c r="AP236" t="b">
        <v>0</v>
      </c>
      <c r="AQ236">
        <v>0</v>
      </c>
      <c r="AR236">
        <v>0</v>
      </c>
      <c r="AS236" s="35" t="str">
        <v/>
      </c>
      <c r="AT236" s="35"/>
      <c r="AU236" s="58"/>
      <c r="AV236" t="b">
        <f t="shared" si="37"/>
        <v>0</v>
      </c>
      <c r="AW236">
        <v>0</v>
      </c>
      <c r="AX236">
        <v>0</v>
      </c>
      <c r="AY236">
        <v>0</v>
      </c>
      <c r="AZ236">
        <f ca="1"/>
        <v>0</v>
      </c>
      <c r="BB236" t="str">
        <v/>
      </c>
      <c r="BC236" t="str">
        <v/>
      </c>
      <c r="BD236" t="str">
        <v/>
      </c>
      <c r="BE236" t="str">
        <v/>
      </c>
      <c r="BF236" t="str">
        <v/>
      </c>
      <c r="BG236">
        <f ca="1"/>
        <v>0</v>
      </c>
      <c r="BI236" s="54" t="str">
        <f t="shared" si="30"/>
        <v/>
      </c>
      <c r="BJ236" s="54" t="str">
        <f t="shared" si="31"/>
        <v/>
      </c>
      <c r="BK236" s="54" t="str">
        <f t="shared" si="32"/>
        <v/>
      </c>
      <c r="BL236" s="54" t="str">
        <v/>
      </c>
      <c r="BM236" t="str">
        <v/>
      </c>
      <c r="BN236" t="str">
        <v/>
      </c>
      <c r="BO236" t="str">
        <v/>
      </c>
      <c r="BP236" t="str">
        <v/>
      </c>
      <c r="BQ236" s="25" t="str">
        <f t="shared" si="38"/>
        <v/>
      </c>
      <c r="BR236" s="35" t="str">
        <v/>
      </c>
      <c r="BS236" s="35" t="str">
        <v/>
      </c>
      <c r="BT236" t="str">
        <v>236</v>
      </c>
      <c r="BU236" s="35" t="str">
        <f t="shared" si="35"/>
        <v/>
      </c>
      <c r="BX236" s="13"/>
      <c r="BY236" s="57" t="str">
        <f t="shared" si="33"/>
        <v/>
      </c>
      <c r="BZ236" s="57"/>
      <c r="CG236" s="71"/>
      <c r="CH236" s="73"/>
      <c r="CI236" s="73"/>
      <c r="CJ236" s="73"/>
      <c r="CK236" s="73"/>
      <c r="CL236" s="73"/>
      <c r="CM236" s="73"/>
      <c r="CN236" s="73"/>
      <c r="CO236" s="73"/>
      <c r="CP236" s="73"/>
      <c r="CQ236" s="73"/>
      <c r="CR236" s="73"/>
      <c r="CS236" s="73"/>
      <c r="CT236" s="73"/>
      <c r="CU236" s="73"/>
      <c r="CX236" t="str">
        <f ca="1"/>
        <v/>
      </c>
      <c r="CY236" t="str">
        <f ca="1"/>
        <v/>
      </c>
      <c r="CZ236" t="str">
        <f ca="1"/>
        <v/>
      </c>
      <c r="DA236" t="str">
        <f ca="1"/>
        <v/>
      </c>
      <c r="DB236" t="str">
        <f ca="1"/>
        <v/>
      </c>
      <c r="DC236" t="str">
        <f ca="1"/>
        <v/>
      </c>
      <c r="DD236" t="str">
        <f ca="1"/>
        <v/>
      </c>
      <c r="DL236" s="18" t="b">
        <f ca="1"/>
        <v>0</v>
      </c>
      <c r="DM236" s="141" t="str">
        <f t="shared" ca="1" si="34"/>
        <v/>
      </c>
      <c r="DN236" t="str">
        <v/>
      </c>
      <c r="DO236" t="str">
        <f ca="1"/>
        <v/>
      </c>
      <c r="DP236" t="str">
        <f ca="1"/>
        <v/>
      </c>
      <c r="DS236" t="str">
        <f ca="1"/>
        <v/>
      </c>
      <c r="DT236" t="str">
        <f ca="1"/>
        <v/>
      </c>
      <c r="DU236" t="str">
        <f ca="1"/>
        <v/>
      </c>
      <c r="DV236" t="str">
        <f ca="1"/>
        <v/>
      </c>
      <c r="DY236" t="str">
        <f ca="1"/>
        <v/>
      </c>
      <c r="DZ236" t="str">
        <f ca="1"/>
        <v/>
      </c>
      <c r="EC236" t="b">
        <f ca="1"/>
        <v>0</v>
      </c>
      <c r="ED236" t="str">
        <f ca="1"/>
        <v/>
      </c>
      <c r="EE236" s="13" t="str">
        <f ca="1"/>
        <v/>
      </c>
      <c r="EG236" t="str">
        <f ca="1"/>
        <v/>
      </c>
      <c r="EH236" t="str">
        <f ca="1"/>
        <v/>
      </c>
      <c r="EI236" t="str">
        <f ca="1"/>
        <v/>
      </c>
      <c r="EJ236" t="str">
        <f ca="1"/>
        <v/>
      </c>
      <c r="EK236" t="str">
        <f ca="1"/>
        <v/>
      </c>
      <c r="EL236" t="str">
        <f ca="1">IF(_IsInternal,_xlfn.TEXTJOIN($EL$1,TRUE,EG236:EJ236),"")</f>
        <v/>
      </c>
      <c r="EM236" t="str">
        <f ca="1"/>
        <v/>
      </c>
      <c r="EP236" t="str">
        <v/>
      </c>
      <c r="EQ236" t="str">
        <f ca="1"/>
        <v/>
      </c>
      <c r="ES236" s="78">
        <f>ROWS(ES$4:ES236)</f>
        <v>233</v>
      </c>
      <c r="FP236" t="str">
        <f ca="1"/>
        <v/>
      </c>
      <c r="FQ236" t="str">
        <f ca="1"/>
        <v/>
      </c>
      <c r="FR236" t="str">
        <f ca="1"/>
        <v/>
      </c>
      <c r="FZ236" s="109"/>
      <c r="GH236" t="str">
        <f ca="1"/>
        <v/>
      </c>
      <c r="GI236" t="str">
        <f ca="1"/>
        <v/>
      </c>
      <c r="GJ236" t="str">
        <f ca="1"/>
        <v/>
      </c>
      <c r="GY236" t="b">
        <f ca="1"/>
        <v>0</v>
      </c>
      <c r="GZ236" t="str">
        <f ca="1"/>
        <v/>
      </c>
      <c r="HA236" t="str">
        <f ca="1"/>
        <v/>
      </c>
      <c r="HB236" t="str">
        <f ca="1"/>
        <v/>
      </c>
      <c r="HQ236" t="str">
        <f ca="1"/>
        <v/>
      </c>
      <c r="HR236" t="str">
        <f ca="1"/>
        <v/>
      </c>
      <c r="HS236" t="str">
        <f ca="1"/>
        <v/>
      </c>
    </row>
    <row r="237" spans="1:227">
      <c r="A237" s="14" t="str">
        <f>IF(AK237,MAX(A$4:A236)+1,"")</f>
        <v/>
      </c>
      <c r="B237" s="51"/>
      <c r="C237" s="12"/>
      <c r="D237" s="12"/>
      <c r="E237" s="12"/>
      <c r="G237" s="12"/>
      <c r="I237" s="186"/>
      <c r="K237" s="12"/>
      <c r="L237" s="241"/>
      <c r="M237" s="241"/>
      <c r="O237" s="239">
        <v>0</v>
      </c>
      <c r="P237" s="240" t="str">
        <f ca="1">IF(T237,SUM(OFFSET($O237:$O$303,,,U237)),"")</f>
        <v/>
      </c>
      <c r="Q237" s="175"/>
      <c r="R237" s="177" t="str">
        <v/>
      </c>
      <c r="T237">
        <v>0</v>
      </c>
      <c r="U237" t="str">
        <f>IF(T237,IFERROR(MATCH(1,$T238:$T$303,0),ROWS($T237:$T$303)),"")</f>
        <v/>
      </c>
      <c r="V237" t="str">
        <v/>
      </c>
      <c r="W237" t="b">
        <f t="shared" si="36"/>
        <v>0</v>
      </c>
      <c r="X237" t="str">
        <v/>
      </c>
      <c r="Y237" t="str">
        <v/>
      </c>
      <c r="Z237" t="str">
        <v/>
      </c>
      <c r="AA237" t="b">
        <v>0</v>
      </c>
      <c r="AB237" t="b">
        <v>0</v>
      </c>
      <c r="AC237" t="b">
        <v>0</v>
      </c>
      <c r="AD237" t="b">
        <v>0</v>
      </c>
      <c r="AE237" t="b">
        <v>0</v>
      </c>
      <c r="AF237" s="25" t="b">
        <v>0</v>
      </c>
      <c r="AG237" t="b">
        <v>0</v>
      </c>
      <c r="AH237">
        <v>0</v>
      </c>
      <c r="AI237">
        <v>0</v>
      </c>
      <c r="AK237" s="13">
        <v>0</v>
      </c>
      <c r="AL237" s="13">
        <v>0</v>
      </c>
      <c r="AM237" s="13">
        <v>0</v>
      </c>
      <c r="AN237" s="18">
        <v>0</v>
      </c>
      <c r="AO237">
        <v>0</v>
      </c>
      <c r="AP237" t="b">
        <v>0</v>
      </c>
      <c r="AQ237">
        <v>0</v>
      </c>
      <c r="AR237">
        <v>0</v>
      </c>
      <c r="AS237" s="35" t="str">
        <v/>
      </c>
      <c r="AT237" s="35"/>
      <c r="AU237" s="58"/>
      <c r="AV237" t="b">
        <f t="shared" si="37"/>
        <v>0</v>
      </c>
      <c r="AW237">
        <v>0</v>
      </c>
      <c r="AX237">
        <v>0</v>
      </c>
      <c r="AY237">
        <v>0</v>
      </c>
      <c r="AZ237">
        <f ca="1"/>
        <v>0</v>
      </c>
      <c r="BB237" t="str">
        <v/>
      </c>
      <c r="BC237" t="str">
        <v/>
      </c>
      <c r="BD237" t="str">
        <v/>
      </c>
      <c r="BE237" t="str">
        <v/>
      </c>
      <c r="BF237" t="str">
        <v/>
      </c>
      <c r="BG237">
        <f ca="1"/>
        <v>0</v>
      </c>
      <c r="BI237" s="54" t="str">
        <f t="shared" si="30"/>
        <v/>
      </c>
      <c r="BJ237" s="54" t="str">
        <f t="shared" si="31"/>
        <v/>
      </c>
      <c r="BK237" s="54" t="str">
        <f t="shared" si="32"/>
        <v/>
      </c>
      <c r="BL237" s="54" t="str">
        <v/>
      </c>
      <c r="BM237" t="str">
        <v/>
      </c>
      <c r="BN237" t="str">
        <v/>
      </c>
      <c r="BO237" t="str">
        <v/>
      </c>
      <c r="BP237" t="str">
        <v/>
      </c>
      <c r="BQ237" s="25" t="str">
        <f t="shared" si="38"/>
        <v/>
      </c>
      <c r="BR237" s="35" t="str">
        <v/>
      </c>
      <c r="BS237" s="35" t="str">
        <v/>
      </c>
      <c r="BT237" t="str">
        <v>237</v>
      </c>
      <c r="BU237" s="35" t="str">
        <f t="shared" si="35"/>
        <v/>
      </c>
      <c r="BX237" s="13"/>
      <c r="BY237" s="57" t="str">
        <f t="shared" si="33"/>
        <v/>
      </c>
      <c r="BZ237" s="57"/>
      <c r="CG237" s="71"/>
      <c r="CH237" s="73"/>
      <c r="CI237" s="73"/>
      <c r="CJ237" s="73"/>
      <c r="CK237" s="73"/>
      <c r="CL237" s="73"/>
      <c r="CM237" s="73"/>
      <c r="CN237" s="73"/>
      <c r="CO237" s="73"/>
      <c r="CP237" s="73"/>
      <c r="CQ237" s="73"/>
      <c r="CR237" s="73"/>
      <c r="CS237" s="73"/>
      <c r="CT237" s="73"/>
      <c r="CU237" s="73"/>
      <c r="CX237" t="str">
        <f ca="1"/>
        <v/>
      </c>
      <c r="CY237" t="str">
        <f ca="1"/>
        <v/>
      </c>
      <c r="CZ237" t="str">
        <f ca="1"/>
        <v/>
      </c>
      <c r="DA237" t="str">
        <f ca="1"/>
        <v/>
      </c>
      <c r="DB237" t="str">
        <f ca="1"/>
        <v/>
      </c>
      <c r="DC237" t="str">
        <f ca="1"/>
        <v/>
      </c>
      <c r="DD237" t="str">
        <f ca="1"/>
        <v/>
      </c>
      <c r="DL237" s="18" t="b">
        <f ca="1"/>
        <v>0</v>
      </c>
      <c r="DM237" s="141" t="str">
        <f t="shared" ca="1" si="34"/>
        <v/>
      </c>
      <c r="DN237" t="str">
        <v/>
      </c>
      <c r="DO237" t="str">
        <f ca="1"/>
        <v/>
      </c>
      <c r="DP237" t="str">
        <f ca="1"/>
        <v/>
      </c>
      <c r="DS237" t="str">
        <f ca="1"/>
        <v/>
      </c>
      <c r="DT237" t="str">
        <f ca="1"/>
        <v/>
      </c>
      <c r="DU237" t="str">
        <f ca="1"/>
        <v/>
      </c>
      <c r="DV237" t="str">
        <f ca="1"/>
        <v/>
      </c>
      <c r="DY237" t="str">
        <f ca="1"/>
        <v/>
      </c>
      <c r="DZ237" t="str">
        <f ca="1"/>
        <v/>
      </c>
      <c r="EC237" t="b">
        <f ca="1"/>
        <v>0</v>
      </c>
      <c r="ED237" t="str">
        <f ca="1"/>
        <v/>
      </c>
      <c r="EE237" s="13" t="str">
        <f ca="1"/>
        <v/>
      </c>
      <c r="EG237" t="str">
        <f ca="1"/>
        <v/>
      </c>
      <c r="EH237" t="str">
        <f ca="1"/>
        <v/>
      </c>
      <c r="EI237" t="str">
        <f ca="1"/>
        <v/>
      </c>
      <c r="EJ237" t="str">
        <f ca="1"/>
        <v/>
      </c>
      <c r="EK237" t="str">
        <f ca="1"/>
        <v/>
      </c>
      <c r="EL237" t="str">
        <f ca="1">IF(_IsInternal,_xlfn.TEXTJOIN($EL$1,TRUE,EG237:EJ237),"")</f>
        <v/>
      </c>
      <c r="EM237" t="str">
        <f ca="1"/>
        <v/>
      </c>
      <c r="EP237" t="str">
        <v/>
      </c>
      <c r="EQ237" t="str">
        <f ca="1"/>
        <v/>
      </c>
      <c r="ES237" s="78">
        <f>ROWS(ES$4:ES237)</f>
        <v>234</v>
      </c>
      <c r="FP237" t="str">
        <f ca="1"/>
        <v/>
      </c>
      <c r="FQ237" t="str">
        <f ca="1"/>
        <v/>
      </c>
      <c r="FR237" t="str">
        <f ca="1"/>
        <v/>
      </c>
      <c r="FZ237" s="109"/>
      <c r="GH237" t="str">
        <f ca="1"/>
        <v/>
      </c>
      <c r="GI237" t="str">
        <f ca="1"/>
        <v/>
      </c>
      <c r="GJ237" t="str">
        <f ca="1"/>
        <v/>
      </c>
      <c r="GY237" t="b">
        <f ca="1"/>
        <v>0</v>
      </c>
      <c r="GZ237" t="str">
        <f ca="1"/>
        <v/>
      </c>
      <c r="HA237" t="str">
        <f ca="1"/>
        <v/>
      </c>
      <c r="HB237" t="str">
        <f ca="1"/>
        <v/>
      </c>
      <c r="HQ237" t="str">
        <f ca="1"/>
        <v/>
      </c>
      <c r="HR237" t="str">
        <f ca="1"/>
        <v/>
      </c>
      <c r="HS237" t="str">
        <f ca="1"/>
        <v/>
      </c>
    </row>
    <row r="238" spans="1:227">
      <c r="A238" s="14" t="str">
        <f>IF(AK238,MAX(A$4:A237)+1,"")</f>
        <v/>
      </c>
      <c r="B238" s="51"/>
      <c r="C238" s="12"/>
      <c r="D238" s="12"/>
      <c r="E238" s="12"/>
      <c r="G238" s="12"/>
      <c r="I238" s="186"/>
      <c r="K238" s="12"/>
      <c r="L238" s="241"/>
      <c r="M238" s="241"/>
      <c r="O238" s="239">
        <v>0</v>
      </c>
      <c r="P238" s="240" t="str">
        <f ca="1">IF(T238,SUM(OFFSET($O238:$O$303,,,U238)),"")</f>
        <v/>
      </c>
      <c r="Q238" s="175"/>
      <c r="R238" s="177" t="str">
        <v/>
      </c>
      <c r="T238">
        <v>0</v>
      </c>
      <c r="U238" t="str">
        <f>IF(T238,IFERROR(MATCH(1,$T239:$T$303,0),ROWS($T238:$T$303)),"")</f>
        <v/>
      </c>
      <c r="V238" t="str">
        <v/>
      </c>
      <c r="W238" t="b">
        <f t="shared" si="36"/>
        <v>0</v>
      </c>
      <c r="X238" t="str">
        <v/>
      </c>
      <c r="Y238" t="str">
        <v/>
      </c>
      <c r="Z238" t="str">
        <v/>
      </c>
      <c r="AA238" t="b">
        <v>0</v>
      </c>
      <c r="AB238" t="b">
        <v>0</v>
      </c>
      <c r="AC238" t="b">
        <v>0</v>
      </c>
      <c r="AD238" t="b">
        <v>0</v>
      </c>
      <c r="AE238" t="b">
        <v>0</v>
      </c>
      <c r="AF238" s="25" t="b">
        <v>0</v>
      </c>
      <c r="AG238" t="b">
        <v>0</v>
      </c>
      <c r="AH238">
        <v>0</v>
      </c>
      <c r="AI238">
        <v>0</v>
      </c>
      <c r="AK238" s="13">
        <v>0</v>
      </c>
      <c r="AL238" s="13">
        <v>0</v>
      </c>
      <c r="AM238" s="13">
        <v>0</v>
      </c>
      <c r="AN238" s="18">
        <v>0</v>
      </c>
      <c r="AO238">
        <v>0</v>
      </c>
      <c r="AP238" t="b">
        <v>0</v>
      </c>
      <c r="AQ238">
        <v>0</v>
      </c>
      <c r="AR238">
        <v>0</v>
      </c>
      <c r="AS238" s="35" t="str">
        <v/>
      </c>
      <c r="AT238" s="35"/>
      <c r="AU238" s="58"/>
      <c r="AV238" t="b">
        <f t="shared" si="37"/>
        <v>0</v>
      </c>
      <c r="AW238">
        <v>0</v>
      </c>
      <c r="AX238">
        <v>0</v>
      </c>
      <c r="AY238">
        <v>0</v>
      </c>
      <c r="AZ238">
        <f ca="1"/>
        <v>0</v>
      </c>
      <c r="BB238" t="str">
        <v/>
      </c>
      <c r="BC238" t="str">
        <v/>
      </c>
      <c r="BD238" t="str">
        <v/>
      </c>
      <c r="BE238" t="str">
        <v/>
      </c>
      <c r="BF238" t="str">
        <v/>
      </c>
      <c r="BG238">
        <f ca="1"/>
        <v>0</v>
      </c>
      <c r="BI238" s="54" t="str">
        <f t="shared" si="30"/>
        <v/>
      </c>
      <c r="BJ238" s="54" t="str">
        <f t="shared" si="31"/>
        <v/>
      </c>
      <c r="BK238" s="54" t="str">
        <f t="shared" si="32"/>
        <v/>
      </c>
      <c r="BL238" s="54" t="str">
        <v/>
      </c>
      <c r="BM238" t="str">
        <v/>
      </c>
      <c r="BN238" t="str">
        <v/>
      </c>
      <c r="BO238" t="str">
        <v/>
      </c>
      <c r="BP238" t="str">
        <v/>
      </c>
      <c r="BQ238" s="25" t="str">
        <f t="shared" si="38"/>
        <v/>
      </c>
      <c r="BR238" s="35" t="str">
        <v/>
      </c>
      <c r="BS238" s="35" t="str">
        <v/>
      </c>
      <c r="BT238" t="str">
        <v>238</v>
      </c>
      <c r="BU238" s="35" t="str">
        <f t="shared" si="35"/>
        <v/>
      </c>
      <c r="BX238" s="13"/>
      <c r="BY238" s="57" t="str">
        <f t="shared" si="33"/>
        <v/>
      </c>
      <c r="BZ238" s="57"/>
      <c r="CG238" s="71"/>
      <c r="CH238" s="73"/>
      <c r="CI238" s="73"/>
      <c r="CJ238" s="73"/>
      <c r="CK238" s="73"/>
      <c r="CL238" s="73"/>
      <c r="CM238" s="73"/>
      <c r="CN238" s="73"/>
      <c r="CO238" s="73"/>
      <c r="CP238" s="73"/>
      <c r="CQ238" s="73"/>
      <c r="CR238" s="73"/>
      <c r="CS238" s="73"/>
      <c r="CT238" s="73"/>
      <c r="CU238" s="73"/>
      <c r="CX238" t="str">
        <f ca="1"/>
        <v/>
      </c>
      <c r="CY238" t="str">
        <f ca="1"/>
        <v/>
      </c>
      <c r="CZ238" t="str">
        <f ca="1"/>
        <v/>
      </c>
      <c r="DA238" t="str">
        <f ca="1"/>
        <v/>
      </c>
      <c r="DB238" t="str">
        <f ca="1"/>
        <v/>
      </c>
      <c r="DC238" t="str">
        <f ca="1"/>
        <v/>
      </c>
      <c r="DD238" t="str">
        <f ca="1"/>
        <v/>
      </c>
      <c r="DL238" s="18" t="b">
        <f ca="1"/>
        <v>0</v>
      </c>
      <c r="DM238" s="141" t="str">
        <f t="shared" ca="1" si="34"/>
        <v/>
      </c>
      <c r="DN238" t="str">
        <v/>
      </c>
      <c r="DO238" t="str">
        <f ca="1"/>
        <v/>
      </c>
      <c r="DP238" t="str">
        <f ca="1"/>
        <v/>
      </c>
      <c r="DS238" t="str">
        <f ca="1"/>
        <v/>
      </c>
      <c r="DT238" t="str">
        <f ca="1"/>
        <v/>
      </c>
      <c r="DU238" t="str">
        <f ca="1"/>
        <v/>
      </c>
      <c r="DV238" t="str">
        <f ca="1"/>
        <v/>
      </c>
      <c r="DY238" t="str">
        <f ca="1"/>
        <v/>
      </c>
      <c r="DZ238" t="str">
        <f ca="1"/>
        <v/>
      </c>
      <c r="EC238" t="b">
        <f ca="1"/>
        <v>0</v>
      </c>
      <c r="ED238" t="str">
        <f ca="1"/>
        <v/>
      </c>
      <c r="EE238" s="13" t="str">
        <f ca="1"/>
        <v/>
      </c>
      <c r="EG238" t="str">
        <f ca="1"/>
        <v/>
      </c>
      <c r="EH238" t="str">
        <f ca="1"/>
        <v/>
      </c>
      <c r="EI238" t="str">
        <f ca="1"/>
        <v/>
      </c>
      <c r="EJ238" t="str">
        <f ca="1"/>
        <v/>
      </c>
      <c r="EK238" t="str">
        <f ca="1"/>
        <v/>
      </c>
      <c r="EL238" t="str">
        <f ca="1">IF(_IsInternal,_xlfn.TEXTJOIN($EL$1,TRUE,EG238:EJ238),"")</f>
        <v/>
      </c>
      <c r="EM238" t="str">
        <f ca="1"/>
        <v/>
      </c>
      <c r="EP238" t="str">
        <v/>
      </c>
      <c r="EQ238" t="str">
        <f ca="1"/>
        <v/>
      </c>
      <c r="ES238" s="78">
        <f>ROWS(ES$4:ES238)</f>
        <v>235</v>
      </c>
      <c r="FP238" t="str">
        <f ca="1"/>
        <v/>
      </c>
      <c r="FQ238" t="str">
        <f ca="1"/>
        <v/>
      </c>
      <c r="FR238" t="str">
        <f ca="1"/>
        <v/>
      </c>
      <c r="FZ238" s="109"/>
      <c r="GH238" t="str">
        <f ca="1"/>
        <v/>
      </c>
      <c r="GI238" t="str">
        <f ca="1"/>
        <v/>
      </c>
      <c r="GJ238" t="str">
        <f ca="1"/>
        <v/>
      </c>
      <c r="GY238" t="b">
        <f ca="1"/>
        <v>0</v>
      </c>
      <c r="GZ238" t="str">
        <f ca="1"/>
        <v/>
      </c>
      <c r="HA238" t="str">
        <f ca="1"/>
        <v/>
      </c>
      <c r="HB238" t="str">
        <f ca="1"/>
        <v/>
      </c>
      <c r="HQ238" t="str">
        <f ca="1"/>
        <v/>
      </c>
      <c r="HR238" t="str">
        <f ca="1"/>
        <v/>
      </c>
      <c r="HS238" t="str">
        <f ca="1"/>
        <v/>
      </c>
    </row>
    <row r="239" spans="1:227">
      <c r="A239" s="14" t="str">
        <f>IF(AK239,MAX(A$4:A238)+1,"")</f>
        <v/>
      </c>
      <c r="B239" s="51"/>
      <c r="C239" s="12"/>
      <c r="D239" s="12"/>
      <c r="E239" s="12"/>
      <c r="G239" s="12"/>
      <c r="I239" s="186"/>
      <c r="K239" s="12"/>
      <c r="L239" s="241"/>
      <c r="M239" s="241"/>
      <c r="O239" s="239">
        <v>0</v>
      </c>
      <c r="P239" s="240" t="str">
        <f ca="1">IF(T239,SUM(OFFSET($O239:$O$303,,,U239)),"")</f>
        <v/>
      </c>
      <c r="Q239" s="175"/>
      <c r="R239" s="177" t="str">
        <v/>
      </c>
      <c r="T239">
        <v>0</v>
      </c>
      <c r="U239" t="str">
        <f>IF(T239,IFERROR(MATCH(1,$T240:$T$303,0),ROWS($T239:$T$303)),"")</f>
        <v/>
      </c>
      <c r="V239" t="str">
        <v/>
      </c>
      <c r="W239" t="b">
        <f t="shared" si="36"/>
        <v>0</v>
      </c>
      <c r="X239" t="str">
        <v/>
      </c>
      <c r="Y239" t="str">
        <v/>
      </c>
      <c r="Z239" t="str">
        <v/>
      </c>
      <c r="AA239" t="b">
        <v>0</v>
      </c>
      <c r="AB239" t="b">
        <v>0</v>
      </c>
      <c r="AC239" t="b">
        <v>0</v>
      </c>
      <c r="AD239" t="b">
        <v>0</v>
      </c>
      <c r="AE239" t="b">
        <v>0</v>
      </c>
      <c r="AF239" s="25" t="b">
        <v>0</v>
      </c>
      <c r="AG239" t="b">
        <v>0</v>
      </c>
      <c r="AH239">
        <v>0</v>
      </c>
      <c r="AI239">
        <v>0</v>
      </c>
      <c r="AK239" s="13">
        <v>0</v>
      </c>
      <c r="AL239" s="13">
        <v>0</v>
      </c>
      <c r="AM239" s="13">
        <v>0</v>
      </c>
      <c r="AN239" s="18">
        <v>0</v>
      </c>
      <c r="AO239">
        <v>0</v>
      </c>
      <c r="AP239" t="b">
        <v>0</v>
      </c>
      <c r="AQ239">
        <v>0</v>
      </c>
      <c r="AR239">
        <v>0</v>
      </c>
      <c r="AS239" s="35" t="str">
        <v/>
      </c>
      <c r="AT239" s="35"/>
      <c r="AU239" s="58"/>
      <c r="AV239" t="b">
        <f t="shared" si="37"/>
        <v>0</v>
      </c>
      <c r="AW239">
        <v>0</v>
      </c>
      <c r="AX239">
        <v>0</v>
      </c>
      <c r="AY239">
        <v>0</v>
      </c>
      <c r="AZ239">
        <f ca="1"/>
        <v>0</v>
      </c>
      <c r="BB239" t="str">
        <v/>
      </c>
      <c r="BC239" t="str">
        <v/>
      </c>
      <c r="BD239" t="str">
        <v/>
      </c>
      <c r="BE239" t="str">
        <v/>
      </c>
      <c r="BF239" t="str">
        <v/>
      </c>
      <c r="BG239">
        <f ca="1"/>
        <v>0</v>
      </c>
      <c r="BI239" s="54" t="str">
        <f t="shared" si="30"/>
        <v/>
      </c>
      <c r="BJ239" s="54" t="str">
        <f t="shared" si="31"/>
        <v/>
      </c>
      <c r="BK239" s="54" t="str">
        <f t="shared" si="32"/>
        <v/>
      </c>
      <c r="BL239" s="54" t="str">
        <v/>
      </c>
      <c r="BM239" t="str">
        <v/>
      </c>
      <c r="BN239" t="str">
        <v/>
      </c>
      <c r="BO239" t="str">
        <v/>
      </c>
      <c r="BP239" t="str">
        <v/>
      </c>
      <c r="BQ239" s="25" t="str">
        <f t="shared" si="38"/>
        <v/>
      </c>
      <c r="BR239" s="35" t="str">
        <v/>
      </c>
      <c r="BS239" s="35" t="str">
        <v/>
      </c>
      <c r="BT239" t="str">
        <v>239</v>
      </c>
      <c r="BU239" s="35" t="str">
        <f t="shared" si="35"/>
        <v/>
      </c>
      <c r="BX239" s="13"/>
      <c r="BY239" s="57" t="str">
        <f t="shared" si="33"/>
        <v/>
      </c>
      <c r="BZ239" s="57"/>
      <c r="CG239" s="71"/>
      <c r="CH239" s="73"/>
      <c r="CI239" s="73"/>
      <c r="CJ239" s="73"/>
      <c r="CK239" s="73"/>
      <c r="CL239" s="73"/>
      <c r="CM239" s="73"/>
      <c r="CN239" s="73"/>
      <c r="CO239" s="73"/>
      <c r="CP239" s="73"/>
      <c r="CQ239" s="73"/>
      <c r="CR239" s="73"/>
      <c r="CS239" s="73"/>
      <c r="CT239" s="73"/>
      <c r="CU239" s="73"/>
      <c r="CX239" t="str">
        <f ca="1"/>
        <v/>
      </c>
      <c r="CY239" t="str">
        <f ca="1"/>
        <v/>
      </c>
      <c r="CZ239" t="str">
        <f ca="1"/>
        <v/>
      </c>
      <c r="DA239" t="str">
        <f ca="1"/>
        <v/>
      </c>
      <c r="DB239" t="str">
        <f ca="1"/>
        <v/>
      </c>
      <c r="DC239" t="str">
        <f ca="1"/>
        <v/>
      </c>
      <c r="DD239" t="str">
        <f ca="1"/>
        <v/>
      </c>
      <c r="DL239" s="18" t="b">
        <f ca="1"/>
        <v>0</v>
      </c>
      <c r="DM239" s="141" t="str">
        <f t="shared" ca="1" si="34"/>
        <v/>
      </c>
      <c r="DN239" t="str">
        <v/>
      </c>
      <c r="DO239" t="str">
        <f ca="1"/>
        <v/>
      </c>
      <c r="DP239" t="str">
        <f ca="1"/>
        <v/>
      </c>
      <c r="DS239" t="str">
        <f ca="1"/>
        <v/>
      </c>
      <c r="DT239" t="str">
        <f ca="1"/>
        <v/>
      </c>
      <c r="DU239" t="str">
        <f ca="1"/>
        <v/>
      </c>
      <c r="DV239" t="str">
        <f ca="1"/>
        <v/>
      </c>
      <c r="DY239" t="str">
        <f ca="1"/>
        <v/>
      </c>
      <c r="DZ239" t="str">
        <f ca="1"/>
        <v/>
      </c>
      <c r="EC239" t="b">
        <f ca="1"/>
        <v>0</v>
      </c>
      <c r="ED239" t="str">
        <f ca="1"/>
        <v/>
      </c>
      <c r="EE239" s="13" t="str">
        <f ca="1"/>
        <v/>
      </c>
      <c r="EG239" t="str">
        <f ca="1"/>
        <v/>
      </c>
      <c r="EH239" t="str">
        <f ca="1"/>
        <v/>
      </c>
      <c r="EI239" t="str">
        <f ca="1"/>
        <v/>
      </c>
      <c r="EJ239" t="str">
        <f ca="1"/>
        <v/>
      </c>
      <c r="EK239" t="str">
        <f ca="1"/>
        <v/>
      </c>
      <c r="EL239" t="str">
        <f ca="1">IF(_IsInternal,_xlfn.TEXTJOIN($EL$1,TRUE,EG239:EJ239),"")</f>
        <v/>
      </c>
      <c r="EM239" t="str">
        <f ca="1"/>
        <v/>
      </c>
      <c r="EP239" t="str">
        <v/>
      </c>
      <c r="EQ239" t="str">
        <f ca="1"/>
        <v/>
      </c>
      <c r="ES239" s="78">
        <f>ROWS(ES$4:ES239)</f>
        <v>236</v>
      </c>
      <c r="FP239" t="str">
        <f ca="1"/>
        <v/>
      </c>
      <c r="FQ239" t="str">
        <f ca="1"/>
        <v/>
      </c>
      <c r="FR239" t="str">
        <f ca="1"/>
        <v/>
      </c>
      <c r="FZ239" s="109"/>
      <c r="GH239" t="str">
        <f ca="1"/>
        <v/>
      </c>
      <c r="GI239" t="str">
        <f ca="1"/>
        <v/>
      </c>
      <c r="GJ239" t="str">
        <f ca="1"/>
        <v/>
      </c>
      <c r="GY239" t="b">
        <f ca="1"/>
        <v>0</v>
      </c>
      <c r="GZ239" t="str">
        <f ca="1"/>
        <v/>
      </c>
      <c r="HA239" t="str">
        <f ca="1"/>
        <v/>
      </c>
      <c r="HB239" t="str">
        <f ca="1"/>
        <v/>
      </c>
      <c r="HQ239" t="str">
        <f ca="1"/>
        <v/>
      </c>
      <c r="HR239" t="str">
        <f ca="1"/>
        <v/>
      </c>
      <c r="HS239" t="str">
        <f ca="1"/>
        <v/>
      </c>
    </row>
    <row r="240" spans="1:227">
      <c r="A240" s="14" t="str">
        <f>IF(AK240,MAX(A$4:A239)+1,"")</f>
        <v/>
      </c>
      <c r="B240" s="51"/>
      <c r="C240" s="12"/>
      <c r="D240" s="12"/>
      <c r="E240" s="12"/>
      <c r="G240" s="12"/>
      <c r="I240" s="186"/>
      <c r="K240" s="12"/>
      <c r="L240" s="241"/>
      <c r="M240" s="241"/>
      <c r="O240" s="239">
        <v>0</v>
      </c>
      <c r="P240" s="240" t="str">
        <f ca="1">IF(T240,SUM(OFFSET($O240:$O$303,,,U240)),"")</f>
        <v/>
      </c>
      <c r="Q240" s="175"/>
      <c r="R240" s="177" t="str">
        <v/>
      </c>
      <c r="T240">
        <v>0</v>
      </c>
      <c r="U240" t="str">
        <f>IF(T240,IFERROR(MATCH(1,$T241:$T$303,0),ROWS($T240:$T$303)),"")</f>
        <v/>
      </c>
      <c r="V240" t="str">
        <v/>
      </c>
      <c r="W240" t="b">
        <f t="shared" si="36"/>
        <v>0</v>
      </c>
      <c r="X240" t="str">
        <v/>
      </c>
      <c r="Y240" t="str">
        <v/>
      </c>
      <c r="Z240" t="str">
        <v/>
      </c>
      <c r="AA240" t="b">
        <v>0</v>
      </c>
      <c r="AB240" t="b">
        <v>0</v>
      </c>
      <c r="AC240" t="b">
        <v>0</v>
      </c>
      <c r="AD240" t="b">
        <v>0</v>
      </c>
      <c r="AE240" t="b">
        <v>0</v>
      </c>
      <c r="AF240" s="25" t="b">
        <v>0</v>
      </c>
      <c r="AG240" t="b">
        <v>0</v>
      </c>
      <c r="AH240">
        <v>0</v>
      </c>
      <c r="AI240">
        <v>0</v>
      </c>
      <c r="AK240" s="13">
        <v>0</v>
      </c>
      <c r="AL240" s="13">
        <v>0</v>
      </c>
      <c r="AM240" s="13">
        <v>0</v>
      </c>
      <c r="AN240" s="18">
        <v>0</v>
      </c>
      <c r="AO240">
        <v>0</v>
      </c>
      <c r="AP240" t="b">
        <v>0</v>
      </c>
      <c r="AQ240">
        <v>0</v>
      </c>
      <c r="AR240">
        <v>0</v>
      </c>
      <c r="AS240" s="35" t="str">
        <v/>
      </c>
      <c r="AT240" s="35"/>
      <c r="AU240" s="58"/>
      <c r="AV240" t="b">
        <f t="shared" si="37"/>
        <v>0</v>
      </c>
      <c r="AW240">
        <v>0</v>
      </c>
      <c r="AX240">
        <v>0</v>
      </c>
      <c r="AY240">
        <v>0</v>
      </c>
      <c r="AZ240">
        <f ca="1"/>
        <v>0</v>
      </c>
      <c r="BB240" t="str">
        <v/>
      </c>
      <c r="BC240" t="str">
        <v/>
      </c>
      <c r="BD240" t="str">
        <v/>
      </c>
      <c r="BE240" t="str">
        <v/>
      </c>
      <c r="BF240" t="str">
        <v/>
      </c>
      <c r="BG240">
        <f ca="1"/>
        <v>0</v>
      </c>
      <c r="BI240" s="54" t="str">
        <f t="shared" si="30"/>
        <v/>
      </c>
      <c r="BJ240" s="54" t="str">
        <f t="shared" si="31"/>
        <v/>
      </c>
      <c r="BK240" s="54" t="str">
        <f t="shared" si="32"/>
        <v/>
      </c>
      <c r="BL240" s="54" t="str">
        <v/>
      </c>
      <c r="BM240" t="str">
        <v/>
      </c>
      <c r="BN240" t="str">
        <v/>
      </c>
      <c r="BO240" t="str">
        <v/>
      </c>
      <c r="BP240" t="str">
        <v/>
      </c>
      <c r="BQ240" s="25" t="str">
        <f t="shared" si="38"/>
        <v/>
      </c>
      <c r="BR240" s="35" t="str">
        <v/>
      </c>
      <c r="BS240" s="35" t="str">
        <v/>
      </c>
      <c r="BT240" t="str">
        <v>240</v>
      </c>
      <c r="BU240" s="35" t="str">
        <f t="shared" si="35"/>
        <v/>
      </c>
      <c r="BX240" s="13"/>
      <c r="BY240" s="57" t="str">
        <f t="shared" si="33"/>
        <v/>
      </c>
      <c r="BZ240" s="57"/>
      <c r="CG240" s="71"/>
      <c r="CH240" s="73"/>
      <c r="CI240" s="73"/>
      <c r="CJ240" s="73"/>
      <c r="CK240" s="73"/>
      <c r="CL240" s="73"/>
      <c r="CM240" s="73"/>
      <c r="CN240" s="73"/>
      <c r="CO240" s="73"/>
      <c r="CP240" s="73"/>
      <c r="CQ240" s="73"/>
      <c r="CR240" s="73"/>
      <c r="CS240" s="73"/>
      <c r="CT240" s="73"/>
      <c r="CU240" s="73"/>
      <c r="CX240" t="str">
        <f ca="1"/>
        <v/>
      </c>
      <c r="CY240" t="str">
        <f ca="1"/>
        <v/>
      </c>
      <c r="CZ240" t="str">
        <f ca="1"/>
        <v/>
      </c>
      <c r="DA240" t="str">
        <f ca="1"/>
        <v/>
      </c>
      <c r="DB240" t="str">
        <f ca="1"/>
        <v/>
      </c>
      <c r="DC240" t="str">
        <f ca="1"/>
        <v/>
      </c>
      <c r="DD240" t="str">
        <f ca="1"/>
        <v/>
      </c>
      <c r="DL240" s="18" t="b">
        <f ca="1"/>
        <v>0</v>
      </c>
      <c r="DM240" s="141" t="str">
        <f t="shared" ca="1" si="34"/>
        <v/>
      </c>
      <c r="DN240" t="str">
        <v/>
      </c>
      <c r="DO240" t="str">
        <f ca="1"/>
        <v/>
      </c>
      <c r="DP240" t="str">
        <f ca="1"/>
        <v/>
      </c>
      <c r="DS240" t="str">
        <f ca="1"/>
        <v/>
      </c>
      <c r="DT240" t="str">
        <f ca="1"/>
        <v/>
      </c>
      <c r="DU240" t="str">
        <f ca="1"/>
        <v/>
      </c>
      <c r="DV240" t="str">
        <f ca="1"/>
        <v/>
      </c>
      <c r="DY240" t="str">
        <f ca="1"/>
        <v/>
      </c>
      <c r="DZ240" t="str">
        <f ca="1"/>
        <v/>
      </c>
      <c r="EC240" t="b">
        <f ca="1"/>
        <v>0</v>
      </c>
      <c r="ED240" t="str">
        <f ca="1"/>
        <v/>
      </c>
      <c r="EE240" s="13" t="str">
        <f ca="1"/>
        <v/>
      </c>
      <c r="EG240" t="str">
        <f ca="1"/>
        <v/>
      </c>
      <c r="EH240" t="str">
        <f ca="1"/>
        <v/>
      </c>
      <c r="EI240" t="str">
        <f ca="1"/>
        <v/>
      </c>
      <c r="EJ240" t="str">
        <f ca="1"/>
        <v/>
      </c>
      <c r="EK240" t="str">
        <f ca="1"/>
        <v/>
      </c>
      <c r="EL240" t="str">
        <f ca="1">IF(_IsInternal,_xlfn.TEXTJOIN($EL$1,TRUE,EG240:EJ240),"")</f>
        <v/>
      </c>
      <c r="EM240" t="str">
        <f ca="1"/>
        <v/>
      </c>
      <c r="EP240" t="str">
        <v/>
      </c>
      <c r="EQ240" t="str">
        <f ca="1"/>
        <v/>
      </c>
      <c r="ES240" s="78">
        <f>ROWS(ES$4:ES240)</f>
        <v>237</v>
      </c>
      <c r="FP240" t="str">
        <f ca="1"/>
        <v/>
      </c>
      <c r="FQ240" t="str">
        <f ca="1"/>
        <v/>
      </c>
      <c r="FR240" t="str">
        <f ca="1"/>
        <v/>
      </c>
      <c r="FZ240" s="109"/>
      <c r="GH240" t="str">
        <f ca="1"/>
        <v/>
      </c>
      <c r="GI240" t="str">
        <f ca="1"/>
        <v/>
      </c>
      <c r="GJ240" t="str">
        <f ca="1"/>
        <v/>
      </c>
      <c r="GY240" t="b">
        <f ca="1"/>
        <v>0</v>
      </c>
      <c r="GZ240" t="str">
        <f ca="1"/>
        <v/>
      </c>
      <c r="HA240" t="str">
        <f ca="1"/>
        <v/>
      </c>
      <c r="HB240" t="str">
        <f ca="1"/>
        <v/>
      </c>
      <c r="HQ240" t="str">
        <f ca="1"/>
        <v/>
      </c>
      <c r="HR240" t="str">
        <f ca="1"/>
        <v/>
      </c>
      <c r="HS240" t="str">
        <f ca="1"/>
        <v/>
      </c>
    </row>
    <row r="241" spans="1:227">
      <c r="A241" s="14" t="str">
        <f>IF(AK241,MAX(A$4:A240)+1,"")</f>
        <v/>
      </c>
      <c r="B241" s="51"/>
      <c r="C241" s="12"/>
      <c r="D241" s="12"/>
      <c r="E241" s="12"/>
      <c r="G241" s="12"/>
      <c r="I241" s="186"/>
      <c r="K241" s="12"/>
      <c r="L241" s="241"/>
      <c r="M241" s="241"/>
      <c r="O241" s="239">
        <v>0</v>
      </c>
      <c r="P241" s="240" t="str">
        <f ca="1">IF(T241,SUM(OFFSET($O241:$O$303,,,U241)),"")</f>
        <v/>
      </c>
      <c r="Q241" s="175"/>
      <c r="R241" s="177" t="str">
        <v/>
      </c>
      <c r="T241">
        <v>0</v>
      </c>
      <c r="U241" t="str">
        <f>IF(T241,IFERROR(MATCH(1,$T242:$T$303,0),ROWS($T241:$T$303)),"")</f>
        <v/>
      </c>
      <c r="V241" t="str">
        <v/>
      </c>
      <c r="W241" t="b">
        <f t="shared" si="36"/>
        <v>0</v>
      </c>
      <c r="X241" t="str">
        <v/>
      </c>
      <c r="Y241" t="str">
        <v/>
      </c>
      <c r="Z241" t="str">
        <v/>
      </c>
      <c r="AA241" t="b">
        <v>0</v>
      </c>
      <c r="AB241" t="b">
        <v>0</v>
      </c>
      <c r="AC241" t="b">
        <v>0</v>
      </c>
      <c r="AD241" t="b">
        <v>0</v>
      </c>
      <c r="AE241" t="b">
        <v>0</v>
      </c>
      <c r="AF241" s="25" t="b">
        <v>0</v>
      </c>
      <c r="AG241" t="b">
        <v>0</v>
      </c>
      <c r="AH241">
        <v>0</v>
      </c>
      <c r="AI241">
        <v>0</v>
      </c>
      <c r="AK241" s="13">
        <v>0</v>
      </c>
      <c r="AL241" s="13">
        <v>0</v>
      </c>
      <c r="AM241" s="13">
        <v>0</v>
      </c>
      <c r="AN241" s="18">
        <v>0</v>
      </c>
      <c r="AO241">
        <v>0</v>
      </c>
      <c r="AP241" t="b">
        <v>0</v>
      </c>
      <c r="AQ241">
        <v>0</v>
      </c>
      <c r="AR241">
        <v>0</v>
      </c>
      <c r="AS241" s="35" t="str">
        <v/>
      </c>
      <c r="AT241" s="35"/>
      <c r="AU241" s="58"/>
      <c r="AV241" t="b">
        <f t="shared" si="37"/>
        <v>0</v>
      </c>
      <c r="AW241">
        <v>0</v>
      </c>
      <c r="AX241">
        <v>0</v>
      </c>
      <c r="AY241">
        <v>0</v>
      </c>
      <c r="AZ241">
        <f ca="1"/>
        <v>0</v>
      </c>
      <c r="BB241" t="str">
        <v/>
      </c>
      <c r="BC241" t="str">
        <v/>
      </c>
      <c r="BD241" t="str">
        <v/>
      </c>
      <c r="BE241" t="str">
        <v/>
      </c>
      <c r="BF241" t="str">
        <v/>
      </c>
      <c r="BG241">
        <f ca="1"/>
        <v>0</v>
      </c>
      <c r="BI241" s="54" t="str">
        <f t="shared" si="30"/>
        <v/>
      </c>
      <c r="BJ241" s="54" t="str">
        <f t="shared" si="31"/>
        <v/>
      </c>
      <c r="BK241" s="54" t="str">
        <f t="shared" si="32"/>
        <v/>
      </c>
      <c r="BL241" s="54" t="str">
        <v/>
      </c>
      <c r="BM241" t="str">
        <v/>
      </c>
      <c r="BN241" t="str">
        <v/>
      </c>
      <c r="BO241" t="str">
        <v/>
      </c>
      <c r="BP241" t="str">
        <v/>
      </c>
      <c r="BQ241" s="25" t="str">
        <f t="shared" si="38"/>
        <v/>
      </c>
      <c r="BR241" s="35" t="str">
        <v/>
      </c>
      <c r="BS241" s="35" t="str">
        <v/>
      </c>
      <c r="BT241" t="str">
        <v>241</v>
      </c>
      <c r="BU241" s="35" t="str">
        <f t="shared" si="35"/>
        <v/>
      </c>
      <c r="BX241" s="13"/>
      <c r="BY241" s="57" t="str">
        <f t="shared" si="33"/>
        <v/>
      </c>
      <c r="BZ241" s="57"/>
      <c r="CG241" s="71"/>
      <c r="CH241" s="73"/>
      <c r="CI241" s="73"/>
      <c r="CJ241" s="73"/>
      <c r="CK241" s="73"/>
      <c r="CL241" s="73"/>
      <c r="CM241" s="73"/>
      <c r="CN241" s="73"/>
      <c r="CO241" s="73"/>
      <c r="CP241" s="73"/>
      <c r="CQ241" s="73"/>
      <c r="CR241" s="73"/>
      <c r="CS241" s="73"/>
      <c r="CT241" s="73"/>
      <c r="CU241" s="73"/>
      <c r="CX241" t="str">
        <f ca="1"/>
        <v/>
      </c>
      <c r="CY241" t="str">
        <f ca="1"/>
        <v/>
      </c>
      <c r="CZ241" t="str">
        <f ca="1"/>
        <v/>
      </c>
      <c r="DA241" t="str">
        <f ca="1"/>
        <v/>
      </c>
      <c r="DB241" t="str">
        <f ca="1"/>
        <v/>
      </c>
      <c r="DC241" t="str">
        <f ca="1"/>
        <v/>
      </c>
      <c r="DD241" t="str">
        <f ca="1"/>
        <v/>
      </c>
      <c r="DL241" s="18" t="b">
        <f ca="1"/>
        <v>0</v>
      </c>
      <c r="DM241" s="141" t="str">
        <f t="shared" ca="1" si="34"/>
        <v/>
      </c>
      <c r="DN241" t="str">
        <v/>
      </c>
      <c r="DO241" t="str">
        <f ca="1"/>
        <v/>
      </c>
      <c r="DP241" t="str">
        <f ca="1"/>
        <v/>
      </c>
      <c r="DS241" t="str">
        <f ca="1"/>
        <v/>
      </c>
      <c r="DT241" t="str">
        <f ca="1"/>
        <v/>
      </c>
      <c r="DU241" t="str">
        <f ca="1"/>
        <v/>
      </c>
      <c r="DV241" t="str">
        <f ca="1"/>
        <v/>
      </c>
      <c r="DY241" t="str">
        <f ca="1"/>
        <v/>
      </c>
      <c r="DZ241" t="str">
        <f ca="1"/>
        <v/>
      </c>
      <c r="EC241" t="b">
        <f ca="1"/>
        <v>0</v>
      </c>
      <c r="ED241" t="str">
        <f ca="1"/>
        <v/>
      </c>
      <c r="EE241" s="13" t="str">
        <f ca="1"/>
        <v/>
      </c>
      <c r="EG241" t="str">
        <f ca="1"/>
        <v/>
      </c>
      <c r="EH241" t="str">
        <f ca="1"/>
        <v/>
      </c>
      <c r="EI241" t="str">
        <f ca="1"/>
        <v/>
      </c>
      <c r="EJ241" t="str">
        <f ca="1"/>
        <v/>
      </c>
      <c r="EK241" t="str">
        <f ca="1"/>
        <v/>
      </c>
      <c r="EL241" t="str">
        <f ca="1">IF(_IsInternal,_xlfn.TEXTJOIN($EL$1,TRUE,EG241:EJ241),"")</f>
        <v/>
      </c>
      <c r="EM241" t="str">
        <f ca="1"/>
        <v/>
      </c>
      <c r="EP241" t="str">
        <v/>
      </c>
      <c r="EQ241" t="str">
        <f ca="1"/>
        <v/>
      </c>
      <c r="ES241" s="78">
        <f>ROWS(ES$4:ES241)</f>
        <v>238</v>
      </c>
      <c r="FP241" t="str">
        <f ca="1"/>
        <v/>
      </c>
      <c r="FQ241" t="str">
        <f ca="1"/>
        <v/>
      </c>
      <c r="FR241" t="str">
        <f ca="1"/>
        <v/>
      </c>
      <c r="FZ241" s="109"/>
      <c r="GH241" t="str">
        <f ca="1"/>
        <v/>
      </c>
      <c r="GI241" t="str">
        <f ca="1"/>
        <v/>
      </c>
      <c r="GJ241" t="str">
        <f ca="1"/>
        <v/>
      </c>
      <c r="GY241" t="b">
        <f ca="1"/>
        <v>0</v>
      </c>
      <c r="GZ241" t="str">
        <f ca="1"/>
        <v/>
      </c>
      <c r="HA241" t="str">
        <f ca="1"/>
        <v/>
      </c>
      <c r="HB241" t="str">
        <f ca="1"/>
        <v/>
      </c>
      <c r="HQ241" t="str">
        <f ca="1"/>
        <v/>
      </c>
      <c r="HR241" t="str">
        <f ca="1"/>
        <v/>
      </c>
      <c r="HS241" t="str">
        <f ca="1"/>
        <v/>
      </c>
    </row>
    <row r="242" spans="1:227">
      <c r="A242" s="14" t="str">
        <f>IF(AK242,MAX(A$4:A241)+1,"")</f>
        <v/>
      </c>
      <c r="B242" s="51"/>
      <c r="C242" s="12"/>
      <c r="D242" s="12"/>
      <c r="E242" s="12"/>
      <c r="G242" s="12"/>
      <c r="I242" s="186"/>
      <c r="K242" s="12"/>
      <c r="L242" s="241"/>
      <c r="M242" s="241"/>
      <c r="O242" s="239">
        <v>0</v>
      </c>
      <c r="P242" s="240" t="str">
        <f ca="1">IF(T242,SUM(OFFSET($O242:$O$303,,,U242)),"")</f>
        <v/>
      </c>
      <c r="Q242" s="175"/>
      <c r="R242" s="177" t="str">
        <v/>
      </c>
      <c r="T242">
        <v>0</v>
      </c>
      <c r="U242" t="str">
        <f>IF(T242,IFERROR(MATCH(1,$T243:$T$303,0),ROWS($T242:$T$303)),"")</f>
        <v/>
      </c>
      <c r="V242" t="str">
        <v/>
      </c>
      <c r="W242" t="b">
        <f t="shared" si="36"/>
        <v>0</v>
      </c>
      <c r="X242" t="str">
        <v/>
      </c>
      <c r="Y242" t="str">
        <v/>
      </c>
      <c r="Z242" t="str">
        <v/>
      </c>
      <c r="AA242" t="b">
        <v>0</v>
      </c>
      <c r="AB242" t="b">
        <v>0</v>
      </c>
      <c r="AC242" t="b">
        <v>0</v>
      </c>
      <c r="AD242" t="b">
        <v>0</v>
      </c>
      <c r="AE242" t="b">
        <v>0</v>
      </c>
      <c r="AF242" s="25" t="b">
        <v>0</v>
      </c>
      <c r="AG242" t="b">
        <v>0</v>
      </c>
      <c r="AH242">
        <v>0</v>
      </c>
      <c r="AI242">
        <v>0</v>
      </c>
      <c r="AK242" s="13">
        <v>0</v>
      </c>
      <c r="AL242" s="13">
        <v>0</v>
      </c>
      <c r="AM242" s="13">
        <v>0</v>
      </c>
      <c r="AN242" s="18">
        <v>0</v>
      </c>
      <c r="AO242">
        <v>0</v>
      </c>
      <c r="AP242" t="b">
        <v>0</v>
      </c>
      <c r="AQ242">
        <v>0</v>
      </c>
      <c r="AR242">
        <v>0</v>
      </c>
      <c r="AS242" s="35" t="str">
        <v/>
      </c>
      <c r="AT242" s="35"/>
      <c r="AU242" s="58"/>
      <c r="AV242" t="b">
        <f t="shared" si="37"/>
        <v>0</v>
      </c>
      <c r="AW242">
        <v>0</v>
      </c>
      <c r="AX242">
        <v>0</v>
      </c>
      <c r="AY242">
        <v>0</v>
      </c>
      <c r="AZ242">
        <f ca="1"/>
        <v>0</v>
      </c>
      <c r="BB242" t="str">
        <v/>
      </c>
      <c r="BC242" t="str">
        <v/>
      </c>
      <c r="BD242" t="str">
        <v/>
      </c>
      <c r="BE242" t="str">
        <v/>
      </c>
      <c r="BF242" t="str">
        <v/>
      </c>
      <c r="BG242">
        <f ca="1"/>
        <v>0</v>
      </c>
      <c r="BI242" s="54" t="str">
        <f t="shared" si="30"/>
        <v/>
      </c>
      <c r="BJ242" s="54" t="str">
        <f t="shared" si="31"/>
        <v/>
      </c>
      <c r="BK242" s="54" t="str">
        <f t="shared" si="32"/>
        <v/>
      </c>
      <c r="BL242" s="54" t="str">
        <v/>
      </c>
      <c r="BM242" t="str">
        <v/>
      </c>
      <c r="BN242" t="str">
        <v/>
      </c>
      <c r="BO242" t="str">
        <v/>
      </c>
      <c r="BP242" t="str">
        <v/>
      </c>
      <c r="BQ242" s="25" t="str">
        <f t="shared" si="38"/>
        <v/>
      </c>
      <c r="BR242" s="35" t="str">
        <v/>
      </c>
      <c r="BS242" s="35" t="str">
        <v/>
      </c>
      <c r="BT242" t="str">
        <v>242</v>
      </c>
      <c r="BU242" s="35" t="str">
        <f t="shared" si="35"/>
        <v/>
      </c>
      <c r="BX242" s="13"/>
      <c r="BY242" s="57" t="str">
        <f t="shared" si="33"/>
        <v/>
      </c>
      <c r="BZ242" s="57"/>
      <c r="CG242" s="71"/>
      <c r="CH242" s="73"/>
      <c r="CI242" s="73"/>
      <c r="CJ242" s="73"/>
      <c r="CK242" s="73"/>
      <c r="CL242" s="73"/>
      <c r="CM242" s="73"/>
      <c r="CN242" s="73"/>
      <c r="CO242" s="73"/>
      <c r="CP242" s="73"/>
      <c r="CQ242" s="73"/>
      <c r="CR242" s="73"/>
      <c r="CS242" s="73"/>
      <c r="CT242" s="73"/>
      <c r="CU242" s="73"/>
      <c r="CX242" t="str">
        <f ca="1"/>
        <v/>
      </c>
      <c r="CY242" t="str">
        <f ca="1"/>
        <v/>
      </c>
      <c r="CZ242" t="str">
        <f ca="1"/>
        <v/>
      </c>
      <c r="DA242" t="str">
        <f ca="1"/>
        <v/>
      </c>
      <c r="DB242" t="str">
        <f ca="1"/>
        <v/>
      </c>
      <c r="DC242" t="str">
        <f ca="1"/>
        <v/>
      </c>
      <c r="DD242" t="str">
        <f ca="1"/>
        <v/>
      </c>
      <c r="DL242" s="18" t="b">
        <f ca="1"/>
        <v>0</v>
      </c>
      <c r="DM242" s="141" t="str">
        <f t="shared" ca="1" si="34"/>
        <v/>
      </c>
      <c r="DN242" t="str">
        <v/>
      </c>
      <c r="DO242" t="str">
        <f ca="1"/>
        <v/>
      </c>
      <c r="DP242" t="str">
        <f ca="1"/>
        <v/>
      </c>
      <c r="DS242" t="str">
        <f ca="1"/>
        <v/>
      </c>
      <c r="DT242" t="str">
        <f ca="1"/>
        <v/>
      </c>
      <c r="DU242" t="str">
        <f ca="1"/>
        <v/>
      </c>
      <c r="DV242" t="str">
        <f ca="1"/>
        <v/>
      </c>
      <c r="DY242" t="str">
        <f ca="1"/>
        <v/>
      </c>
      <c r="DZ242" t="str">
        <f ca="1"/>
        <v/>
      </c>
      <c r="EC242" t="b">
        <f ca="1"/>
        <v>0</v>
      </c>
      <c r="ED242" t="str">
        <f ca="1"/>
        <v/>
      </c>
      <c r="EE242" s="13" t="str">
        <f ca="1"/>
        <v/>
      </c>
      <c r="EG242" t="str">
        <f ca="1"/>
        <v/>
      </c>
      <c r="EH242" t="str">
        <f ca="1"/>
        <v/>
      </c>
      <c r="EI242" t="str">
        <f ca="1"/>
        <v/>
      </c>
      <c r="EJ242" t="str">
        <f ca="1"/>
        <v/>
      </c>
      <c r="EK242" t="str">
        <f ca="1"/>
        <v/>
      </c>
      <c r="EL242" t="str">
        <f ca="1">IF(_IsInternal,_xlfn.TEXTJOIN($EL$1,TRUE,EG242:EJ242),"")</f>
        <v/>
      </c>
      <c r="EM242" t="str">
        <f ca="1"/>
        <v/>
      </c>
      <c r="EP242" t="str">
        <v/>
      </c>
      <c r="EQ242" t="str">
        <f ca="1"/>
        <v/>
      </c>
      <c r="ES242" s="78">
        <f>ROWS(ES$4:ES242)</f>
        <v>239</v>
      </c>
      <c r="FP242" t="str">
        <f ca="1"/>
        <v/>
      </c>
      <c r="FQ242" t="str">
        <f ca="1"/>
        <v/>
      </c>
      <c r="FR242" t="str">
        <f ca="1"/>
        <v/>
      </c>
      <c r="FZ242" s="109"/>
      <c r="GH242" t="str">
        <f ca="1"/>
        <v/>
      </c>
      <c r="GI242" t="str">
        <f ca="1"/>
        <v/>
      </c>
      <c r="GJ242" t="str">
        <f ca="1"/>
        <v/>
      </c>
      <c r="GY242" t="b">
        <f ca="1"/>
        <v>0</v>
      </c>
      <c r="GZ242" t="str">
        <f ca="1"/>
        <v/>
      </c>
      <c r="HA242" t="str">
        <f ca="1"/>
        <v/>
      </c>
      <c r="HB242" t="str">
        <f ca="1"/>
        <v/>
      </c>
      <c r="HQ242" t="str">
        <f ca="1"/>
        <v/>
      </c>
      <c r="HR242" t="str">
        <f ca="1"/>
        <v/>
      </c>
      <c r="HS242" t="str">
        <f ca="1"/>
        <v/>
      </c>
    </row>
    <row r="243" spans="1:227">
      <c r="A243" s="14" t="str">
        <f>IF(AK243,MAX(A$4:A242)+1,"")</f>
        <v/>
      </c>
      <c r="B243" s="51"/>
      <c r="C243" s="12"/>
      <c r="D243" s="12"/>
      <c r="E243" s="12"/>
      <c r="G243" s="12"/>
      <c r="I243" s="186"/>
      <c r="K243" s="12"/>
      <c r="L243" s="241"/>
      <c r="M243" s="241"/>
      <c r="O243" s="239">
        <v>0</v>
      </c>
      <c r="P243" s="240" t="str">
        <f ca="1">IF(T243,SUM(OFFSET($O243:$O$303,,,U243)),"")</f>
        <v/>
      </c>
      <c r="Q243" s="175"/>
      <c r="R243" s="177" t="str">
        <v/>
      </c>
      <c r="T243">
        <v>0</v>
      </c>
      <c r="U243" t="str">
        <f>IF(T243,IFERROR(MATCH(1,$T244:$T$303,0),ROWS($T243:$T$303)),"")</f>
        <v/>
      </c>
      <c r="V243" t="str">
        <v/>
      </c>
      <c r="W243" t="b">
        <f t="shared" si="36"/>
        <v>0</v>
      </c>
      <c r="X243" t="str">
        <v/>
      </c>
      <c r="Y243" t="str">
        <v/>
      </c>
      <c r="Z243" t="str">
        <v/>
      </c>
      <c r="AA243" t="b">
        <v>0</v>
      </c>
      <c r="AB243" t="b">
        <v>0</v>
      </c>
      <c r="AC243" t="b">
        <v>0</v>
      </c>
      <c r="AD243" t="b">
        <v>0</v>
      </c>
      <c r="AE243" t="b">
        <v>0</v>
      </c>
      <c r="AF243" s="25" t="b">
        <v>0</v>
      </c>
      <c r="AG243" t="b">
        <v>0</v>
      </c>
      <c r="AH243">
        <v>0</v>
      </c>
      <c r="AI243">
        <v>0</v>
      </c>
      <c r="AK243" s="13">
        <v>0</v>
      </c>
      <c r="AL243" s="13">
        <v>0</v>
      </c>
      <c r="AM243" s="13">
        <v>0</v>
      </c>
      <c r="AN243" s="18">
        <v>0</v>
      </c>
      <c r="AO243">
        <v>0</v>
      </c>
      <c r="AP243" t="b">
        <v>0</v>
      </c>
      <c r="AQ243">
        <v>0</v>
      </c>
      <c r="AR243">
        <v>0</v>
      </c>
      <c r="AS243" s="35" t="str">
        <v/>
      </c>
      <c r="AT243" s="35"/>
      <c r="AU243" s="58"/>
      <c r="AV243" t="b">
        <f t="shared" si="37"/>
        <v>0</v>
      </c>
      <c r="AW243">
        <v>0</v>
      </c>
      <c r="AX243">
        <v>0</v>
      </c>
      <c r="AY243">
        <v>0</v>
      </c>
      <c r="AZ243">
        <f ca="1"/>
        <v>0</v>
      </c>
      <c r="BB243" t="str">
        <v/>
      </c>
      <c r="BC243" t="str">
        <v/>
      </c>
      <c r="BD243" t="str">
        <v/>
      </c>
      <c r="BE243" t="str">
        <v/>
      </c>
      <c r="BF243" t="str">
        <v/>
      </c>
      <c r="BG243">
        <f ca="1"/>
        <v>0</v>
      </c>
      <c r="BI243" s="54" t="str">
        <f t="shared" si="30"/>
        <v/>
      </c>
      <c r="BJ243" s="54" t="str">
        <f t="shared" si="31"/>
        <v/>
      </c>
      <c r="BK243" s="54" t="str">
        <f t="shared" si="32"/>
        <v/>
      </c>
      <c r="BL243" s="54" t="str">
        <v/>
      </c>
      <c r="BM243" t="str">
        <v/>
      </c>
      <c r="BN243" t="str">
        <v/>
      </c>
      <c r="BO243" t="str">
        <v/>
      </c>
      <c r="BP243" t="str">
        <v/>
      </c>
      <c r="BQ243" s="25" t="str">
        <f t="shared" si="38"/>
        <v/>
      </c>
      <c r="BR243" s="35" t="str">
        <v/>
      </c>
      <c r="BS243" s="35" t="str">
        <v/>
      </c>
      <c r="BT243" t="str">
        <v>243</v>
      </c>
      <c r="BU243" s="35" t="str">
        <f t="shared" si="35"/>
        <v/>
      </c>
      <c r="BX243" s="13"/>
      <c r="BY243" s="57" t="str">
        <f t="shared" si="33"/>
        <v/>
      </c>
      <c r="BZ243" s="57"/>
      <c r="CG243" s="71"/>
      <c r="CH243" s="73"/>
      <c r="CI243" s="73"/>
      <c r="CJ243" s="73"/>
      <c r="CK243" s="73"/>
      <c r="CL243" s="73"/>
      <c r="CM243" s="73"/>
      <c r="CN243" s="73"/>
      <c r="CO243" s="73"/>
      <c r="CP243" s="73"/>
      <c r="CQ243" s="73"/>
      <c r="CR243" s="73"/>
      <c r="CS243" s="73"/>
      <c r="CT243" s="73"/>
      <c r="CU243" s="73"/>
      <c r="CX243" t="str">
        <f ca="1"/>
        <v/>
      </c>
      <c r="CY243" t="str">
        <f ca="1"/>
        <v/>
      </c>
      <c r="CZ243" t="str">
        <f ca="1"/>
        <v/>
      </c>
      <c r="DA243" t="str">
        <f ca="1"/>
        <v/>
      </c>
      <c r="DB243" t="str">
        <f ca="1"/>
        <v/>
      </c>
      <c r="DC243" t="str">
        <f ca="1"/>
        <v/>
      </c>
      <c r="DD243" t="str">
        <f ca="1"/>
        <v/>
      </c>
      <c r="DL243" s="18" t="b">
        <f ca="1"/>
        <v>0</v>
      </c>
      <c r="DM243" s="141" t="str">
        <f t="shared" ca="1" si="34"/>
        <v/>
      </c>
      <c r="DN243" t="str">
        <v/>
      </c>
      <c r="DO243" t="str">
        <f ca="1"/>
        <v/>
      </c>
      <c r="DP243" t="str">
        <f ca="1"/>
        <v/>
      </c>
      <c r="DS243" t="str">
        <f ca="1"/>
        <v/>
      </c>
      <c r="DT243" t="str">
        <f ca="1"/>
        <v/>
      </c>
      <c r="DU243" t="str">
        <f ca="1"/>
        <v/>
      </c>
      <c r="DV243" t="str">
        <f ca="1"/>
        <v/>
      </c>
      <c r="DY243" t="str">
        <f ca="1"/>
        <v/>
      </c>
      <c r="DZ243" t="str">
        <f ca="1"/>
        <v/>
      </c>
      <c r="EC243" t="b">
        <f ca="1"/>
        <v>0</v>
      </c>
      <c r="ED243" t="str">
        <f ca="1"/>
        <v/>
      </c>
      <c r="EE243" s="13" t="str">
        <f ca="1"/>
        <v/>
      </c>
      <c r="EG243" t="str">
        <f ca="1"/>
        <v/>
      </c>
      <c r="EH243" t="str">
        <f ca="1"/>
        <v/>
      </c>
      <c r="EI243" t="str">
        <f ca="1"/>
        <v/>
      </c>
      <c r="EJ243" t="str">
        <f ca="1"/>
        <v/>
      </c>
      <c r="EK243" t="str">
        <f ca="1"/>
        <v/>
      </c>
      <c r="EL243" t="str">
        <f ca="1">IF(_IsInternal,_xlfn.TEXTJOIN($EL$1,TRUE,EG243:EJ243),"")</f>
        <v/>
      </c>
      <c r="EM243" t="str">
        <f ca="1"/>
        <v/>
      </c>
      <c r="EP243" t="str">
        <v/>
      </c>
      <c r="EQ243" t="str">
        <f ca="1"/>
        <v/>
      </c>
      <c r="ES243" s="78">
        <f>ROWS(ES$4:ES243)</f>
        <v>240</v>
      </c>
      <c r="FP243" t="str">
        <f ca="1"/>
        <v/>
      </c>
      <c r="FQ243" t="str">
        <f ca="1"/>
        <v/>
      </c>
      <c r="FR243" t="str">
        <f ca="1"/>
        <v/>
      </c>
      <c r="FZ243" s="109"/>
      <c r="GH243" t="str">
        <f ca="1"/>
        <v/>
      </c>
      <c r="GI243" t="str">
        <f ca="1"/>
        <v/>
      </c>
      <c r="GJ243" t="str">
        <f ca="1"/>
        <v/>
      </c>
      <c r="GY243" t="b">
        <f ca="1"/>
        <v>0</v>
      </c>
      <c r="GZ243" t="str">
        <f ca="1"/>
        <v/>
      </c>
      <c r="HA243" t="str">
        <f ca="1"/>
        <v/>
      </c>
      <c r="HB243" t="str">
        <f ca="1"/>
        <v/>
      </c>
      <c r="HQ243" t="str">
        <f ca="1"/>
        <v/>
      </c>
      <c r="HR243" t="str">
        <f ca="1"/>
        <v/>
      </c>
      <c r="HS243" t="str">
        <f ca="1"/>
        <v/>
      </c>
    </row>
    <row r="244" spans="1:227">
      <c r="A244" s="14" t="str">
        <f>IF(AK244,MAX(A$4:A243)+1,"")</f>
        <v/>
      </c>
      <c r="B244" s="51"/>
      <c r="C244" s="12"/>
      <c r="D244" s="12"/>
      <c r="E244" s="12"/>
      <c r="G244" s="12"/>
      <c r="I244" s="186"/>
      <c r="K244" s="12"/>
      <c r="L244" s="241"/>
      <c r="M244" s="241"/>
      <c r="O244" s="239">
        <v>0</v>
      </c>
      <c r="P244" s="240" t="str">
        <f ca="1">IF(T244,SUM(OFFSET($O244:$O$303,,,U244)),"")</f>
        <v/>
      </c>
      <c r="Q244" s="175"/>
      <c r="R244" s="177" t="str">
        <v/>
      </c>
      <c r="T244">
        <v>0</v>
      </c>
      <c r="U244" t="str">
        <f>IF(T244,IFERROR(MATCH(1,$T245:$T$303,0),ROWS($T244:$T$303)),"")</f>
        <v/>
      </c>
      <c r="V244" t="str">
        <v/>
      </c>
      <c r="W244" t="b">
        <f t="shared" si="36"/>
        <v>0</v>
      </c>
      <c r="X244" t="str">
        <v/>
      </c>
      <c r="Y244" t="str">
        <v/>
      </c>
      <c r="Z244" t="str">
        <v/>
      </c>
      <c r="AA244" t="b">
        <v>0</v>
      </c>
      <c r="AB244" t="b">
        <v>0</v>
      </c>
      <c r="AC244" t="b">
        <v>0</v>
      </c>
      <c r="AD244" t="b">
        <v>0</v>
      </c>
      <c r="AE244" t="b">
        <v>0</v>
      </c>
      <c r="AF244" s="25" t="b">
        <v>0</v>
      </c>
      <c r="AG244" t="b">
        <v>0</v>
      </c>
      <c r="AH244">
        <v>0</v>
      </c>
      <c r="AI244">
        <v>0</v>
      </c>
      <c r="AK244" s="13">
        <v>0</v>
      </c>
      <c r="AL244" s="13">
        <v>0</v>
      </c>
      <c r="AM244" s="13">
        <v>0</v>
      </c>
      <c r="AN244" s="18">
        <v>0</v>
      </c>
      <c r="AO244">
        <v>0</v>
      </c>
      <c r="AP244" t="b">
        <v>0</v>
      </c>
      <c r="AQ244">
        <v>0</v>
      </c>
      <c r="AR244">
        <v>0</v>
      </c>
      <c r="AS244" s="35" t="str">
        <v/>
      </c>
      <c r="AT244" s="35"/>
      <c r="AU244" s="58"/>
      <c r="AV244" t="b">
        <f t="shared" si="37"/>
        <v>0</v>
      </c>
      <c r="AW244">
        <v>0</v>
      </c>
      <c r="AX244">
        <v>0</v>
      </c>
      <c r="AY244">
        <v>0</v>
      </c>
      <c r="AZ244">
        <f ca="1"/>
        <v>0</v>
      </c>
      <c r="BB244" t="str">
        <v/>
      </c>
      <c r="BC244" t="str">
        <v/>
      </c>
      <c r="BD244" t="str">
        <v/>
      </c>
      <c r="BE244" t="str">
        <v/>
      </c>
      <c r="BF244" t="str">
        <v/>
      </c>
      <c r="BG244">
        <f ca="1"/>
        <v>0</v>
      </c>
      <c r="BI244" s="54" t="str">
        <f t="shared" si="30"/>
        <v/>
      </c>
      <c r="BJ244" s="54" t="str">
        <f t="shared" si="31"/>
        <v/>
      </c>
      <c r="BK244" s="54" t="str">
        <f t="shared" si="32"/>
        <v/>
      </c>
      <c r="BL244" s="54" t="str">
        <v/>
      </c>
      <c r="BM244" t="str">
        <v/>
      </c>
      <c r="BN244" t="str">
        <v/>
      </c>
      <c r="BO244" t="str">
        <v/>
      </c>
      <c r="BP244" t="str">
        <v/>
      </c>
      <c r="BQ244" s="25" t="str">
        <f t="shared" si="38"/>
        <v/>
      </c>
      <c r="BR244" s="35" t="str">
        <v/>
      </c>
      <c r="BS244" s="35" t="str">
        <v/>
      </c>
      <c r="BT244" t="str">
        <v>244</v>
      </c>
      <c r="BU244" s="35" t="str">
        <f t="shared" si="35"/>
        <v/>
      </c>
      <c r="BX244" s="13"/>
      <c r="BY244" s="57" t="str">
        <f t="shared" si="33"/>
        <v/>
      </c>
      <c r="BZ244" s="57"/>
      <c r="CG244" s="71"/>
      <c r="CH244" s="73"/>
      <c r="CI244" s="73"/>
      <c r="CJ244" s="73"/>
      <c r="CK244" s="73"/>
      <c r="CL244" s="73"/>
      <c r="CM244" s="73"/>
      <c r="CN244" s="73"/>
      <c r="CO244" s="73"/>
      <c r="CP244" s="73"/>
      <c r="CQ244" s="73"/>
      <c r="CR244" s="73"/>
      <c r="CS244" s="73"/>
      <c r="CT244" s="73"/>
      <c r="CU244" s="73"/>
      <c r="CX244" t="str">
        <f ca="1"/>
        <v/>
      </c>
      <c r="CY244" t="str">
        <f ca="1"/>
        <v/>
      </c>
      <c r="CZ244" t="str">
        <f ca="1"/>
        <v/>
      </c>
      <c r="DA244" t="str">
        <f ca="1"/>
        <v/>
      </c>
      <c r="DB244" t="str">
        <f ca="1"/>
        <v/>
      </c>
      <c r="DC244" t="str">
        <f ca="1"/>
        <v/>
      </c>
      <c r="DD244" t="str">
        <f ca="1"/>
        <v/>
      </c>
      <c r="DL244" s="18" t="b">
        <f ca="1"/>
        <v>0</v>
      </c>
      <c r="DM244" s="141" t="str">
        <f t="shared" ca="1" si="34"/>
        <v/>
      </c>
      <c r="DN244" t="str">
        <v/>
      </c>
      <c r="DO244" t="str">
        <f ca="1"/>
        <v/>
      </c>
      <c r="DP244" t="str">
        <f ca="1"/>
        <v/>
      </c>
      <c r="DS244" t="str">
        <f ca="1"/>
        <v/>
      </c>
      <c r="DT244" t="str">
        <f ca="1"/>
        <v/>
      </c>
      <c r="DU244" t="str">
        <f ca="1"/>
        <v/>
      </c>
      <c r="DV244" t="str">
        <f ca="1"/>
        <v/>
      </c>
      <c r="DY244" t="str">
        <f ca="1"/>
        <v/>
      </c>
      <c r="DZ244" t="str">
        <f ca="1"/>
        <v/>
      </c>
      <c r="EC244" t="b">
        <f ca="1"/>
        <v>0</v>
      </c>
      <c r="ED244" t="str">
        <f ca="1"/>
        <v/>
      </c>
      <c r="EE244" s="13" t="str">
        <f ca="1"/>
        <v/>
      </c>
      <c r="EG244" t="str">
        <f ca="1"/>
        <v/>
      </c>
      <c r="EH244" t="str">
        <f ca="1"/>
        <v/>
      </c>
      <c r="EI244" t="str">
        <f ca="1"/>
        <v/>
      </c>
      <c r="EJ244" t="str">
        <f ca="1"/>
        <v/>
      </c>
      <c r="EK244" t="str">
        <f ca="1"/>
        <v/>
      </c>
      <c r="EL244" t="str">
        <f ca="1">IF(_IsInternal,_xlfn.TEXTJOIN($EL$1,TRUE,EG244:EJ244),"")</f>
        <v/>
      </c>
      <c r="EM244" t="str">
        <f ca="1"/>
        <v/>
      </c>
      <c r="EP244" t="str">
        <v/>
      </c>
      <c r="EQ244" t="str">
        <f ca="1"/>
        <v/>
      </c>
      <c r="ES244" s="78">
        <f>ROWS(ES$4:ES244)</f>
        <v>241</v>
      </c>
      <c r="FP244" t="str">
        <f ca="1"/>
        <v/>
      </c>
      <c r="FQ244" t="str">
        <f ca="1"/>
        <v/>
      </c>
      <c r="FR244" t="str">
        <f ca="1"/>
        <v/>
      </c>
      <c r="FZ244" s="109"/>
      <c r="GH244" t="str">
        <f ca="1"/>
        <v/>
      </c>
      <c r="GI244" t="str">
        <f ca="1"/>
        <v/>
      </c>
      <c r="GJ244" t="str">
        <f ca="1"/>
        <v/>
      </c>
      <c r="GY244" t="b">
        <f ca="1"/>
        <v>0</v>
      </c>
      <c r="GZ244" t="str">
        <f ca="1"/>
        <v/>
      </c>
      <c r="HA244" t="str">
        <f ca="1"/>
        <v/>
      </c>
      <c r="HB244" t="str">
        <f ca="1"/>
        <v/>
      </c>
      <c r="HQ244" t="str">
        <f ca="1"/>
        <v/>
      </c>
      <c r="HR244" t="str">
        <f ca="1"/>
        <v/>
      </c>
      <c r="HS244" t="str">
        <f ca="1"/>
        <v/>
      </c>
    </row>
    <row r="245" spans="1:227">
      <c r="A245" s="14" t="str">
        <f>IF(AK245,MAX(A$4:A244)+1,"")</f>
        <v/>
      </c>
      <c r="B245" s="51"/>
      <c r="C245" s="12"/>
      <c r="D245" s="12"/>
      <c r="E245" s="12"/>
      <c r="G245" s="12"/>
      <c r="I245" s="186"/>
      <c r="K245" s="12"/>
      <c r="L245" s="241"/>
      <c r="M245" s="241"/>
      <c r="O245" s="239">
        <v>0</v>
      </c>
      <c r="P245" s="240" t="str">
        <f ca="1">IF(T245,SUM(OFFSET($O245:$O$303,,,U245)),"")</f>
        <v/>
      </c>
      <c r="Q245" s="175"/>
      <c r="R245" s="177" t="str">
        <v/>
      </c>
      <c r="T245">
        <v>0</v>
      </c>
      <c r="U245" t="str">
        <f>IF(T245,IFERROR(MATCH(1,$T246:$T$303,0),ROWS($T245:$T$303)),"")</f>
        <v/>
      </c>
      <c r="V245" t="str">
        <v/>
      </c>
      <c r="W245" t="b">
        <f t="shared" si="36"/>
        <v>0</v>
      </c>
      <c r="X245" t="str">
        <v/>
      </c>
      <c r="Y245" t="str">
        <v/>
      </c>
      <c r="Z245" t="str">
        <v/>
      </c>
      <c r="AA245" t="b">
        <v>0</v>
      </c>
      <c r="AB245" t="b">
        <v>0</v>
      </c>
      <c r="AC245" t="b">
        <v>0</v>
      </c>
      <c r="AD245" t="b">
        <v>0</v>
      </c>
      <c r="AE245" t="b">
        <v>0</v>
      </c>
      <c r="AF245" s="25" t="b">
        <v>0</v>
      </c>
      <c r="AG245" t="b">
        <v>0</v>
      </c>
      <c r="AH245">
        <v>0</v>
      </c>
      <c r="AI245">
        <v>0</v>
      </c>
      <c r="AK245" s="13">
        <v>0</v>
      </c>
      <c r="AL245" s="13">
        <v>0</v>
      </c>
      <c r="AM245" s="13">
        <v>0</v>
      </c>
      <c r="AN245" s="18">
        <v>0</v>
      </c>
      <c r="AO245">
        <v>0</v>
      </c>
      <c r="AP245" t="b">
        <v>0</v>
      </c>
      <c r="AQ245">
        <v>0</v>
      </c>
      <c r="AR245">
        <v>0</v>
      </c>
      <c r="AS245" s="35" t="str">
        <v/>
      </c>
      <c r="AT245" s="35"/>
      <c r="AU245" s="58"/>
      <c r="AV245" t="b">
        <f t="shared" si="37"/>
        <v>0</v>
      </c>
      <c r="AW245">
        <v>0</v>
      </c>
      <c r="AX245">
        <v>0</v>
      </c>
      <c r="AY245">
        <v>0</v>
      </c>
      <c r="AZ245">
        <f ca="1"/>
        <v>0</v>
      </c>
      <c r="BB245" t="str">
        <v/>
      </c>
      <c r="BC245" t="str">
        <v/>
      </c>
      <c r="BD245" t="str">
        <v/>
      </c>
      <c r="BE245" t="str">
        <v/>
      </c>
      <c r="BF245" t="str">
        <v/>
      </c>
      <c r="BG245">
        <f ca="1"/>
        <v>0</v>
      </c>
      <c r="BI245" s="54" t="str">
        <f t="shared" si="30"/>
        <v/>
      </c>
      <c r="BJ245" s="54" t="str">
        <f t="shared" si="31"/>
        <v/>
      </c>
      <c r="BK245" s="54" t="str">
        <f t="shared" si="32"/>
        <v/>
      </c>
      <c r="BL245" s="54" t="str">
        <v/>
      </c>
      <c r="BM245" t="str">
        <v/>
      </c>
      <c r="BN245" t="str">
        <v/>
      </c>
      <c r="BO245" t="str">
        <v/>
      </c>
      <c r="BP245" t="str">
        <v/>
      </c>
      <c r="BQ245" s="25" t="str">
        <f t="shared" si="38"/>
        <v/>
      </c>
      <c r="BR245" s="35" t="str">
        <v/>
      </c>
      <c r="BS245" s="35" t="str">
        <v/>
      </c>
      <c r="BT245" t="str">
        <v>245</v>
      </c>
      <c r="BU245" s="35" t="str">
        <f t="shared" si="35"/>
        <v/>
      </c>
      <c r="BX245" s="13"/>
      <c r="BY245" s="57" t="str">
        <f t="shared" si="33"/>
        <v/>
      </c>
      <c r="BZ245" s="57"/>
      <c r="CG245" s="71"/>
      <c r="CH245" s="73"/>
      <c r="CI245" s="73"/>
      <c r="CJ245" s="73"/>
      <c r="CK245" s="73"/>
      <c r="CL245" s="73"/>
      <c r="CM245" s="73"/>
      <c r="CN245" s="73"/>
      <c r="CO245" s="73"/>
      <c r="CP245" s="73"/>
      <c r="CQ245" s="73"/>
      <c r="CR245" s="73"/>
      <c r="CS245" s="73"/>
      <c r="CT245" s="73"/>
      <c r="CU245" s="73"/>
      <c r="CX245" t="str">
        <f ca="1"/>
        <v/>
      </c>
      <c r="CY245" t="str">
        <f ca="1"/>
        <v/>
      </c>
      <c r="CZ245" t="str">
        <f ca="1"/>
        <v/>
      </c>
      <c r="DA245" t="str">
        <f ca="1"/>
        <v/>
      </c>
      <c r="DB245" t="str">
        <f ca="1"/>
        <v/>
      </c>
      <c r="DC245" t="str">
        <f ca="1"/>
        <v/>
      </c>
      <c r="DD245" t="str">
        <f ca="1"/>
        <v/>
      </c>
      <c r="DL245" s="18" t="b">
        <f ca="1"/>
        <v>0</v>
      </c>
      <c r="DM245" s="141" t="str">
        <f t="shared" ca="1" si="34"/>
        <v/>
      </c>
      <c r="DN245" t="str">
        <v/>
      </c>
      <c r="DO245" t="str">
        <f ca="1"/>
        <v/>
      </c>
      <c r="DP245" t="str">
        <f ca="1"/>
        <v/>
      </c>
      <c r="DS245" t="str">
        <f ca="1"/>
        <v/>
      </c>
      <c r="DT245" t="str">
        <f ca="1"/>
        <v/>
      </c>
      <c r="DU245" t="str">
        <f ca="1"/>
        <v/>
      </c>
      <c r="DV245" t="str">
        <f ca="1"/>
        <v/>
      </c>
      <c r="DY245" t="str">
        <f ca="1"/>
        <v/>
      </c>
      <c r="DZ245" t="str">
        <f ca="1"/>
        <v/>
      </c>
      <c r="EC245" t="b">
        <f ca="1"/>
        <v>0</v>
      </c>
      <c r="ED245" t="str">
        <f ca="1"/>
        <v/>
      </c>
      <c r="EE245" s="13" t="str">
        <f ca="1"/>
        <v/>
      </c>
      <c r="EG245" t="str">
        <f ca="1"/>
        <v/>
      </c>
      <c r="EH245" t="str">
        <f ca="1"/>
        <v/>
      </c>
      <c r="EI245" t="str">
        <f ca="1"/>
        <v/>
      </c>
      <c r="EJ245" t="str">
        <f ca="1"/>
        <v/>
      </c>
      <c r="EK245" t="str">
        <f ca="1"/>
        <v/>
      </c>
      <c r="EL245" t="str">
        <f ca="1">IF(_IsInternal,_xlfn.TEXTJOIN($EL$1,TRUE,EG245:EJ245),"")</f>
        <v/>
      </c>
      <c r="EM245" t="str">
        <f ca="1"/>
        <v/>
      </c>
      <c r="EP245" t="str">
        <v/>
      </c>
      <c r="EQ245" t="str">
        <f ca="1"/>
        <v/>
      </c>
      <c r="ES245" s="78">
        <f>ROWS(ES$4:ES245)</f>
        <v>242</v>
      </c>
      <c r="FP245" t="str">
        <f ca="1"/>
        <v/>
      </c>
      <c r="FQ245" t="str">
        <f ca="1"/>
        <v/>
      </c>
      <c r="FR245" t="str">
        <f ca="1"/>
        <v/>
      </c>
      <c r="FZ245" s="109"/>
      <c r="GH245" t="str">
        <f ca="1"/>
        <v/>
      </c>
      <c r="GI245" t="str">
        <f ca="1"/>
        <v/>
      </c>
      <c r="GJ245" t="str">
        <f ca="1"/>
        <v/>
      </c>
      <c r="GY245" t="b">
        <f ca="1"/>
        <v>0</v>
      </c>
      <c r="GZ245" t="str">
        <f ca="1"/>
        <v/>
      </c>
      <c r="HA245" t="str">
        <f ca="1"/>
        <v/>
      </c>
      <c r="HB245" t="str">
        <f ca="1"/>
        <v/>
      </c>
      <c r="HQ245" t="str">
        <f ca="1"/>
        <v/>
      </c>
      <c r="HR245" t="str">
        <f ca="1"/>
        <v/>
      </c>
      <c r="HS245" t="str">
        <f ca="1"/>
        <v/>
      </c>
    </row>
    <row r="246" spans="1:227">
      <c r="A246" s="14" t="str">
        <f>IF(AK246,MAX(A$4:A245)+1,"")</f>
        <v/>
      </c>
      <c r="B246" s="51"/>
      <c r="C246" s="12"/>
      <c r="D246" s="12"/>
      <c r="E246" s="12"/>
      <c r="G246" s="12"/>
      <c r="I246" s="186"/>
      <c r="K246" s="12"/>
      <c r="L246" s="241"/>
      <c r="M246" s="241"/>
      <c r="O246" s="239">
        <v>0</v>
      </c>
      <c r="P246" s="240" t="str">
        <f ca="1">IF(T246,SUM(OFFSET($O246:$O$303,,,U246)),"")</f>
        <v/>
      </c>
      <c r="Q246" s="175"/>
      <c r="R246" s="177" t="str">
        <v/>
      </c>
      <c r="T246">
        <v>0</v>
      </c>
      <c r="U246" t="str">
        <f>IF(T246,IFERROR(MATCH(1,$T247:$T$303,0),ROWS($T246:$T$303)),"")</f>
        <v/>
      </c>
      <c r="V246" t="str">
        <v/>
      </c>
      <c r="W246" t="b">
        <f t="shared" si="36"/>
        <v>0</v>
      </c>
      <c r="X246" t="str">
        <v/>
      </c>
      <c r="Y246" t="str">
        <v/>
      </c>
      <c r="Z246" t="str">
        <v/>
      </c>
      <c r="AA246" t="b">
        <v>0</v>
      </c>
      <c r="AB246" t="b">
        <v>0</v>
      </c>
      <c r="AC246" t="b">
        <v>0</v>
      </c>
      <c r="AD246" t="b">
        <v>0</v>
      </c>
      <c r="AE246" t="b">
        <v>0</v>
      </c>
      <c r="AF246" s="25" t="b">
        <v>0</v>
      </c>
      <c r="AG246" t="b">
        <v>0</v>
      </c>
      <c r="AH246">
        <v>0</v>
      </c>
      <c r="AI246">
        <v>0</v>
      </c>
      <c r="AK246" s="13">
        <v>0</v>
      </c>
      <c r="AL246" s="13">
        <v>0</v>
      </c>
      <c r="AM246" s="13">
        <v>0</v>
      </c>
      <c r="AN246" s="18">
        <v>0</v>
      </c>
      <c r="AO246">
        <v>0</v>
      </c>
      <c r="AP246" t="b">
        <v>0</v>
      </c>
      <c r="AQ246">
        <v>0</v>
      </c>
      <c r="AR246">
        <v>0</v>
      </c>
      <c r="AS246" s="35" t="str">
        <v/>
      </c>
      <c r="AT246" s="35"/>
      <c r="AU246" s="58"/>
      <c r="AV246" t="b">
        <f t="shared" si="37"/>
        <v>0</v>
      </c>
      <c r="AW246">
        <v>0</v>
      </c>
      <c r="AX246">
        <v>0</v>
      </c>
      <c r="AY246">
        <v>0</v>
      </c>
      <c r="AZ246">
        <f ca="1"/>
        <v>0</v>
      </c>
      <c r="BB246" t="str">
        <v/>
      </c>
      <c r="BC246" t="str">
        <v/>
      </c>
      <c r="BD246" t="str">
        <v/>
      </c>
      <c r="BE246" t="str">
        <v/>
      </c>
      <c r="BF246" t="str">
        <v/>
      </c>
      <c r="BG246">
        <f ca="1"/>
        <v>0</v>
      </c>
      <c r="BI246" s="54" t="str">
        <f t="shared" si="30"/>
        <v/>
      </c>
      <c r="BJ246" s="54" t="str">
        <f t="shared" si="31"/>
        <v/>
      </c>
      <c r="BK246" s="54" t="str">
        <f t="shared" si="32"/>
        <v/>
      </c>
      <c r="BL246" s="54" t="str">
        <v/>
      </c>
      <c r="BM246" t="str">
        <v/>
      </c>
      <c r="BN246" t="str">
        <v/>
      </c>
      <c r="BO246" t="str">
        <v/>
      </c>
      <c r="BP246" t="str">
        <v/>
      </c>
      <c r="BQ246" s="25" t="str">
        <f t="shared" si="38"/>
        <v/>
      </c>
      <c r="BR246" s="35" t="str">
        <v/>
      </c>
      <c r="BS246" s="35" t="str">
        <v/>
      </c>
      <c r="BT246" t="str">
        <v>246</v>
      </c>
      <c r="BU246" s="35" t="str">
        <f t="shared" si="35"/>
        <v/>
      </c>
      <c r="BX246" s="13"/>
      <c r="BY246" s="57" t="str">
        <f t="shared" si="33"/>
        <v/>
      </c>
      <c r="BZ246" s="57"/>
      <c r="CG246" s="71"/>
      <c r="CH246" s="73"/>
      <c r="CI246" s="73"/>
      <c r="CJ246" s="73"/>
      <c r="CK246" s="73"/>
      <c r="CL246" s="73"/>
      <c r="CM246" s="73"/>
      <c r="CN246" s="73"/>
      <c r="CO246" s="73"/>
      <c r="CP246" s="73"/>
      <c r="CQ246" s="73"/>
      <c r="CR246" s="73"/>
      <c r="CS246" s="73"/>
      <c r="CT246" s="73"/>
      <c r="CU246" s="73"/>
      <c r="CX246" t="str">
        <f ca="1"/>
        <v/>
      </c>
      <c r="CY246" t="str">
        <f ca="1"/>
        <v/>
      </c>
      <c r="CZ246" t="str">
        <f ca="1"/>
        <v/>
      </c>
      <c r="DA246" t="str">
        <f ca="1"/>
        <v/>
      </c>
      <c r="DB246" t="str">
        <f ca="1"/>
        <v/>
      </c>
      <c r="DC246" t="str">
        <f ca="1"/>
        <v/>
      </c>
      <c r="DD246" t="str">
        <f ca="1"/>
        <v/>
      </c>
      <c r="DL246" s="18" t="b">
        <f ca="1"/>
        <v>0</v>
      </c>
      <c r="DM246" s="141" t="str">
        <f t="shared" ca="1" si="34"/>
        <v/>
      </c>
      <c r="DN246" t="str">
        <v/>
      </c>
      <c r="DO246" t="str">
        <f ca="1"/>
        <v/>
      </c>
      <c r="DP246" t="str">
        <f ca="1"/>
        <v/>
      </c>
      <c r="DS246" t="str">
        <f ca="1"/>
        <v/>
      </c>
      <c r="DT246" t="str">
        <f ca="1"/>
        <v/>
      </c>
      <c r="DU246" t="str">
        <f ca="1"/>
        <v/>
      </c>
      <c r="DV246" t="str">
        <f ca="1"/>
        <v/>
      </c>
      <c r="DY246" t="str">
        <f ca="1"/>
        <v/>
      </c>
      <c r="DZ246" t="str">
        <f ca="1"/>
        <v/>
      </c>
      <c r="EC246" t="b">
        <f ca="1"/>
        <v>0</v>
      </c>
      <c r="ED246" t="str">
        <f ca="1"/>
        <v/>
      </c>
      <c r="EE246" s="13" t="str">
        <f ca="1"/>
        <v/>
      </c>
      <c r="EG246" t="str">
        <f ca="1"/>
        <v/>
      </c>
      <c r="EH246" t="str">
        <f ca="1"/>
        <v/>
      </c>
      <c r="EI246" t="str">
        <f ca="1"/>
        <v/>
      </c>
      <c r="EJ246" t="str">
        <f ca="1"/>
        <v/>
      </c>
      <c r="EK246" t="str">
        <f ca="1"/>
        <v/>
      </c>
      <c r="EL246" t="str">
        <f ca="1">IF(_IsInternal,_xlfn.TEXTJOIN($EL$1,TRUE,EG246:EJ246),"")</f>
        <v/>
      </c>
      <c r="EM246" t="str">
        <f ca="1"/>
        <v/>
      </c>
      <c r="EP246" t="str">
        <v/>
      </c>
      <c r="EQ246" t="str">
        <f ca="1"/>
        <v/>
      </c>
      <c r="ES246" s="78">
        <f>ROWS(ES$4:ES246)</f>
        <v>243</v>
      </c>
      <c r="FP246" t="str">
        <f ca="1"/>
        <v/>
      </c>
      <c r="FQ246" t="str">
        <f ca="1"/>
        <v/>
      </c>
      <c r="FR246" t="str">
        <f ca="1"/>
        <v/>
      </c>
      <c r="FZ246" s="109"/>
      <c r="GH246" t="str">
        <f ca="1"/>
        <v/>
      </c>
      <c r="GI246" t="str">
        <f ca="1"/>
        <v/>
      </c>
      <c r="GJ246" t="str">
        <f ca="1"/>
        <v/>
      </c>
      <c r="GY246" t="b">
        <f ca="1"/>
        <v>0</v>
      </c>
      <c r="GZ246" t="str">
        <f ca="1"/>
        <v/>
      </c>
      <c r="HA246" t="str">
        <f ca="1"/>
        <v/>
      </c>
      <c r="HB246" t="str">
        <f ca="1"/>
        <v/>
      </c>
      <c r="HQ246" t="str">
        <f ca="1"/>
        <v/>
      </c>
      <c r="HR246" t="str">
        <f ca="1"/>
        <v/>
      </c>
      <c r="HS246" t="str">
        <f ca="1"/>
        <v/>
      </c>
    </row>
    <row r="247" spans="1:227">
      <c r="A247" s="14" t="str">
        <f>IF(AK247,MAX(A$4:A246)+1,"")</f>
        <v/>
      </c>
      <c r="B247" s="51"/>
      <c r="C247" s="12"/>
      <c r="D247" s="12"/>
      <c r="E247" s="12"/>
      <c r="G247" s="12"/>
      <c r="I247" s="186"/>
      <c r="K247" s="12"/>
      <c r="L247" s="241"/>
      <c r="M247" s="241"/>
      <c r="O247" s="239">
        <v>0</v>
      </c>
      <c r="P247" s="240" t="str">
        <f ca="1">IF(T247,SUM(OFFSET($O247:$O$303,,,U247)),"")</f>
        <v/>
      </c>
      <c r="Q247" s="175"/>
      <c r="R247" s="177" t="str">
        <v/>
      </c>
      <c r="T247">
        <v>0</v>
      </c>
      <c r="U247" t="str">
        <f>IF(T247,IFERROR(MATCH(1,$T248:$T$303,0),ROWS($T247:$T$303)),"")</f>
        <v/>
      </c>
      <c r="V247" t="str">
        <v/>
      </c>
      <c r="W247" t="b">
        <f t="shared" si="36"/>
        <v>0</v>
      </c>
      <c r="X247" t="str">
        <v/>
      </c>
      <c r="Y247" t="str">
        <v/>
      </c>
      <c r="Z247" t="str">
        <v/>
      </c>
      <c r="AA247" t="b">
        <v>0</v>
      </c>
      <c r="AB247" t="b">
        <v>0</v>
      </c>
      <c r="AC247" t="b">
        <v>0</v>
      </c>
      <c r="AD247" t="b">
        <v>0</v>
      </c>
      <c r="AE247" t="b">
        <v>0</v>
      </c>
      <c r="AF247" s="25" t="b">
        <v>0</v>
      </c>
      <c r="AG247" t="b">
        <v>0</v>
      </c>
      <c r="AH247">
        <v>0</v>
      </c>
      <c r="AI247">
        <v>0</v>
      </c>
      <c r="AK247" s="13">
        <v>0</v>
      </c>
      <c r="AL247" s="13">
        <v>0</v>
      </c>
      <c r="AM247" s="13">
        <v>0</v>
      </c>
      <c r="AN247" s="18">
        <v>0</v>
      </c>
      <c r="AO247">
        <v>0</v>
      </c>
      <c r="AP247" t="b">
        <v>0</v>
      </c>
      <c r="AQ247">
        <v>0</v>
      </c>
      <c r="AR247">
        <v>0</v>
      </c>
      <c r="AS247" s="35" t="str">
        <v/>
      </c>
      <c r="AT247" s="35"/>
      <c r="AU247" s="58"/>
      <c r="AV247" t="b">
        <f t="shared" si="37"/>
        <v>0</v>
      </c>
      <c r="AW247">
        <v>0</v>
      </c>
      <c r="AX247">
        <v>0</v>
      </c>
      <c r="AY247">
        <v>0</v>
      </c>
      <c r="AZ247">
        <f ca="1"/>
        <v>0</v>
      </c>
      <c r="BB247" t="str">
        <v/>
      </c>
      <c r="BC247" t="str">
        <v/>
      </c>
      <c r="BD247" t="str">
        <v/>
      </c>
      <c r="BE247" t="str">
        <v/>
      </c>
      <c r="BF247" t="str">
        <v/>
      </c>
      <c r="BG247">
        <f ca="1"/>
        <v>0</v>
      </c>
      <c r="BI247" s="54" t="str">
        <f t="shared" si="30"/>
        <v/>
      </c>
      <c r="BJ247" s="54" t="str">
        <f t="shared" si="31"/>
        <v/>
      </c>
      <c r="BK247" s="54" t="str">
        <f t="shared" si="32"/>
        <v/>
      </c>
      <c r="BL247" s="54" t="str">
        <v/>
      </c>
      <c r="BM247" t="str">
        <v/>
      </c>
      <c r="BN247" t="str">
        <v/>
      </c>
      <c r="BO247" t="str">
        <v/>
      </c>
      <c r="BP247" t="str">
        <v/>
      </c>
      <c r="BQ247" s="25" t="str">
        <f t="shared" si="38"/>
        <v/>
      </c>
      <c r="BR247" s="35" t="str">
        <v/>
      </c>
      <c r="BS247" s="35" t="str">
        <v/>
      </c>
      <c r="BT247" t="str">
        <v>247</v>
      </c>
      <c r="BU247" s="35" t="str">
        <f t="shared" si="35"/>
        <v/>
      </c>
      <c r="BX247" s="13"/>
      <c r="BY247" s="57" t="str">
        <f t="shared" si="33"/>
        <v/>
      </c>
      <c r="BZ247" s="57"/>
      <c r="CG247" s="71"/>
      <c r="CH247" s="73"/>
      <c r="CI247" s="73"/>
      <c r="CJ247" s="73"/>
      <c r="CK247" s="73"/>
      <c r="CL247" s="73"/>
      <c r="CM247" s="73"/>
      <c r="CN247" s="73"/>
      <c r="CO247" s="73"/>
      <c r="CP247" s="73"/>
      <c r="CQ247" s="73"/>
      <c r="CR247" s="73"/>
      <c r="CS247" s="73"/>
      <c r="CT247" s="73"/>
      <c r="CU247" s="73"/>
      <c r="CX247" t="str">
        <f ca="1"/>
        <v/>
      </c>
      <c r="CY247" t="str">
        <f ca="1"/>
        <v/>
      </c>
      <c r="CZ247" t="str">
        <f ca="1"/>
        <v/>
      </c>
      <c r="DA247" t="str">
        <f ca="1"/>
        <v/>
      </c>
      <c r="DB247" t="str">
        <f ca="1"/>
        <v/>
      </c>
      <c r="DC247" t="str">
        <f ca="1"/>
        <v/>
      </c>
      <c r="DD247" t="str">
        <f ca="1"/>
        <v/>
      </c>
      <c r="DL247" s="18" t="b">
        <f ca="1"/>
        <v>0</v>
      </c>
      <c r="DM247" s="141" t="str">
        <f t="shared" ca="1" si="34"/>
        <v/>
      </c>
      <c r="DN247" t="str">
        <v/>
      </c>
      <c r="DO247" t="str">
        <f ca="1"/>
        <v/>
      </c>
      <c r="DP247" t="str">
        <f ca="1"/>
        <v/>
      </c>
      <c r="DS247" t="str">
        <f ca="1"/>
        <v/>
      </c>
      <c r="DT247" t="str">
        <f ca="1"/>
        <v/>
      </c>
      <c r="DU247" t="str">
        <f ca="1"/>
        <v/>
      </c>
      <c r="DV247" t="str">
        <f ca="1"/>
        <v/>
      </c>
      <c r="DY247" t="str">
        <f ca="1"/>
        <v/>
      </c>
      <c r="DZ247" t="str">
        <f ca="1"/>
        <v/>
      </c>
      <c r="EC247" t="b">
        <f ca="1"/>
        <v>0</v>
      </c>
      <c r="ED247" t="str">
        <f ca="1"/>
        <v/>
      </c>
      <c r="EE247" s="13" t="str">
        <f ca="1"/>
        <v/>
      </c>
      <c r="EG247" t="str">
        <f ca="1"/>
        <v/>
      </c>
      <c r="EH247" t="str">
        <f ca="1"/>
        <v/>
      </c>
      <c r="EI247" t="str">
        <f ca="1"/>
        <v/>
      </c>
      <c r="EJ247" t="str">
        <f ca="1"/>
        <v/>
      </c>
      <c r="EK247" t="str">
        <f ca="1"/>
        <v/>
      </c>
      <c r="EL247" t="str">
        <f ca="1">IF(_IsInternal,_xlfn.TEXTJOIN($EL$1,TRUE,EG247:EJ247),"")</f>
        <v/>
      </c>
      <c r="EM247" t="str">
        <f ca="1"/>
        <v/>
      </c>
      <c r="EP247" t="str">
        <v/>
      </c>
      <c r="EQ247" t="str">
        <f ca="1"/>
        <v/>
      </c>
      <c r="ES247" s="78">
        <f>ROWS(ES$4:ES247)</f>
        <v>244</v>
      </c>
      <c r="FP247" t="str">
        <f ca="1"/>
        <v/>
      </c>
      <c r="FQ247" t="str">
        <f ca="1"/>
        <v/>
      </c>
      <c r="FR247" t="str">
        <f ca="1"/>
        <v/>
      </c>
      <c r="FZ247" s="109"/>
      <c r="GH247" t="str">
        <f ca="1"/>
        <v/>
      </c>
      <c r="GI247" t="str">
        <f ca="1"/>
        <v/>
      </c>
      <c r="GJ247" t="str">
        <f ca="1"/>
        <v/>
      </c>
      <c r="GY247" t="b">
        <f ca="1"/>
        <v>0</v>
      </c>
      <c r="GZ247" t="str">
        <f ca="1"/>
        <v/>
      </c>
      <c r="HA247" t="str">
        <f ca="1"/>
        <v/>
      </c>
      <c r="HB247" t="str">
        <f ca="1"/>
        <v/>
      </c>
      <c r="HQ247" t="str">
        <f ca="1"/>
        <v/>
      </c>
      <c r="HR247" t="str">
        <f ca="1"/>
        <v/>
      </c>
      <c r="HS247" t="str">
        <f ca="1"/>
        <v/>
      </c>
    </row>
    <row r="248" spans="1:227">
      <c r="A248" s="14" t="str">
        <f>IF(AK248,MAX(A$4:A247)+1,"")</f>
        <v/>
      </c>
      <c r="B248" s="51"/>
      <c r="C248" s="12"/>
      <c r="D248" s="12"/>
      <c r="E248" s="12"/>
      <c r="G248" s="12"/>
      <c r="I248" s="186"/>
      <c r="K248" s="12"/>
      <c r="L248" s="241"/>
      <c r="M248" s="241"/>
      <c r="O248" s="239">
        <v>0</v>
      </c>
      <c r="P248" s="240" t="str">
        <f ca="1">IF(T248,SUM(OFFSET($O248:$O$303,,,U248)),"")</f>
        <v/>
      </c>
      <c r="Q248" s="175"/>
      <c r="R248" s="177" t="str">
        <v/>
      </c>
      <c r="T248">
        <v>0</v>
      </c>
      <c r="U248" t="str">
        <f>IF(T248,IFERROR(MATCH(1,$T249:$T$303,0),ROWS($T248:$T$303)),"")</f>
        <v/>
      </c>
      <c r="V248" t="str">
        <v/>
      </c>
      <c r="W248" t="b">
        <f t="shared" si="36"/>
        <v>0</v>
      </c>
      <c r="X248" t="str">
        <v/>
      </c>
      <c r="Y248" t="str">
        <v/>
      </c>
      <c r="Z248" t="str">
        <v/>
      </c>
      <c r="AA248" t="b">
        <v>0</v>
      </c>
      <c r="AB248" t="b">
        <v>0</v>
      </c>
      <c r="AC248" t="b">
        <v>0</v>
      </c>
      <c r="AD248" t="b">
        <v>0</v>
      </c>
      <c r="AE248" t="b">
        <v>0</v>
      </c>
      <c r="AF248" s="25" t="b">
        <v>0</v>
      </c>
      <c r="AG248" t="b">
        <v>0</v>
      </c>
      <c r="AH248">
        <v>0</v>
      </c>
      <c r="AI248">
        <v>0</v>
      </c>
      <c r="AK248" s="13">
        <v>0</v>
      </c>
      <c r="AL248" s="13">
        <v>0</v>
      </c>
      <c r="AM248" s="13">
        <v>0</v>
      </c>
      <c r="AN248" s="18">
        <v>0</v>
      </c>
      <c r="AO248">
        <v>0</v>
      </c>
      <c r="AP248" t="b">
        <v>0</v>
      </c>
      <c r="AQ248">
        <v>0</v>
      </c>
      <c r="AR248">
        <v>0</v>
      </c>
      <c r="AS248" s="35" t="str">
        <v/>
      </c>
      <c r="AT248" s="35"/>
      <c r="AU248" s="58"/>
      <c r="AV248" t="b">
        <f t="shared" si="37"/>
        <v>0</v>
      </c>
      <c r="AW248">
        <v>0</v>
      </c>
      <c r="AX248">
        <v>0</v>
      </c>
      <c r="AY248">
        <v>0</v>
      </c>
      <c r="AZ248">
        <f ca="1"/>
        <v>0</v>
      </c>
      <c r="BB248" t="str">
        <v/>
      </c>
      <c r="BC248" t="str">
        <v/>
      </c>
      <c r="BD248" t="str">
        <v/>
      </c>
      <c r="BE248" t="str">
        <v/>
      </c>
      <c r="BF248" t="str">
        <v/>
      </c>
      <c r="BG248">
        <f ca="1"/>
        <v>0</v>
      </c>
      <c r="BI248" s="54" t="str">
        <f t="shared" si="30"/>
        <v/>
      </c>
      <c r="BJ248" s="54" t="str">
        <f t="shared" si="31"/>
        <v/>
      </c>
      <c r="BK248" s="54" t="str">
        <f t="shared" si="32"/>
        <v/>
      </c>
      <c r="BL248" s="54" t="str">
        <v/>
      </c>
      <c r="BM248" t="str">
        <v/>
      </c>
      <c r="BN248" t="str">
        <v/>
      </c>
      <c r="BO248" t="str">
        <v/>
      </c>
      <c r="BP248" t="str">
        <v/>
      </c>
      <c r="BQ248" s="25" t="str">
        <f t="shared" si="38"/>
        <v/>
      </c>
      <c r="BR248" s="35" t="str">
        <v/>
      </c>
      <c r="BS248" s="35" t="str">
        <v/>
      </c>
      <c r="BT248" t="str">
        <v>248</v>
      </c>
      <c r="BU248" s="35" t="str">
        <f t="shared" si="35"/>
        <v/>
      </c>
      <c r="BX248" s="13"/>
      <c r="BY248" s="57" t="str">
        <f t="shared" si="33"/>
        <v/>
      </c>
      <c r="BZ248" s="57"/>
      <c r="CG248" s="71"/>
      <c r="CH248" s="73"/>
      <c r="CI248" s="73"/>
      <c r="CJ248" s="73"/>
      <c r="CK248" s="73"/>
      <c r="CL248" s="73"/>
      <c r="CM248" s="73"/>
      <c r="CN248" s="73"/>
      <c r="CO248" s="73"/>
      <c r="CP248" s="73"/>
      <c r="CQ248" s="73"/>
      <c r="CR248" s="73"/>
      <c r="CS248" s="73"/>
      <c r="CT248" s="73"/>
      <c r="CU248" s="73"/>
      <c r="CX248" t="str">
        <f ca="1"/>
        <v/>
      </c>
      <c r="CY248" t="str">
        <f ca="1"/>
        <v/>
      </c>
      <c r="CZ248" t="str">
        <f ca="1"/>
        <v/>
      </c>
      <c r="DA248" t="str">
        <f ca="1"/>
        <v/>
      </c>
      <c r="DB248" t="str">
        <f ca="1"/>
        <v/>
      </c>
      <c r="DC248" t="str">
        <f ca="1"/>
        <v/>
      </c>
      <c r="DD248" t="str">
        <f ca="1"/>
        <v/>
      </c>
      <c r="DL248" s="18" t="b">
        <f ca="1"/>
        <v>0</v>
      </c>
      <c r="DM248" s="141" t="str">
        <f t="shared" ca="1" si="34"/>
        <v/>
      </c>
      <c r="DN248" t="str">
        <v/>
      </c>
      <c r="DO248" t="str">
        <f ca="1"/>
        <v/>
      </c>
      <c r="DP248" t="str">
        <f ca="1"/>
        <v/>
      </c>
      <c r="DS248" t="str">
        <f ca="1"/>
        <v/>
      </c>
      <c r="DT248" t="str">
        <f ca="1"/>
        <v/>
      </c>
      <c r="DU248" t="str">
        <f ca="1"/>
        <v/>
      </c>
      <c r="DV248" t="str">
        <f ca="1"/>
        <v/>
      </c>
      <c r="DY248" t="str">
        <f ca="1"/>
        <v/>
      </c>
      <c r="DZ248" t="str">
        <f ca="1"/>
        <v/>
      </c>
      <c r="EC248" t="b">
        <f ca="1"/>
        <v>0</v>
      </c>
      <c r="ED248" t="str">
        <f ca="1"/>
        <v/>
      </c>
      <c r="EE248" s="13" t="str">
        <f ca="1"/>
        <v/>
      </c>
      <c r="EG248" t="str">
        <f ca="1"/>
        <v/>
      </c>
      <c r="EH248" t="str">
        <f ca="1"/>
        <v/>
      </c>
      <c r="EI248" t="str">
        <f ca="1"/>
        <v/>
      </c>
      <c r="EJ248" t="str">
        <f ca="1"/>
        <v/>
      </c>
      <c r="EK248" t="str">
        <f ca="1"/>
        <v/>
      </c>
      <c r="EL248" t="str">
        <f ca="1">IF(_IsInternal,_xlfn.TEXTJOIN($EL$1,TRUE,EG248:EJ248),"")</f>
        <v/>
      </c>
      <c r="EM248" t="str">
        <f ca="1"/>
        <v/>
      </c>
      <c r="EP248" t="str">
        <v/>
      </c>
      <c r="EQ248" t="str">
        <f ca="1"/>
        <v/>
      </c>
      <c r="ES248" s="78">
        <f>ROWS(ES$4:ES248)</f>
        <v>245</v>
      </c>
      <c r="FP248" t="str">
        <f ca="1"/>
        <v/>
      </c>
      <c r="FQ248" t="str">
        <f ca="1"/>
        <v/>
      </c>
      <c r="FR248" t="str">
        <f ca="1"/>
        <v/>
      </c>
      <c r="FZ248" s="109"/>
      <c r="GH248" t="str">
        <f ca="1"/>
        <v/>
      </c>
      <c r="GI248" t="str">
        <f ca="1"/>
        <v/>
      </c>
      <c r="GJ248" t="str">
        <f ca="1"/>
        <v/>
      </c>
      <c r="GY248" t="b">
        <f ca="1"/>
        <v>0</v>
      </c>
      <c r="GZ248" t="str">
        <f ca="1"/>
        <v/>
      </c>
      <c r="HA248" t="str">
        <f ca="1"/>
        <v/>
      </c>
      <c r="HB248" t="str">
        <f ca="1"/>
        <v/>
      </c>
      <c r="HQ248" t="str">
        <f ca="1"/>
        <v/>
      </c>
      <c r="HR248" t="str">
        <f ca="1"/>
        <v/>
      </c>
      <c r="HS248" t="str">
        <f ca="1"/>
        <v/>
      </c>
    </row>
    <row r="249" spans="1:227">
      <c r="A249" s="14" t="str">
        <f>IF(AK249,MAX(A$4:A248)+1,"")</f>
        <v/>
      </c>
      <c r="B249" s="51"/>
      <c r="C249" s="12"/>
      <c r="D249" s="12"/>
      <c r="E249" s="12"/>
      <c r="G249" s="12"/>
      <c r="I249" s="186"/>
      <c r="K249" s="12"/>
      <c r="L249" s="241"/>
      <c r="M249" s="241"/>
      <c r="O249" s="239">
        <v>0</v>
      </c>
      <c r="P249" s="240" t="str">
        <f ca="1">IF(T249,SUM(OFFSET($O249:$O$303,,,U249)),"")</f>
        <v/>
      </c>
      <c r="Q249" s="175"/>
      <c r="R249" s="177" t="str">
        <v/>
      </c>
      <c r="T249">
        <v>0</v>
      </c>
      <c r="U249" t="str">
        <f>IF(T249,IFERROR(MATCH(1,$T250:$T$303,0),ROWS($T249:$T$303)),"")</f>
        <v/>
      </c>
      <c r="V249" t="str">
        <v/>
      </c>
      <c r="W249" t="b">
        <f t="shared" si="36"/>
        <v>0</v>
      </c>
      <c r="X249" t="str">
        <v/>
      </c>
      <c r="Y249" t="str">
        <v/>
      </c>
      <c r="Z249" t="str">
        <v/>
      </c>
      <c r="AA249" t="b">
        <v>0</v>
      </c>
      <c r="AB249" t="b">
        <v>0</v>
      </c>
      <c r="AC249" t="b">
        <v>0</v>
      </c>
      <c r="AD249" t="b">
        <v>0</v>
      </c>
      <c r="AE249" t="b">
        <v>0</v>
      </c>
      <c r="AF249" s="25" t="b">
        <v>0</v>
      </c>
      <c r="AG249" t="b">
        <v>0</v>
      </c>
      <c r="AH249">
        <v>0</v>
      </c>
      <c r="AI249">
        <v>0</v>
      </c>
      <c r="AK249" s="13">
        <v>0</v>
      </c>
      <c r="AL249" s="13">
        <v>0</v>
      </c>
      <c r="AM249" s="13">
        <v>0</v>
      </c>
      <c r="AN249" s="18">
        <v>0</v>
      </c>
      <c r="AO249">
        <v>0</v>
      </c>
      <c r="AP249" t="b">
        <v>0</v>
      </c>
      <c r="AQ249">
        <v>0</v>
      </c>
      <c r="AR249">
        <v>0</v>
      </c>
      <c r="AS249" s="35" t="str">
        <v/>
      </c>
      <c r="AT249" s="35"/>
      <c r="AU249" s="58"/>
      <c r="AV249" t="b">
        <f t="shared" si="37"/>
        <v>0</v>
      </c>
      <c r="AW249">
        <v>0</v>
      </c>
      <c r="AX249">
        <v>0</v>
      </c>
      <c r="AY249">
        <v>0</v>
      </c>
      <c r="AZ249">
        <f ca="1"/>
        <v>0</v>
      </c>
      <c r="BB249" t="str">
        <v/>
      </c>
      <c r="BC249" t="str">
        <v/>
      </c>
      <c r="BD249" t="str">
        <v/>
      </c>
      <c r="BE249" t="str">
        <v/>
      </c>
      <c r="BF249" t="str">
        <v/>
      </c>
      <c r="BG249">
        <f ca="1"/>
        <v>0</v>
      </c>
      <c r="BI249" s="54" t="str">
        <f t="shared" si="30"/>
        <v/>
      </c>
      <c r="BJ249" s="54" t="str">
        <f t="shared" si="31"/>
        <v/>
      </c>
      <c r="BK249" s="54" t="str">
        <f t="shared" si="32"/>
        <v/>
      </c>
      <c r="BL249" s="54" t="str">
        <v/>
      </c>
      <c r="BM249" t="str">
        <v/>
      </c>
      <c r="BN249" t="str">
        <v/>
      </c>
      <c r="BO249" t="str">
        <v/>
      </c>
      <c r="BP249" t="str">
        <v/>
      </c>
      <c r="BQ249" s="25" t="str">
        <f t="shared" si="38"/>
        <v/>
      </c>
      <c r="BR249" s="35" t="str">
        <v/>
      </c>
      <c r="BS249" s="35" t="str">
        <v/>
      </c>
      <c r="BT249" t="str">
        <v>249</v>
      </c>
      <c r="BU249" s="35" t="str">
        <f t="shared" si="35"/>
        <v/>
      </c>
      <c r="BX249" s="13"/>
      <c r="BY249" s="57" t="str">
        <f t="shared" si="33"/>
        <v/>
      </c>
      <c r="BZ249" s="57"/>
      <c r="CG249" s="71"/>
      <c r="CH249" s="73"/>
      <c r="CI249" s="73"/>
      <c r="CJ249" s="73"/>
      <c r="CK249" s="73"/>
      <c r="CL249" s="73"/>
      <c r="CM249" s="73"/>
      <c r="CN249" s="73"/>
      <c r="CO249" s="73"/>
      <c r="CP249" s="73"/>
      <c r="CQ249" s="73"/>
      <c r="CR249" s="73"/>
      <c r="CS249" s="73"/>
      <c r="CT249" s="73"/>
      <c r="CU249" s="73"/>
      <c r="CX249" t="str">
        <f ca="1"/>
        <v/>
      </c>
      <c r="CY249" t="str">
        <f ca="1"/>
        <v/>
      </c>
      <c r="CZ249" t="str">
        <f ca="1"/>
        <v/>
      </c>
      <c r="DA249" t="str">
        <f ca="1"/>
        <v/>
      </c>
      <c r="DB249" t="str">
        <f ca="1"/>
        <v/>
      </c>
      <c r="DC249" t="str">
        <f ca="1"/>
        <v/>
      </c>
      <c r="DD249" t="str">
        <f ca="1"/>
        <v/>
      </c>
      <c r="DL249" s="18" t="b">
        <f ca="1"/>
        <v>0</v>
      </c>
      <c r="DM249" s="141" t="str">
        <f t="shared" ca="1" si="34"/>
        <v/>
      </c>
      <c r="DN249" t="str">
        <v/>
      </c>
      <c r="DO249" t="str">
        <f ca="1"/>
        <v/>
      </c>
      <c r="DP249" t="str">
        <f ca="1"/>
        <v/>
      </c>
      <c r="DS249" t="str">
        <f ca="1"/>
        <v/>
      </c>
      <c r="DT249" t="str">
        <f ca="1"/>
        <v/>
      </c>
      <c r="DU249" t="str">
        <f ca="1"/>
        <v/>
      </c>
      <c r="DV249" t="str">
        <f ca="1"/>
        <v/>
      </c>
      <c r="DY249" t="str">
        <f ca="1"/>
        <v/>
      </c>
      <c r="DZ249" t="str">
        <f ca="1"/>
        <v/>
      </c>
      <c r="EC249" t="b">
        <f ca="1"/>
        <v>0</v>
      </c>
      <c r="ED249" t="str">
        <f ca="1"/>
        <v/>
      </c>
      <c r="EE249" s="13" t="str">
        <f ca="1"/>
        <v/>
      </c>
      <c r="EG249" t="str">
        <f ca="1"/>
        <v/>
      </c>
      <c r="EH249" t="str">
        <f ca="1"/>
        <v/>
      </c>
      <c r="EI249" t="str">
        <f ca="1"/>
        <v/>
      </c>
      <c r="EJ249" t="str">
        <f ca="1"/>
        <v/>
      </c>
      <c r="EK249" t="str">
        <f ca="1"/>
        <v/>
      </c>
      <c r="EL249" t="str">
        <f ca="1">IF(_IsInternal,_xlfn.TEXTJOIN($EL$1,TRUE,EG249:EJ249),"")</f>
        <v/>
      </c>
      <c r="EM249" t="str">
        <f ca="1"/>
        <v/>
      </c>
      <c r="EP249" t="str">
        <v/>
      </c>
      <c r="EQ249" t="str">
        <f ca="1"/>
        <v/>
      </c>
      <c r="ES249" s="78">
        <f>ROWS(ES$4:ES249)</f>
        <v>246</v>
      </c>
      <c r="FP249" t="str">
        <f ca="1"/>
        <v/>
      </c>
      <c r="FQ249" t="str">
        <f ca="1"/>
        <v/>
      </c>
      <c r="FR249" t="str">
        <f ca="1"/>
        <v/>
      </c>
      <c r="FZ249" s="109"/>
      <c r="GH249" t="str">
        <f ca="1"/>
        <v/>
      </c>
      <c r="GI249" t="str">
        <f ca="1"/>
        <v/>
      </c>
      <c r="GJ249" t="str">
        <f ca="1"/>
        <v/>
      </c>
      <c r="GY249" t="b">
        <f ca="1"/>
        <v>0</v>
      </c>
      <c r="GZ249" t="str">
        <f ca="1"/>
        <v/>
      </c>
      <c r="HA249" t="str">
        <f ca="1"/>
        <v/>
      </c>
      <c r="HB249" t="str">
        <f ca="1"/>
        <v/>
      </c>
      <c r="HQ249" t="str">
        <f ca="1"/>
        <v/>
      </c>
      <c r="HR249" t="str">
        <f ca="1"/>
        <v/>
      </c>
      <c r="HS249" t="str">
        <f ca="1"/>
        <v/>
      </c>
    </row>
    <row r="250" spans="1:227">
      <c r="A250" s="14" t="str">
        <f>IF(AK250,MAX(A$4:A249)+1,"")</f>
        <v/>
      </c>
      <c r="B250" s="51"/>
      <c r="C250" s="12"/>
      <c r="D250" s="12"/>
      <c r="E250" s="12"/>
      <c r="G250" s="12"/>
      <c r="I250" s="186"/>
      <c r="K250" s="12"/>
      <c r="L250" s="241"/>
      <c r="M250" s="241"/>
      <c r="O250" s="239">
        <v>0</v>
      </c>
      <c r="P250" s="240" t="str">
        <f ca="1">IF(T250,SUM(OFFSET($O250:$O$303,,,U250)),"")</f>
        <v/>
      </c>
      <c r="Q250" s="175"/>
      <c r="R250" s="177" t="str">
        <v/>
      </c>
      <c r="T250">
        <v>0</v>
      </c>
      <c r="U250" t="str">
        <f>IF(T250,IFERROR(MATCH(1,$T251:$T$303,0),ROWS($T250:$T$303)),"")</f>
        <v/>
      </c>
      <c r="V250" t="str">
        <v/>
      </c>
      <c r="W250" t="b">
        <f t="shared" si="36"/>
        <v>0</v>
      </c>
      <c r="X250" t="str">
        <v/>
      </c>
      <c r="Y250" t="str">
        <v/>
      </c>
      <c r="Z250" t="str">
        <v/>
      </c>
      <c r="AA250" t="b">
        <v>0</v>
      </c>
      <c r="AB250" t="b">
        <v>0</v>
      </c>
      <c r="AC250" t="b">
        <v>0</v>
      </c>
      <c r="AD250" t="b">
        <v>0</v>
      </c>
      <c r="AE250" t="b">
        <v>0</v>
      </c>
      <c r="AF250" s="25" t="b">
        <v>0</v>
      </c>
      <c r="AG250" t="b">
        <v>0</v>
      </c>
      <c r="AH250">
        <v>0</v>
      </c>
      <c r="AI250">
        <v>0</v>
      </c>
      <c r="AK250" s="13">
        <v>0</v>
      </c>
      <c r="AL250" s="13">
        <v>0</v>
      </c>
      <c r="AM250" s="13">
        <v>0</v>
      </c>
      <c r="AN250" s="18">
        <v>0</v>
      </c>
      <c r="AO250">
        <v>0</v>
      </c>
      <c r="AP250" t="b">
        <v>0</v>
      </c>
      <c r="AQ250">
        <v>0</v>
      </c>
      <c r="AR250">
        <v>0</v>
      </c>
      <c r="AS250" s="35" t="str">
        <v/>
      </c>
      <c r="AT250" s="35"/>
      <c r="AU250" s="58"/>
      <c r="AV250" t="b">
        <f t="shared" si="37"/>
        <v>0</v>
      </c>
      <c r="AW250">
        <v>0</v>
      </c>
      <c r="AX250">
        <v>0</v>
      </c>
      <c r="AY250">
        <v>0</v>
      </c>
      <c r="AZ250">
        <f ca="1"/>
        <v>0</v>
      </c>
      <c r="BB250" t="str">
        <v/>
      </c>
      <c r="BC250" t="str">
        <v/>
      </c>
      <c r="BD250" t="str">
        <v/>
      </c>
      <c r="BE250" t="str">
        <v/>
      </c>
      <c r="BF250" t="str">
        <v/>
      </c>
      <c r="BG250">
        <f ca="1"/>
        <v>0</v>
      </c>
      <c r="BI250" s="54" t="str">
        <f t="shared" si="30"/>
        <v/>
      </c>
      <c r="BJ250" s="54" t="str">
        <f t="shared" si="31"/>
        <v/>
      </c>
      <c r="BK250" s="54" t="str">
        <f t="shared" si="32"/>
        <v/>
      </c>
      <c r="BL250" s="54" t="str">
        <v/>
      </c>
      <c r="BM250" t="str">
        <v/>
      </c>
      <c r="BN250" t="str">
        <v/>
      </c>
      <c r="BO250" t="str">
        <v/>
      </c>
      <c r="BP250" t="str">
        <v/>
      </c>
      <c r="BQ250" s="25" t="str">
        <f t="shared" si="38"/>
        <v/>
      </c>
      <c r="BR250" s="35" t="str">
        <v/>
      </c>
      <c r="BS250" s="35" t="str">
        <v/>
      </c>
      <c r="BT250" t="str">
        <v>250</v>
      </c>
      <c r="BU250" s="35" t="str">
        <f t="shared" si="35"/>
        <v/>
      </c>
      <c r="BX250" s="13"/>
      <c r="BY250" s="57" t="str">
        <f t="shared" si="33"/>
        <v/>
      </c>
      <c r="BZ250" s="57"/>
      <c r="CG250" s="71"/>
      <c r="CH250" s="73"/>
      <c r="CI250" s="73"/>
      <c r="CJ250" s="73"/>
      <c r="CK250" s="73"/>
      <c r="CL250" s="73"/>
      <c r="CM250" s="73"/>
      <c r="CN250" s="73"/>
      <c r="CO250" s="73"/>
      <c r="CP250" s="73"/>
      <c r="CQ250" s="73"/>
      <c r="CR250" s="73"/>
      <c r="CS250" s="73"/>
      <c r="CT250" s="73"/>
      <c r="CU250" s="73"/>
      <c r="CX250" t="str">
        <f ca="1"/>
        <v/>
      </c>
      <c r="CY250" t="str">
        <f ca="1"/>
        <v/>
      </c>
      <c r="CZ250" t="str">
        <f ca="1"/>
        <v/>
      </c>
      <c r="DA250" t="str">
        <f ca="1"/>
        <v/>
      </c>
      <c r="DB250" t="str">
        <f ca="1"/>
        <v/>
      </c>
      <c r="DC250" t="str">
        <f ca="1"/>
        <v/>
      </c>
      <c r="DD250" t="str">
        <f ca="1"/>
        <v/>
      </c>
      <c r="DL250" s="18" t="b">
        <f ca="1"/>
        <v>0</v>
      </c>
      <c r="DM250" s="141" t="str">
        <f t="shared" ca="1" si="34"/>
        <v/>
      </c>
      <c r="DN250" t="str">
        <v/>
      </c>
      <c r="DO250" t="str">
        <f ca="1"/>
        <v/>
      </c>
      <c r="DP250" t="str">
        <f ca="1"/>
        <v/>
      </c>
      <c r="DS250" t="str">
        <f ca="1"/>
        <v/>
      </c>
      <c r="DT250" t="str">
        <f ca="1"/>
        <v/>
      </c>
      <c r="DU250" t="str">
        <f ca="1"/>
        <v/>
      </c>
      <c r="DV250" t="str">
        <f ca="1"/>
        <v/>
      </c>
      <c r="DY250" t="str">
        <f ca="1"/>
        <v/>
      </c>
      <c r="DZ250" t="str">
        <f ca="1"/>
        <v/>
      </c>
      <c r="EC250" t="b">
        <f ca="1"/>
        <v>0</v>
      </c>
      <c r="ED250" t="str">
        <f ca="1"/>
        <v/>
      </c>
      <c r="EE250" s="13" t="str">
        <f ca="1"/>
        <v/>
      </c>
      <c r="EG250" t="str">
        <f ca="1"/>
        <v/>
      </c>
      <c r="EH250" t="str">
        <f ca="1"/>
        <v/>
      </c>
      <c r="EI250" t="str">
        <f ca="1"/>
        <v/>
      </c>
      <c r="EJ250" t="str">
        <f ca="1"/>
        <v/>
      </c>
      <c r="EK250" t="str">
        <f ca="1"/>
        <v/>
      </c>
      <c r="EL250" t="str">
        <f ca="1">IF(_IsInternal,_xlfn.TEXTJOIN($EL$1,TRUE,EG250:EJ250),"")</f>
        <v/>
      </c>
      <c r="EM250" t="str">
        <f ca="1"/>
        <v/>
      </c>
      <c r="EP250" t="str">
        <v/>
      </c>
      <c r="EQ250" t="str">
        <f ca="1"/>
        <v/>
      </c>
      <c r="ES250" s="78">
        <f>ROWS(ES$4:ES250)</f>
        <v>247</v>
      </c>
      <c r="FP250" t="str">
        <f ca="1"/>
        <v/>
      </c>
      <c r="FQ250" t="str">
        <f ca="1"/>
        <v/>
      </c>
      <c r="FR250" t="str">
        <f ca="1"/>
        <v/>
      </c>
      <c r="FZ250" s="109"/>
      <c r="GH250" t="str">
        <f ca="1"/>
        <v/>
      </c>
      <c r="GI250" t="str">
        <f ca="1"/>
        <v/>
      </c>
      <c r="GJ250" t="str">
        <f ca="1"/>
        <v/>
      </c>
      <c r="GY250" t="b">
        <f ca="1"/>
        <v>0</v>
      </c>
      <c r="GZ250" t="str">
        <f ca="1"/>
        <v/>
      </c>
      <c r="HA250" t="str">
        <f ca="1"/>
        <v/>
      </c>
      <c r="HB250" t="str">
        <f ca="1"/>
        <v/>
      </c>
      <c r="HQ250" t="str">
        <f ca="1"/>
        <v/>
      </c>
      <c r="HR250" t="str">
        <f ca="1"/>
        <v/>
      </c>
      <c r="HS250" t="str">
        <f ca="1"/>
        <v/>
      </c>
    </row>
    <row r="251" spans="1:227">
      <c r="A251" s="14" t="str">
        <f>IF(AK251,MAX(A$4:A250)+1,"")</f>
        <v/>
      </c>
      <c r="B251" s="51"/>
      <c r="C251" s="12"/>
      <c r="D251" s="12"/>
      <c r="E251" s="12"/>
      <c r="G251" s="12"/>
      <c r="I251" s="186"/>
      <c r="K251" s="12"/>
      <c r="L251" s="241"/>
      <c r="M251" s="241"/>
      <c r="O251" s="239">
        <v>0</v>
      </c>
      <c r="P251" s="240" t="str">
        <f ca="1">IF(T251,SUM(OFFSET($O251:$O$303,,,U251)),"")</f>
        <v/>
      </c>
      <c r="Q251" s="175"/>
      <c r="R251" s="177" t="str">
        <v/>
      </c>
      <c r="T251">
        <v>0</v>
      </c>
      <c r="U251" t="str">
        <f>IF(T251,IFERROR(MATCH(1,$T252:$T$303,0),ROWS($T251:$T$303)),"")</f>
        <v/>
      </c>
      <c r="V251" t="str">
        <v/>
      </c>
      <c r="W251" t="b">
        <f t="shared" si="36"/>
        <v>0</v>
      </c>
      <c r="X251" t="str">
        <v/>
      </c>
      <c r="Y251" t="str">
        <v/>
      </c>
      <c r="Z251" t="str">
        <v/>
      </c>
      <c r="AA251" t="b">
        <v>0</v>
      </c>
      <c r="AB251" t="b">
        <v>0</v>
      </c>
      <c r="AC251" t="b">
        <v>0</v>
      </c>
      <c r="AD251" t="b">
        <v>0</v>
      </c>
      <c r="AE251" t="b">
        <v>0</v>
      </c>
      <c r="AF251" s="25" t="b">
        <v>0</v>
      </c>
      <c r="AG251" t="b">
        <v>0</v>
      </c>
      <c r="AH251">
        <v>0</v>
      </c>
      <c r="AI251">
        <v>0</v>
      </c>
      <c r="AK251" s="13">
        <v>0</v>
      </c>
      <c r="AL251" s="13">
        <v>0</v>
      </c>
      <c r="AM251" s="13">
        <v>0</v>
      </c>
      <c r="AN251" s="18">
        <v>0</v>
      </c>
      <c r="AO251">
        <v>0</v>
      </c>
      <c r="AP251" t="b">
        <v>0</v>
      </c>
      <c r="AQ251">
        <v>0</v>
      </c>
      <c r="AR251">
        <v>0</v>
      </c>
      <c r="AS251" s="35" t="str">
        <v/>
      </c>
      <c r="AT251" s="35"/>
      <c r="AU251" s="58"/>
      <c r="AV251" t="b">
        <f t="shared" si="37"/>
        <v>0</v>
      </c>
      <c r="AW251">
        <v>0</v>
      </c>
      <c r="AX251">
        <v>0</v>
      </c>
      <c r="AY251">
        <v>0</v>
      </c>
      <c r="AZ251">
        <f ca="1"/>
        <v>0</v>
      </c>
      <c r="BB251" t="str">
        <v/>
      </c>
      <c r="BC251" t="str">
        <v/>
      </c>
      <c r="BD251" t="str">
        <v/>
      </c>
      <c r="BE251" t="str">
        <v/>
      </c>
      <c r="BF251" t="str">
        <v/>
      </c>
      <c r="BG251">
        <f ca="1"/>
        <v>0</v>
      </c>
      <c r="BI251" s="54" t="str">
        <f t="shared" si="30"/>
        <v/>
      </c>
      <c r="BJ251" s="54" t="str">
        <f t="shared" si="31"/>
        <v/>
      </c>
      <c r="BK251" s="54" t="str">
        <f t="shared" si="32"/>
        <v/>
      </c>
      <c r="BL251" s="54" t="str">
        <v/>
      </c>
      <c r="BM251" t="str">
        <v/>
      </c>
      <c r="BN251" t="str">
        <v/>
      </c>
      <c r="BO251" t="str">
        <v/>
      </c>
      <c r="BP251" t="str">
        <v/>
      </c>
      <c r="BQ251" s="25" t="str">
        <f t="shared" si="38"/>
        <v/>
      </c>
      <c r="BR251" s="35" t="str">
        <v/>
      </c>
      <c r="BS251" s="35" t="str">
        <v/>
      </c>
      <c r="BT251" t="str">
        <v>251</v>
      </c>
      <c r="BU251" s="35" t="str">
        <f t="shared" si="35"/>
        <v/>
      </c>
      <c r="BX251" s="13"/>
      <c r="BY251" s="57" t="str">
        <f t="shared" si="33"/>
        <v/>
      </c>
      <c r="BZ251" s="57"/>
      <c r="CG251" s="71"/>
      <c r="CH251" s="73"/>
      <c r="CI251" s="73"/>
      <c r="CJ251" s="73"/>
      <c r="CK251" s="73"/>
      <c r="CL251" s="73"/>
      <c r="CM251" s="73"/>
      <c r="CN251" s="73"/>
      <c r="CO251" s="73"/>
      <c r="CP251" s="73"/>
      <c r="CQ251" s="73"/>
      <c r="CR251" s="73"/>
      <c r="CS251" s="73"/>
      <c r="CT251" s="73"/>
      <c r="CU251" s="73"/>
      <c r="CX251" t="str">
        <f ca="1"/>
        <v/>
      </c>
      <c r="CY251" t="str">
        <f ca="1"/>
        <v/>
      </c>
      <c r="CZ251" t="str">
        <f ca="1"/>
        <v/>
      </c>
      <c r="DA251" t="str">
        <f ca="1"/>
        <v/>
      </c>
      <c r="DB251" t="str">
        <f ca="1"/>
        <v/>
      </c>
      <c r="DC251" t="str">
        <f ca="1"/>
        <v/>
      </c>
      <c r="DD251" t="str">
        <f ca="1"/>
        <v/>
      </c>
      <c r="DL251" s="18" t="b">
        <f ca="1"/>
        <v>0</v>
      </c>
      <c r="DM251" s="141" t="str">
        <f t="shared" ca="1" si="34"/>
        <v/>
      </c>
      <c r="DN251" t="str">
        <v/>
      </c>
      <c r="DO251" t="str">
        <f ca="1"/>
        <v/>
      </c>
      <c r="DP251" t="str">
        <f ca="1"/>
        <v/>
      </c>
      <c r="DS251" t="str">
        <f ca="1"/>
        <v/>
      </c>
      <c r="DT251" t="str">
        <f ca="1"/>
        <v/>
      </c>
      <c r="DU251" t="str">
        <f ca="1"/>
        <v/>
      </c>
      <c r="DV251" t="str">
        <f ca="1"/>
        <v/>
      </c>
      <c r="DY251" t="str">
        <f ca="1"/>
        <v/>
      </c>
      <c r="DZ251" t="str">
        <f ca="1"/>
        <v/>
      </c>
      <c r="EC251" t="b">
        <f ca="1"/>
        <v>0</v>
      </c>
      <c r="ED251" t="str">
        <f ca="1"/>
        <v/>
      </c>
      <c r="EE251" s="13" t="str">
        <f ca="1"/>
        <v/>
      </c>
      <c r="EG251" t="str">
        <f ca="1"/>
        <v/>
      </c>
      <c r="EH251" t="str">
        <f ca="1"/>
        <v/>
      </c>
      <c r="EI251" t="str">
        <f ca="1"/>
        <v/>
      </c>
      <c r="EJ251" t="str">
        <f ca="1"/>
        <v/>
      </c>
      <c r="EK251" t="str">
        <f ca="1"/>
        <v/>
      </c>
      <c r="EL251" t="str">
        <f ca="1">IF(_IsInternal,_xlfn.TEXTJOIN($EL$1,TRUE,EG251:EJ251),"")</f>
        <v/>
      </c>
      <c r="EM251" t="str">
        <f ca="1"/>
        <v/>
      </c>
      <c r="EP251" t="str">
        <v/>
      </c>
      <c r="EQ251" t="str">
        <f ca="1"/>
        <v/>
      </c>
      <c r="ES251" s="78">
        <f>ROWS(ES$4:ES251)</f>
        <v>248</v>
      </c>
      <c r="FP251" t="str">
        <f ca="1"/>
        <v/>
      </c>
      <c r="FQ251" t="str">
        <f ca="1"/>
        <v/>
      </c>
      <c r="FR251" t="str">
        <f ca="1"/>
        <v/>
      </c>
      <c r="FZ251" s="109"/>
      <c r="GH251" t="str">
        <f ca="1"/>
        <v/>
      </c>
      <c r="GI251" t="str">
        <f ca="1"/>
        <v/>
      </c>
      <c r="GJ251" t="str">
        <f ca="1"/>
        <v/>
      </c>
      <c r="GY251" t="b">
        <f ca="1"/>
        <v>0</v>
      </c>
      <c r="GZ251" t="str">
        <f ca="1"/>
        <v/>
      </c>
      <c r="HA251" t="str">
        <f ca="1"/>
        <v/>
      </c>
      <c r="HB251" t="str">
        <f ca="1"/>
        <v/>
      </c>
      <c r="HQ251" t="str">
        <f ca="1"/>
        <v/>
      </c>
      <c r="HR251" t="str">
        <f ca="1"/>
        <v/>
      </c>
      <c r="HS251" t="str">
        <f ca="1"/>
        <v/>
      </c>
    </row>
    <row r="252" spans="1:227">
      <c r="A252" s="14" t="str">
        <f>IF(AK252,MAX(A$4:A251)+1,"")</f>
        <v/>
      </c>
      <c r="B252" s="51"/>
      <c r="C252" s="12"/>
      <c r="D252" s="12"/>
      <c r="E252" s="12"/>
      <c r="G252" s="12"/>
      <c r="I252" s="186"/>
      <c r="K252" s="12"/>
      <c r="L252" s="241"/>
      <c r="M252" s="241"/>
      <c r="O252" s="239">
        <v>0</v>
      </c>
      <c r="P252" s="240" t="str">
        <f ca="1">IF(T252,SUM(OFFSET($O252:$O$303,,,U252)),"")</f>
        <v/>
      </c>
      <c r="Q252" s="175"/>
      <c r="R252" s="177" t="str">
        <v/>
      </c>
      <c r="T252">
        <v>0</v>
      </c>
      <c r="U252" t="str">
        <f>IF(T252,IFERROR(MATCH(1,$T253:$T$303,0),ROWS($T252:$T$303)),"")</f>
        <v/>
      </c>
      <c r="V252" t="str">
        <v/>
      </c>
      <c r="W252" t="b">
        <f t="shared" si="36"/>
        <v>0</v>
      </c>
      <c r="X252" t="str">
        <v/>
      </c>
      <c r="Y252" t="str">
        <v/>
      </c>
      <c r="Z252" t="str">
        <v/>
      </c>
      <c r="AA252" t="b">
        <v>0</v>
      </c>
      <c r="AB252" t="b">
        <v>0</v>
      </c>
      <c r="AC252" t="b">
        <v>0</v>
      </c>
      <c r="AD252" t="b">
        <v>0</v>
      </c>
      <c r="AE252" t="b">
        <v>0</v>
      </c>
      <c r="AF252" s="25" t="b">
        <v>0</v>
      </c>
      <c r="AG252" t="b">
        <v>0</v>
      </c>
      <c r="AH252">
        <v>0</v>
      </c>
      <c r="AI252">
        <v>0</v>
      </c>
      <c r="AK252" s="13">
        <v>0</v>
      </c>
      <c r="AL252" s="13">
        <v>0</v>
      </c>
      <c r="AM252" s="13">
        <v>0</v>
      </c>
      <c r="AN252" s="18">
        <v>0</v>
      </c>
      <c r="AO252">
        <v>0</v>
      </c>
      <c r="AP252" t="b">
        <v>0</v>
      </c>
      <c r="AQ252">
        <v>0</v>
      </c>
      <c r="AR252">
        <v>0</v>
      </c>
      <c r="AS252" s="35" t="str">
        <v/>
      </c>
      <c r="AT252" s="35"/>
      <c r="AU252" s="58"/>
      <c r="AV252" t="b">
        <f t="shared" si="37"/>
        <v>0</v>
      </c>
      <c r="AW252">
        <v>0</v>
      </c>
      <c r="AX252">
        <v>0</v>
      </c>
      <c r="AY252">
        <v>0</v>
      </c>
      <c r="AZ252">
        <f ca="1"/>
        <v>0</v>
      </c>
      <c r="BB252" t="str">
        <v/>
      </c>
      <c r="BC252" t="str">
        <v/>
      </c>
      <c r="BD252" t="str">
        <v/>
      </c>
      <c r="BE252" t="str">
        <v/>
      </c>
      <c r="BF252" t="str">
        <v/>
      </c>
      <c r="BG252">
        <f ca="1"/>
        <v>0</v>
      </c>
      <c r="BI252" s="54" t="str">
        <f t="shared" si="30"/>
        <v/>
      </c>
      <c r="BJ252" s="54" t="str">
        <f t="shared" si="31"/>
        <v/>
      </c>
      <c r="BK252" s="54" t="str">
        <f t="shared" si="32"/>
        <v/>
      </c>
      <c r="BL252" s="54" t="str">
        <v/>
      </c>
      <c r="BM252" t="str">
        <v/>
      </c>
      <c r="BN252" t="str">
        <v/>
      </c>
      <c r="BO252" t="str">
        <v/>
      </c>
      <c r="BP252" t="str">
        <v/>
      </c>
      <c r="BQ252" s="25" t="str">
        <f t="shared" si="38"/>
        <v/>
      </c>
      <c r="BR252" s="35" t="str">
        <v/>
      </c>
      <c r="BS252" s="35" t="str">
        <v/>
      </c>
      <c r="BT252" t="str">
        <v>252</v>
      </c>
      <c r="BU252" s="35" t="str">
        <f t="shared" si="35"/>
        <v/>
      </c>
      <c r="BX252" s="13"/>
      <c r="BY252" s="57" t="str">
        <f t="shared" si="33"/>
        <v/>
      </c>
      <c r="BZ252" s="57"/>
      <c r="CG252" s="71"/>
      <c r="CH252" s="73"/>
      <c r="CI252" s="73"/>
      <c r="CJ252" s="73"/>
      <c r="CK252" s="73"/>
      <c r="CL252" s="73"/>
      <c r="CM252" s="73"/>
      <c r="CN252" s="73"/>
      <c r="CO252" s="73"/>
      <c r="CP252" s="73"/>
      <c r="CQ252" s="73"/>
      <c r="CR252" s="73"/>
      <c r="CS252" s="73"/>
      <c r="CT252" s="73"/>
      <c r="CU252" s="73"/>
      <c r="CX252" t="str">
        <f ca="1"/>
        <v/>
      </c>
      <c r="CY252" t="str">
        <f ca="1"/>
        <v/>
      </c>
      <c r="CZ252" t="str">
        <f ca="1"/>
        <v/>
      </c>
      <c r="DA252" t="str">
        <f ca="1"/>
        <v/>
      </c>
      <c r="DB252" t="str">
        <f ca="1"/>
        <v/>
      </c>
      <c r="DC252" t="str">
        <f ca="1"/>
        <v/>
      </c>
      <c r="DD252" t="str">
        <f ca="1"/>
        <v/>
      </c>
      <c r="DL252" s="18" t="b">
        <f ca="1"/>
        <v>0</v>
      </c>
      <c r="DM252" s="141" t="str">
        <f t="shared" ca="1" si="34"/>
        <v/>
      </c>
      <c r="DN252" t="str">
        <v/>
      </c>
      <c r="DO252" t="str">
        <f ca="1"/>
        <v/>
      </c>
      <c r="DP252" t="str">
        <f ca="1"/>
        <v/>
      </c>
      <c r="DS252" t="str">
        <f ca="1"/>
        <v/>
      </c>
      <c r="DT252" t="str">
        <f ca="1"/>
        <v/>
      </c>
      <c r="DU252" t="str">
        <f ca="1"/>
        <v/>
      </c>
      <c r="DV252" t="str">
        <f ca="1"/>
        <v/>
      </c>
      <c r="DY252" t="str">
        <f ca="1"/>
        <v/>
      </c>
      <c r="DZ252" t="str">
        <f ca="1"/>
        <v/>
      </c>
      <c r="EC252" t="b">
        <f ca="1"/>
        <v>0</v>
      </c>
      <c r="ED252" t="str">
        <f ca="1"/>
        <v/>
      </c>
      <c r="EE252" s="13" t="str">
        <f ca="1"/>
        <v/>
      </c>
      <c r="EG252" t="str">
        <f ca="1"/>
        <v/>
      </c>
      <c r="EH252" t="str">
        <f ca="1"/>
        <v/>
      </c>
      <c r="EI252" t="str">
        <f ca="1"/>
        <v/>
      </c>
      <c r="EJ252" t="str">
        <f ca="1"/>
        <v/>
      </c>
      <c r="EK252" t="str">
        <f ca="1"/>
        <v/>
      </c>
      <c r="EL252" t="str">
        <f ca="1">IF(_IsInternal,_xlfn.TEXTJOIN($EL$1,TRUE,EG252:EJ252),"")</f>
        <v/>
      </c>
      <c r="EM252" t="str">
        <f ca="1"/>
        <v/>
      </c>
      <c r="EP252" t="str">
        <v/>
      </c>
      <c r="EQ252" t="str">
        <f ca="1"/>
        <v/>
      </c>
      <c r="ES252" s="78">
        <f>ROWS(ES$4:ES252)</f>
        <v>249</v>
      </c>
      <c r="FP252" t="str">
        <f ca="1"/>
        <v/>
      </c>
      <c r="FQ252" t="str">
        <f ca="1"/>
        <v/>
      </c>
      <c r="FR252" t="str">
        <f ca="1"/>
        <v/>
      </c>
      <c r="FZ252" s="109"/>
      <c r="GH252" t="str">
        <f ca="1"/>
        <v/>
      </c>
      <c r="GI252" t="str">
        <f ca="1"/>
        <v/>
      </c>
      <c r="GJ252" t="str">
        <f ca="1"/>
        <v/>
      </c>
      <c r="GY252" t="b">
        <f ca="1"/>
        <v>0</v>
      </c>
      <c r="GZ252" t="str">
        <f ca="1"/>
        <v/>
      </c>
      <c r="HA252" t="str">
        <f ca="1"/>
        <v/>
      </c>
      <c r="HB252" t="str">
        <f ca="1"/>
        <v/>
      </c>
      <c r="HQ252" t="str">
        <f ca="1"/>
        <v/>
      </c>
      <c r="HR252" t="str">
        <f ca="1"/>
        <v/>
      </c>
      <c r="HS252" t="str">
        <f ca="1"/>
        <v/>
      </c>
    </row>
    <row r="253" spans="1:227">
      <c r="A253" s="14" t="str">
        <f>IF(AK253,MAX(A$4:A252)+1,"")</f>
        <v/>
      </c>
      <c r="B253" s="51"/>
      <c r="C253" s="12"/>
      <c r="D253" s="12"/>
      <c r="E253" s="12"/>
      <c r="G253" s="12"/>
      <c r="I253" s="186"/>
      <c r="K253" s="12"/>
      <c r="L253" s="241"/>
      <c r="M253" s="241"/>
      <c r="O253" s="239">
        <v>0</v>
      </c>
      <c r="P253" s="240" t="str">
        <f ca="1">IF(T253,SUM(OFFSET($O253:$O$303,,,U253)),"")</f>
        <v/>
      </c>
      <c r="Q253" s="175"/>
      <c r="R253" s="177" t="str">
        <v/>
      </c>
      <c r="T253">
        <v>0</v>
      </c>
      <c r="U253" t="str">
        <f>IF(T253,IFERROR(MATCH(1,$T254:$T$303,0),ROWS($T253:$T$303)),"")</f>
        <v/>
      </c>
      <c r="V253" t="str">
        <v/>
      </c>
      <c r="W253" t="b">
        <f t="shared" si="36"/>
        <v>0</v>
      </c>
      <c r="X253" t="str">
        <v/>
      </c>
      <c r="Y253" t="str">
        <v/>
      </c>
      <c r="Z253" t="str">
        <v/>
      </c>
      <c r="AA253" t="b">
        <v>0</v>
      </c>
      <c r="AB253" t="b">
        <v>0</v>
      </c>
      <c r="AC253" t="b">
        <v>0</v>
      </c>
      <c r="AD253" t="b">
        <v>0</v>
      </c>
      <c r="AE253" t="b">
        <v>0</v>
      </c>
      <c r="AF253" s="25" t="b">
        <v>0</v>
      </c>
      <c r="AG253" t="b">
        <v>0</v>
      </c>
      <c r="AH253">
        <v>0</v>
      </c>
      <c r="AI253">
        <v>0</v>
      </c>
      <c r="AK253" s="13">
        <v>0</v>
      </c>
      <c r="AL253" s="13">
        <v>0</v>
      </c>
      <c r="AM253" s="13">
        <v>0</v>
      </c>
      <c r="AN253" s="18">
        <v>0</v>
      </c>
      <c r="AO253">
        <v>0</v>
      </c>
      <c r="AP253" t="b">
        <v>0</v>
      </c>
      <c r="AQ253">
        <v>0</v>
      </c>
      <c r="AR253">
        <v>0</v>
      </c>
      <c r="AS253" s="35" t="str">
        <v/>
      </c>
      <c r="AT253" s="35"/>
      <c r="AU253" s="58"/>
      <c r="AV253" t="b">
        <f t="shared" si="37"/>
        <v>0</v>
      </c>
      <c r="AW253">
        <v>0</v>
      </c>
      <c r="AX253">
        <v>0</v>
      </c>
      <c r="AY253">
        <v>0</v>
      </c>
      <c r="AZ253">
        <f ca="1"/>
        <v>0</v>
      </c>
      <c r="BB253" t="str">
        <v/>
      </c>
      <c r="BC253" t="str">
        <v/>
      </c>
      <c r="BD253" t="str">
        <v/>
      </c>
      <c r="BE253" t="str">
        <v/>
      </c>
      <c r="BF253" t="str">
        <v/>
      </c>
      <c r="BG253">
        <f ca="1"/>
        <v>0</v>
      </c>
      <c r="BI253" s="54" t="str">
        <f t="shared" si="30"/>
        <v/>
      </c>
      <c r="BJ253" s="54" t="str">
        <f t="shared" si="31"/>
        <v/>
      </c>
      <c r="BK253" s="54" t="str">
        <f t="shared" si="32"/>
        <v/>
      </c>
      <c r="BL253" s="54" t="str">
        <v/>
      </c>
      <c r="BM253" t="str">
        <v/>
      </c>
      <c r="BN253" t="str">
        <v/>
      </c>
      <c r="BO253" t="str">
        <v/>
      </c>
      <c r="BP253" t="str">
        <v/>
      </c>
      <c r="BQ253" s="25" t="str">
        <f t="shared" si="38"/>
        <v/>
      </c>
      <c r="BR253" s="35" t="str">
        <v/>
      </c>
      <c r="BS253" s="35" t="str">
        <v/>
      </c>
      <c r="BT253" t="str">
        <v>253</v>
      </c>
      <c r="BU253" s="35" t="str">
        <f t="shared" si="35"/>
        <v/>
      </c>
      <c r="BX253" s="13"/>
      <c r="BY253" s="57" t="str">
        <f t="shared" si="33"/>
        <v/>
      </c>
      <c r="BZ253" s="57"/>
      <c r="CG253" s="71"/>
      <c r="CH253" s="73"/>
      <c r="CI253" s="73"/>
      <c r="CJ253" s="73"/>
      <c r="CK253" s="73"/>
      <c r="CL253" s="73"/>
      <c r="CM253" s="73"/>
      <c r="CN253" s="73"/>
      <c r="CO253" s="73"/>
      <c r="CP253" s="73"/>
      <c r="CQ253" s="73"/>
      <c r="CR253" s="73"/>
      <c r="CS253" s="73"/>
      <c r="CT253" s="73"/>
      <c r="CU253" s="73"/>
      <c r="CX253" t="str">
        <f ca="1"/>
        <v/>
      </c>
      <c r="CY253" t="str">
        <f ca="1"/>
        <v/>
      </c>
      <c r="CZ253" t="str">
        <f ca="1"/>
        <v/>
      </c>
      <c r="DA253" t="str">
        <f ca="1"/>
        <v/>
      </c>
      <c r="DB253" t="str">
        <f ca="1"/>
        <v/>
      </c>
      <c r="DC253" t="str">
        <f ca="1"/>
        <v/>
      </c>
      <c r="DD253" t="str">
        <f ca="1"/>
        <v/>
      </c>
      <c r="DL253" s="18" t="b">
        <f ca="1"/>
        <v>0</v>
      </c>
      <c r="DM253" s="141" t="str">
        <f t="shared" ca="1" si="34"/>
        <v/>
      </c>
      <c r="DN253" t="str">
        <v/>
      </c>
      <c r="DO253" t="str">
        <f ca="1"/>
        <v/>
      </c>
      <c r="DP253" t="str">
        <f ca="1"/>
        <v/>
      </c>
      <c r="DS253" t="str">
        <f ca="1"/>
        <v/>
      </c>
      <c r="DT253" t="str">
        <f ca="1"/>
        <v/>
      </c>
      <c r="DU253" t="str">
        <f ca="1"/>
        <v/>
      </c>
      <c r="DV253" t="str">
        <f ca="1"/>
        <v/>
      </c>
      <c r="DY253" t="str">
        <f ca="1"/>
        <v/>
      </c>
      <c r="DZ253" t="str">
        <f ca="1"/>
        <v/>
      </c>
      <c r="EC253" t="b">
        <f ca="1"/>
        <v>0</v>
      </c>
      <c r="ED253" t="str">
        <f ca="1"/>
        <v/>
      </c>
      <c r="EE253" s="13" t="str">
        <f ca="1"/>
        <v/>
      </c>
      <c r="EG253" t="str">
        <f ca="1"/>
        <v/>
      </c>
      <c r="EH253" t="str">
        <f ca="1"/>
        <v/>
      </c>
      <c r="EI253" t="str">
        <f ca="1"/>
        <v/>
      </c>
      <c r="EJ253" t="str">
        <f ca="1"/>
        <v/>
      </c>
      <c r="EK253" t="str">
        <f ca="1"/>
        <v/>
      </c>
      <c r="EL253" t="str">
        <f ca="1">IF(_IsInternal,_xlfn.TEXTJOIN($EL$1,TRUE,EG253:EJ253),"")</f>
        <v/>
      </c>
      <c r="EM253" t="str">
        <f ca="1"/>
        <v/>
      </c>
      <c r="EP253" t="str">
        <v/>
      </c>
      <c r="EQ253" t="str">
        <f ca="1"/>
        <v/>
      </c>
      <c r="ES253" s="78">
        <f>ROWS(ES$4:ES253)</f>
        <v>250</v>
      </c>
      <c r="FP253" t="str">
        <f ca="1"/>
        <v/>
      </c>
      <c r="FQ253" t="str">
        <f ca="1"/>
        <v/>
      </c>
      <c r="FR253" t="str">
        <f ca="1"/>
        <v/>
      </c>
      <c r="FZ253" s="109"/>
      <c r="GH253" t="str">
        <f ca="1"/>
        <v/>
      </c>
      <c r="GI253" t="str">
        <f ca="1"/>
        <v/>
      </c>
      <c r="GJ253" t="str">
        <f ca="1"/>
        <v/>
      </c>
      <c r="GY253" t="b">
        <f ca="1"/>
        <v>0</v>
      </c>
      <c r="GZ253" t="str">
        <f ca="1"/>
        <v/>
      </c>
      <c r="HA253" t="str">
        <f ca="1"/>
        <v/>
      </c>
      <c r="HB253" t="str">
        <f ca="1"/>
        <v/>
      </c>
      <c r="HQ253" t="str">
        <f ca="1"/>
        <v/>
      </c>
      <c r="HR253" t="str">
        <f ca="1"/>
        <v/>
      </c>
      <c r="HS253" t="str">
        <f ca="1"/>
        <v/>
      </c>
    </row>
    <row r="254" spans="1:227">
      <c r="A254" s="14" t="str">
        <f>IF(AK254,MAX(A$4:A253)+1,"")</f>
        <v/>
      </c>
      <c r="B254" s="51"/>
      <c r="C254" s="12"/>
      <c r="D254" s="12"/>
      <c r="E254" s="12"/>
      <c r="G254" s="12"/>
      <c r="I254" s="186"/>
      <c r="K254" s="12"/>
      <c r="L254" s="241"/>
      <c r="M254" s="241"/>
      <c r="O254" s="239">
        <v>0</v>
      </c>
      <c r="P254" s="240" t="str">
        <f ca="1">IF(T254,SUM(OFFSET($O254:$O$303,,,U254)),"")</f>
        <v/>
      </c>
      <c r="Q254" s="175"/>
      <c r="R254" s="177" t="str">
        <v/>
      </c>
      <c r="T254">
        <v>0</v>
      </c>
      <c r="U254" t="str">
        <f>IF(T254,IFERROR(MATCH(1,$T255:$T$303,0),ROWS($T254:$T$303)),"")</f>
        <v/>
      </c>
      <c r="V254" t="str">
        <v/>
      </c>
      <c r="W254" t="b">
        <f t="shared" si="36"/>
        <v>0</v>
      </c>
      <c r="X254" t="str">
        <v/>
      </c>
      <c r="Y254" t="str">
        <v/>
      </c>
      <c r="Z254" t="str">
        <v/>
      </c>
      <c r="AA254" t="b">
        <v>0</v>
      </c>
      <c r="AB254" t="b">
        <v>0</v>
      </c>
      <c r="AC254" t="b">
        <v>0</v>
      </c>
      <c r="AD254" t="b">
        <v>0</v>
      </c>
      <c r="AE254" t="b">
        <v>0</v>
      </c>
      <c r="AF254" s="25" t="b">
        <v>0</v>
      </c>
      <c r="AG254" t="b">
        <v>0</v>
      </c>
      <c r="AH254">
        <v>0</v>
      </c>
      <c r="AI254">
        <v>0</v>
      </c>
      <c r="AK254" s="13">
        <v>0</v>
      </c>
      <c r="AL254" s="13">
        <v>0</v>
      </c>
      <c r="AM254" s="13">
        <v>0</v>
      </c>
      <c r="AN254" s="18">
        <v>0</v>
      </c>
      <c r="AO254">
        <v>0</v>
      </c>
      <c r="AP254" t="b">
        <v>0</v>
      </c>
      <c r="AQ254">
        <v>0</v>
      </c>
      <c r="AR254">
        <v>0</v>
      </c>
      <c r="AS254" s="35" t="str">
        <v/>
      </c>
      <c r="AT254" s="35"/>
      <c r="AU254" s="58"/>
      <c r="AV254" t="b">
        <f t="shared" si="37"/>
        <v>0</v>
      </c>
      <c r="AW254">
        <v>0</v>
      </c>
      <c r="AX254">
        <v>0</v>
      </c>
      <c r="AY254">
        <v>0</v>
      </c>
      <c r="AZ254">
        <f ca="1"/>
        <v>0</v>
      </c>
      <c r="BB254" t="str">
        <v/>
      </c>
      <c r="BC254" t="str">
        <v/>
      </c>
      <c r="BD254" t="str">
        <v/>
      </c>
      <c r="BE254" t="str">
        <v/>
      </c>
      <c r="BF254" t="str">
        <v/>
      </c>
      <c r="BG254">
        <f ca="1"/>
        <v>0</v>
      </c>
      <c r="BI254" s="54" t="str">
        <f t="shared" si="30"/>
        <v/>
      </c>
      <c r="BJ254" s="54" t="str">
        <f t="shared" si="31"/>
        <v/>
      </c>
      <c r="BK254" s="54" t="str">
        <f t="shared" si="32"/>
        <v/>
      </c>
      <c r="BL254" s="54" t="str">
        <v/>
      </c>
      <c r="BM254" t="str">
        <v/>
      </c>
      <c r="BN254" t="str">
        <v/>
      </c>
      <c r="BO254" t="str">
        <v/>
      </c>
      <c r="BP254" t="str">
        <v/>
      </c>
      <c r="BQ254" s="25" t="str">
        <f t="shared" si="38"/>
        <v/>
      </c>
      <c r="BR254" s="35" t="str">
        <v/>
      </c>
      <c r="BS254" s="35" t="str">
        <v/>
      </c>
      <c r="BT254" t="str">
        <v>254</v>
      </c>
      <c r="BU254" s="35" t="str">
        <f t="shared" si="35"/>
        <v/>
      </c>
      <c r="BX254" s="13"/>
      <c r="BY254" s="57" t="str">
        <f t="shared" si="33"/>
        <v/>
      </c>
      <c r="BZ254" s="57"/>
      <c r="CG254" s="71"/>
      <c r="CH254" s="73"/>
      <c r="CI254" s="73"/>
      <c r="CJ254" s="73"/>
      <c r="CK254" s="73"/>
      <c r="CL254" s="73"/>
      <c r="CM254" s="73"/>
      <c r="CN254" s="73"/>
      <c r="CO254" s="73"/>
      <c r="CP254" s="73"/>
      <c r="CQ254" s="73"/>
      <c r="CR254" s="73"/>
      <c r="CS254" s="73"/>
      <c r="CT254" s="73"/>
      <c r="CU254" s="73"/>
      <c r="CX254" t="str">
        <f ca="1"/>
        <v/>
      </c>
      <c r="CY254" t="str">
        <f ca="1"/>
        <v/>
      </c>
      <c r="CZ254" t="str">
        <f ca="1"/>
        <v/>
      </c>
      <c r="DA254" t="str">
        <f ca="1"/>
        <v/>
      </c>
      <c r="DB254" t="str">
        <f ca="1"/>
        <v/>
      </c>
      <c r="DC254" t="str">
        <f ca="1"/>
        <v/>
      </c>
      <c r="DD254" t="str">
        <f ca="1"/>
        <v/>
      </c>
      <c r="DL254" s="18" t="b">
        <f ca="1"/>
        <v>0</v>
      </c>
      <c r="DM254" s="141" t="str">
        <f t="shared" ca="1" si="34"/>
        <v/>
      </c>
      <c r="DN254" t="str">
        <v/>
      </c>
      <c r="DO254" t="str">
        <f ca="1"/>
        <v/>
      </c>
      <c r="DP254" t="str">
        <f ca="1"/>
        <v/>
      </c>
      <c r="DS254" t="str">
        <f ca="1"/>
        <v/>
      </c>
      <c r="DT254" t="str">
        <f ca="1"/>
        <v/>
      </c>
      <c r="DU254" t="str">
        <f ca="1"/>
        <v/>
      </c>
      <c r="DV254" t="str">
        <f ca="1"/>
        <v/>
      </c>
      <c r="DY254" t="str">
        <f ca="1"/>
        <v/>
      </c>
      <c r="DZ254" t="str">
        <f ca="1"/>
        <v/>
      </c>
      <c r="EC254" t="b">
        <f ca="1"/>
        <v>0</v>
      </c>
      <c r="ED254" t="str">
        <f ca="1"/>
        <v/>
      </c>
      <c r="EE254" s="13" t="str">
        <f ca="1"/>
        <v/>
      </c>
      <c r="EG254" t="str">
        <f ca="1"/>
        <v/>
      </c>
      <c r="EH254" t="str">
        <f ca="1"/>
        <v/>
      </c>
      <c r="EI254" t="str">
        <f ca="1"/>
        <v/>
      </c>
      <c r="EJ254" t="str">
        <f ca="1"/>
        <v/>
      </c>
      <c r="EK254" t="str">
        <f ca="1"/>
        <v/>
      </c>
      <c r="EL254" t="str">
        <f ca="1">IF(_IsInternal,_xlfn.TEXTJOIN($EL$1,TRUE,EG254:EJ254),"")</f>
        <v/>
      </c>
      <c r="EM254" t="str">
        <f ca="1"/>
        <v/>
      </c>
      <c r="EP254" t="str">
        <v/>
      </c>
      <c r="EQ254" t="str">
        <f ca="1"/>
        <v/>
      </c>
      <c r="ES254" s="78">
        <f>ROWS(ES$4:ES254)</f>
        <v>251</v>
      </c>
      <c r="FP254" t="str">
        <f ca="1"/>
        <v/>
      </c>
      <c r="FQ254" t="str">
        <f ca="1"/>
        <v/>
      </c>
      <c r="FR254" t="str">
        <f ca="1"/>
        <v/>
      </c>
      <c r="FZ254" s="109"/>
      <c r="GH254" t="str">
        <f ca="1"/>
        <v/>
      </c>
      <c r="GI254" t="str">
        <f ca="1"/>
        <v/>
      </c>
      <c r="GJ254" t="str">
        <f ca="1"/>
        <v/>
      </c>
      <c r="GY254" t="b">
        <f ca="1"/>
        <v>0</v>
      </c>
      <c r="GZ254" t="str">
        <f ca="1"/>
        <v/>
      </c>
      <c r="HA254" t="str">
        <f ca="1"/>
        <v/>
      </c>
      <c r="HB254" t="str">
        <f ca="1"/>
        <v/>
      </c>
      <c r="HQ254" t="str">
        <f ca="1"/>
        <v/>
      </c>
      <c r="HR254" t="str">
        <f ca="1"/>
        <v/>
      </c>
      <c r="HS254" t="str">
        <f ca="1"/>
        <v/>
      </c>
    </row>
    <row r="255" spans="1:227">
      <c r="A255" s="14" t="str">
        <f>IF(AK255,MAX(A$4:A254)+1,"")</f>
        <v/>
      </c>
      <c r="B255" s="51"/>
      <c r="C255" s="12"/>
      <c r="D255" s="12"/>
      <c r="E255" s="12"/>
      <c r="G255" s="12"/>
      <c r="I255" s="186"/>
      <c r="K255" s="12"/>
      <c r="L255" s="241"/>
      <c r="M255" s="241"/>
      <c r="O255" s="239">
        <v>0</v>
      </c>
      <c r="P255" s="240" t="str">
        <f ca="1">IF(T255,SUM(OFFSET($O255:$O$303,,,U255)),"")</f>
        <v/>
      </c>
      <c r="Q255" s="175"/>
      <c r="R255" s="177" t="str">
        <v/>
      </c>
      <c r="T255">
        <v>0</v>
      </c>
      <c r="U255" t="str">
        <f>IF(T255,IFERROR(MATCH(1,$T256:$T$303,0),ROWS($T255:$T$303)),"")</f>
        <v/>
      </c>
      <c r="V255" t="str">
        <v/>
      </c>
      <c r="W255" t="b">
        <f t="shared" si="36"/>
        <v>0</v>
      </c>
      <c r="X255" t="str">
        <v/>
      </c>
      <c r="Y255" t="str">
        <v/>
      </c>
      <c r="Z255" t="str">
        <v/>
      </c>
      <c r="AA255" t="b">
        <v>0</v>
      </c>
      <c r="AB255" t="b">
        <v>0</v>
      </c>
      <c r="AC255" t="b">
        <v>0</v>
      </c>
      <c r="AD255" t="b">
        <v>0</v>
      </c>
      <c r="AE255" t="b">
        <v>0</v>
      </c>
      <c r="AF255" s="25" t="b">
        <v>0</v>
      </c>
      <c r="AG255" t="b">
        <v>0</v>
      </c>
      <c r="AH255">
        <v>0</v>
      </c>
      <c r="AI255">
        <v>0</v>
      </c>
      <c r="AK255" s="13">
        <v>0</v>
      </c>
      <c r="AL255" s="13">
        <v>0</v>
      </c>
      <c r="AM255" s="13">
        <v>0</v>
      </c>
      <c r="AN255" s="18">
        <v>0</v>
      </c>
      <c r="AO255">
        <v>0</v>
      </c>
      <c r="AP255" t="b">
        <v>0</v>
      </c>
      <c r="AQ255">
        <v>0</v>
      </c>
      <c r="AR255">
        <v>0</v>
      </c>
      <c r="AS255" s="35" t="str">
        <v/>
      </c>
      <c r="AT255" s="35"/>
      <c r="AU255" s="58"/>
      <c r="AV255" t="b">
        <f t="shared" si="37"/>
        <v>0</v>
      </c>
      <c r="AW255">
        <v>0</v>
      </c>
      <c r="AX255">
        <v>0</v>
      </c>
      <c r="AY255">
        <v>0</v>
      </c>
      <c r="AZ255">
        <f ca="1"/>
        <v>0</v>
      </c>
      <c r="BB255" t="str">
        <v/>
      </c>
      <c r="BC255" t="str">
        <v/>
      </c>
      <c r="BD255" t="str">
        <v/>
      </c>
      <c r="BE255" t="str">
        <v/>
      </c>
      <c r="BF255" t="str">
        <v/>
      </c>
      <c r="BG255">
        <f ca="1"/>
        <v>0</v>
      </c>
      <c r="BI255" s="54" t="str">
        <f t="shared" si="30"/>
        <v/>
      </c>
      <c r="BJ255" s="54" t="str">
        <f t="shared" si="31"/>
        <v/>
      </c>
      <c r="BK255" s="54" t="str">
        <f t="shared" si="32"/>
        <v/>
      </c>
      <c r="BL255" s="54" t="str">
        <v/>
      </c>
      <c r="BM255" t="str">
        <v/>
      </c>
      <c r="BN255" t="str">
        <v/>
      </c>
      <c r="BO255" t="str">
        <v/>
      </c>
      <c r="BP255" t="str">
        <v/>
      </c>
      <c r="BQ255" s="25" t="str">
        <f t="shared" si="38"/>
        <v/>
      </c>
      <c r="BR255" s="35" t="str">
        <v/>
      </c>
      <c r="BS255" s="35" t="str">
        <v/>
      </c>
      <c r="BT255" t="str">
        <v>255</v>
      </c>
      <c r="BU255" s="35" t="str">
        <f t="shared" si="35"/>
        <v/>
      </c>
      <c r="BX255" s="13"/>
      <c r="BY255" s="57" t="str">
        <f t="shared" si="33"/>
        <v/>
      </c>
      <c r="BZ255" s="57"/>
      <c r="CG255" s="71"/>
      <c r="CH255" s="73"/>
      <c r="CI255" s="73"/>
      <c r="CJ255" s="73"/>
      <c r="CK255" s="73"/>
      <c r="CL255" s="73"/>
      <c r="CM255" s="73"/>
      <c r="CN255" s="73"/>
      <c r="CO255" s="73"/>
      <c r="CP255" s="73"/>
      <c r="CQ255" s="73"/>
      <c r="CR255" s="73"/>
      <c r="CS255" s="73"/>
      <c r="CT255" s="73"/>
      <c r="CU255" s="73"/>
      <c r="CX255" t="str">
        <f ca="1"/>
        <v/>
      </c>
      <c r="CY255" t="str">
        <f ca="1"/>
        <v/>
      </c>
      <c r="CZ255" t="str">
        <f ca="1"/>
        <v/>
      </c>
      <c r="DA255" t="str">
        <f ca="1"/>
        <v/>
      </c>
      <c r="DB255" t="str">
        <f ca="1"/>
        <v/>
      </c>
      <c r="DC255" t="str">
        <f ca="1"/>
        <v/>
      </c>
      <c r="DD255" t="str">
        <f ca="1"/>
        <v/>
      </c>
      <c r="DL255" s="18" t="b">
        <f ca="1"/>
        <v>0</v>
      </c>
      <c r="DM255" s="141" t="str">
        <f t="shared" ca="1" si="34"/>
        <v/>
      </c>
      <c r="DN255" t="str">
        <v/>
      </c>
      <c r="DO255" t="str">
        <f ca="1"/>
        <v/>
      </c>
      <c r="DP255" t="str">
        <f ca="1"/>
        <v/>
      </c>
      <c r="DS255" t="str">
        <f ca="1"/>
        <v/>
      </c>
      <c r="DT255" t="str">
        <f ca="1"/>
        <v/>
      </c>
      <c r="DU255" t="str">
        <f ca="1"/>
        <v/>
      </c>
      <c r="DV255" t="str">
        <f ca="1"/>
        <v/>
      </c>
      <c r="DY255" t="str">
        <f ca="1"/>
        <v/>
      </c>
      <c r="DZ255" t="str">
        <f ca="1"/>
        <v/>
      </c>
      <c r="EC255" t="b">
        <f ca="1"/>
        <v>0</v>
      </c>
      <c r="ED255" t="str">
        <f ca="1"/>
        <v/>
      </c>
      <c r="EE255" s="13" t="str">
        <f ca="1"/>
        <v/>
      </c>
      <c r="EG255" t="str">
        <f ca="1"/>
        <v/>
      </c>
      <c r="EH255" t="str">
        <f ca="1"/>
        <v/>
      </c>
      <c r="EI255" t="str">
        <f ca="1"/>
        <v/>
      </c>
      <c r="EJ255" t="str">
        <f ca="1"/>
        <v/>
      </c>
      <c r="EK255" t="str">
        <f ca="1"/>
        <v/>
      </c>
      <c r="EL255" t="str">
        <f ca="1">IF(_IsInternal,_xlfn.TEXTJOIN($EL$1,TRUE,EG255:EJ255),"")</f>
        <v/>
      </c>
      <c r="EM255" t="str">
        <f ca="1"/>
        <v/>
      </c>
      <c r="EP255" t="str">
        <v/>
      </c>
      <c r="EQ255" t="str">
        <f ca="1"/>
        <v/>
      </c>
      <c r="ES255" s="78">
        <f>ROWS(ES$4:ES255)</f>
        <v>252</v>
      </c>
      <c r="FP255" t="str">
        <f ca="1"/>
        <v/>
      </c>
      <c r="FQ255" t="str">
        <f ca="1"/>
        <v/>
      </c>
      <c r="FR255" t="str">
        <f ca="1"/>
        <v/>
      </c>
      <c r="FZ255" s="109"/>
      <c r="GH255" t="str">
        <f ca="1"/>
        <v/>
      </c>
      <c r="GI255" t="str">
        <f ca="1"/>
        <v/>
      </c>
      <c r="GJ255" t="str">
        <f ca="1"/>
        <v/>
      </c>
      <c r="GY255" t="b">
        <f ca="1"/>
        <v>0</v>
      </c>
      <c r="GZ255" t="str">
        <f ca="1"/>
        <v/>
      </c>
      <c r="HA255" t="str">
        <f ca="1"/>
        <v/>
      </c>
      <c r="HB255" t="str">
        <f ca="1"/>
        <v/>
      </c>
      <c r="HQ255" t="str">
        <f ca="1"/>
        <v/>
      </c>
      <c r="HR255" t="str">
        <f ca="1"/>
        <v/>
      </c>
      <c r="HS255" t="str">
        <f ca="1"/>
        <v/>
      </c>
    </row>
    <row r="256" spans="1:227">
      <c r="A256" s="14" t="str">
        <f>IF(AK256,MAX(A$4:A255)+1,"")</f>
        <v/>
      </c>
      <c r="B256" s="51"/>
      <c r="C256" s="12"/>
      <c r="D256" s="12"/>
      <c r="E256" s="12"/>
      <c r="G256" s="12"/>
      <c r="I256" s="186"/>
      <c r="K256" s="12"/>
      <c r="L256" s="241"/>
      <c r="M256" s="241"/>
      <c r="O256" s="239">
        <v>0</v>
      </c>
      <c r="P256" s="240" t="str">
        <f ca="1">IF(T256,SUM(OFFSET($O256:$O$303,,,U256)),"")</f>
        <v/>
      </c>
      <c r="Q256" s="175"/>
      <c r="R256" s="177" t="str">
        <v/>
      </c>
      <c r="T256">
        <v>0</v>
      </c>
      <c r="U256" t="str">
        <f>IF(T256,IFERROR(MATCH(1,$T257:$T$303,0),ROWS($T256:$T$303)),"")</f>
        <v/>
      </c>
      <c r="V256" t="str">
        <v/>
      </c>
      <c r="W256" t="b">
        <f t="shared" si="36"/>
        <v>0</v>
      </c>
      <c r="X256" t="str">
        <v/>
      </c>
      <c r="Y256" t="str">
        <v/>
      </c>
      <c r="Z256" t="str">
        <v/>
      </c>
      <c r="AA256" t="b">
        <v>0</v>
      </c>
      <c r="AB256" t="b">
        <v>0</v>
      </c>
      <c r="AC256" t="b">
        <v>0</v>
      </c>
      <c r="AD256" t="b">
        <v>0</v>
      </c>
      <c r="AE256" t="b">
        <v>0</v>
      </c>
      <c r="AF256" s="25" t="b">
        <v>0</v>
      </c>
      <c r="AG256" t="b">
        <v>0</v>
      </c>
      <c r="AH256">
        <v>0</v>
      </c>
      <c r="AI256">
        <v>0</v>
      </c>
      <c r="AK256" s="13">
        <v>0</v>
      </c>
      <c r="AL256" s="13">
        <v>0</v>
      </c>
      <c r="AM256" s="13">
        <v>0</v>
      </c>
      <c r="AN256" s="18">
        <v>0</v>
      </c>
      <c r="AO256">
        <v>0</v>
      </c>
      <c r="AP256" t="b">
        <v>0</v>
      </c>
      <c r="AQ256">
        <v>0</v>
      </c>
      <c r="AR256">
        <v>0</v>
      </c>
      <c r="AS256" s="35" t="str">
        <v/>
      </c>
      <c r="AT256" s="35"/>
      <c r="AU256" s="58"/>
      <c r="AV256" t="b">
        <f t="shared" si="37"/>
        <v>0</v>
      </c>
      <c r="AW256">
        <v>0</v>
      </c>
      <c r="AX256">
        <v>0</v>
      </c>
      <c r="AY256">
        <v>0</v>
      </c>
      <c r="AZ256">
        <f ca="1"/>
        <v>0</v>
      </c>
      <c r="BB256" t="str">
        <v/>
      </c>
      <c r="BC256" t="str">
        <v/>
      </c>
      <c r="BD256" t="str">
        <v/>
      </c>
      <c r="BE256" t="str">
        <v/>
      </c>
      <c r="BF256" t="str">
        <v/>
      </c>
      <c r="BG256">
        <f ca="1"/>
        <v>0</v>
      </c>
      <c r="BI256" s="54" t="str">
        <f t="shared" si="30"/>
        <v/>
      </c>
      <c r="BJ256" s="54" t="str">
        <f t="shared" si="31"/>
        <v/>
      </c>
      <c r="BK256" s="54" t="str">
        <f t="shared" si="32"/>
        <v/>
      </c>
      <c r="BL256" s="54" t="str">
        <v/>
      </c>
      <c r="BM256" t="str">
        <v/>
      </c>
      <c r="BN256" t="str">
        <v/>
      </c>
      <c r="BO256" t="str">
        <v/>
      </c>
      <c r="BP256" t="str">
        <v/>
      </c>
      <c r="BQ256" s="25" t="str">
        <f t="shared" si="38"/>
        <v/>
      </c>
      <c r="BR256" s="35" t="str">
        <v/>
      </c>
      <c r="BS256" s="35" t="str">
        <v/>
      </c>
      <c r="BT256" t="str">
        <v>256</v>
      </c>
      <c r="BU256" s="35" t="str">
        <f t="shared" si="35"/>
        <v/>
      </c>
      <c r="BX256" s="13"/>
      <c r="BY256" s="57" t="str">
        <f t="shared" si="33"/>
        <v/>
      </c>
      <c r="BZ256" s="57"/>
      <c r="CG256" s="71"/>
      <c r="CH256" s="73"/>
      <c r="CI256" s="73"/>
      <c r="CJ256" s="73"/>
      <c r="CK256" s="73"/>
      <c r="CL256" s="73"/>
      <c r="CM256" s="73"/>
      <c r="CN256" s="73"/>
      <c r="CO256" s="73"/>
      <c r="CP256" s="73"/>
      <c r="CQ256" s="73"/>
      <c r="CR256" s="73"/>
      <c r="CS256" s="73"/>
      <c r="CT256" s="73"/>
      <c r="CU256" s="73"/>
      <c r="CX256" t="str">
        <f ca="1"/>
        <v/>
      </c>
      <c r="CY256" t="str">
        <f ca="1"/>
        <v/>
      </c>
      <c r="CZ256" t="str">
        <f ca="1"/>
        <v/>
      </c>
      <c r="DA256" t="str">
        <f ca="1"/>
        <v/>
      </c>
      <c r="DB256" t="str">
        <f ca="1"/>
        <v/>
      </c>
      <c r="DC256" t="str">
        <f ca="1"/>
        <v/>
      </c>
      <c r="DD256" t="str">
        <f ca="1"/>
        <v/>
      </c>
      <c r="DL256" s="18" t="b">
        <f ca="1"/>
        <v>0</v>
      </c>
      <c r="DM256" s="141" t="str">
        <f t="shared" ca="1" si="34"/>
        <v/>
      </c>
      <c r="DN256" t="str">
        <v/>
      </c>
      <c r="DO256" t="str">
        <f ca="1"/>
        <v/>
      </c>
      <c r="DP256" t="str">
        <f ca="1"/>
        <v/>
      </c>
      <c r="DS256" t="str">
        <f ca="1"/>
        <v/>
      </c>
      <c r="DT256" t="str">
        <f ca="1"/>
        <v/>
      </c>
      <c r="DU256" t="str">
        <f ca="1"/>
        <v/>
      </c>
      <c r="DV256" t="str">
        <f ca="1"/>
        <v/>
      </c>
      <c r="DY256" t="str">
        <f ca="1"/>
        <v/>
      </c>
      <c r="DZ256" t="str">
        <f ca="1"/>
        <v/>
      </c>
      <c r="EC256" t="b">
        <f ca="1"/>
        <v>0</v>
      </c>
      <c r="ED256" t="str">
        <f ca="1"/>
        <v/>
      </c>
      <c r="EE256" s="13" t="str">
        <f ca="1"/>
        <v/>
      </c>
      <c r="EG256" t="str">
        <f ca="1"/>
        <v/>
      </c>
      <c r="EH256" t="str">
        <f ca="1"/>
        <v/>
      </c>
      <c r="EI256" t="str">
        <f ca="1"/>
        <v/>
      </c>
      <c r="EJ256" t="str">
        <f ca="1"/>
        <v/>
      </c>
      <c r="EK256" t="str">
        <f ca="1"/>
        <v/>
      </c>
      <c r="EL256" t="str">
        <f ca="1">IF(_IsInternal,_xlfn.TEXTJOIN($EL$1,TRUE,EG256:EJ256),"")</f>
        <v/>
      </c>
      <c r="EM256" t="str">
        <f ca="1"/>
        <v/>
      </c>
      <c r="EP256" t="str">
        <v/>
      </c>
      <c r="EQ256" t="str">
        <f ca="1"/>
        <v/>
      </c>
      <c r="ES256" s="78">
        <f>ROWS(ES$4:ES256)</f>
        <v>253</v>
      </c>
      <c r="FP256" t="str">
        <f ca="1"/>
        <v/>
      </c>
      <c r="FQ256" t="str">
        <f ca="1"/>
        <v/>
      </c>
      <c r="FR256" t="str">
        <f ca="1"/>
        <v/>
      </c>
      <c r="FZ256" s="109"/>
      <c r="GH256" t="str">
        <f ca="1"/>
        <v/>
      </c>
      <c r="GI256" t="str">
        <f ca="1"/>
        <v/>
      </c>
      <c r="GJ256" t="str">
        <f ca="1"/>
        <v/>
      </c>
      <c r="GY256" t="b">
        <f ca="1"/>
        <v>0</v>
      </c>
      <c r="GZ256" t="str">
        <f ca="1"/>
        <v/>
      </c>
      <c r="HA256" t="str">
        <f ca="1"/>
        <v/>
      </c>
      <c r="HB256" t="str">
        <f ca="1"/>
        <v/>
      </c>
      <c r="HQ256" t="str">
        <f ca="1"/>
        <v/>
      </c>
      <c r="HR256" t="str">
        <f ca="1"/>
        <v/>
      </c>
      <c r="HS256" t="str">
        <f ca="1"/>
        <v/>
      </c>
    </row>
    <row r="257" spans="1:227">
      <c r="A257" s="14" t="str">
        <f>IF(AK257,MAX(A$4:A256)+1,"")</f>
        <v/>
      </c>
      <c r="B257" s="51"/>
      <c r="C257" s="12"/>
      <c r="D257" s="12"/>
      <c r="E257" s="12"/>
      <c r="G257" s="12"/>
      <c r="I257" s="186"/>
      <c r="K257" s="12"/>
      <c r="L257" s="241"/>
      <c r="M257" s="241"/>
      <c r="O257" s="239">
        <v>0</v>
      </c>
      <c r="P257" s="240" t="str">
        <f ca="1">IF(T257,SUM(OFFSET($O257:$O$303,,,U257)),"")</f>
        <v/>
      </c>
      <c r="Q257" s="175"/>
      <c r="R257" s="177" t="str">
        <v/>
      </c>
      <c r="T257">
        <v>0</v>
      </c>
      <c r="U257" t="str">
        <f>IF(T257,IFERROR(MATCH(1,$T258:$T$303,0),ROWS($T257:$T$303)),"")</f>
        <v/>
      </c>
      <c r="V257" t="str">
        <v/>
      </c>
      <c r="W257" t="b">
        <f t="shared" si="36"/>
        <v>0</v>
      </c>
      <c r="X257" t="str">
        <v/>
      </c>
      <c r="Y257" t="str">
        <v/>
      </c>
      <c r="Z257" t="str">
        <v/>
      </c>
      <c r="AA257" t="b">
        <v>0</v>
      </c>
      <c r="AB257" t="b">
        <v>0</v>
      </c>
      <c r="AC257" t="b">
        <v>0</v>
      </c>
      <c r="AD257" t="b">
        <v>0</v>
      </c>
      <c r="AE257" t="b">
        <v>0</v>
      </c>
      <c r="AF257" s="25" t="b">
        <v>0</v>
      </c>
      <c r="AG257" t="b">
        <v>0</v>
      </c>
      <c r="AH257">
        <v>0</v>
      </c>
      <c r="AI257">
        <v>0</v>
      </c>
      <c r="AK257" s="13">
        <v>0</v>
      </c>
      <c r="AL257" s="13">
        <v>0</v>
      </c>
      <c r="AM257" s="13">
        <v>0</v>
      </c>
      <c r="AN257" s="18">
        <v>0</v>
      </c>
      <c r="AO257">
        <v>0</v>
      </c>
      <c r="AP257" t="b">
        <v>0</v>
      </c>
      <c r="AQ257">
        <v>0</v>
      </c>
      <c r="AR257">
        <v>0</v>
      </c>
      <c r="AS257" s="35" t="str">
        <v/>
      </c>
      <c r="AT257" s="35"/>
      <c r="AU257" s="58"/>
      <c r="AV257" t="b">
        <f t="shared" si="37"/>
        <v>0</v>
      </c>
      <c r="AW257">
        <v>0</v>
      </c>
      <c r="AX257">
        <v>0</v>
      </c>
      <c r="AY257">
        <v>0</v>
      </c>
      <c r="AZ257">
        <f ca="1"/>
        <v>0</v>
      </c>
      <c r="BB257" t="str">
        <v/>
      </c>
      <c r="BC257" t="str">
        <v/>
      </c>
      <c r="BD257" t="str">
        <v/>
      </c>
      <c r="BE257" t="str">
        <v/>
      </c>
      <c r="BF257" t="str">
        <v/>
      </c>
      <c r="BG257">
        <f ca="1"/>
        <v>0</v>
      </c>
      <c r="BI257" s="54" t="str">
        <f t="shared" si="30"/>
        <v/>
      </c>
      <c r="BJ257" s="54" t="str">
        <f t="shared" si="31"/>
        <v/>
      </c>
      <c r="BK257" s="54" t="str">
        <f t="shared" si="32"/>
        <v/>
      </c>
      <c r="BL257" s="54" t="str">
        <v/>
      </c>
      <c r="BM257" t="str">
        <v/>
      </c>
      <c r="BN257" t="str">
        <v/>
      </c>
      <c r="BO257" t="str">
        <v/>
      </c>
      <c r="BP257" t="str">
        <v/>
      </c>
      <c r="BQ257" s="25" t="str">
        <f t="shared" si="38"/>
        <v/>
      </c>
      <c r="BR257" s="35" t="str">
        <v/>
      </c>
      <c r="BS257" s="35" t="str">
        <v/>
      </c>
      <c r="BT257" t="str">
        <v>257</v>
      </c>
      <c r="BU257" s="35" t="str">
        <f t="shared" si="35"/>
        <v/>
      </c>
      <c r="BX257" s="13"/>
      <c r="BY257" s="57" t="str">
        <f t="shared" si="33"/>
        <v/>
      </c>
      <c r="BZ257" s="57"/>
      <c r="CG257" s="71"/>
      <c r="CH257" s="73"/>
      <c r="CI257" s="73"/>
      <c r="CJ257" s="73"/>
      <c r="CK257" s="73"/>
      <c r="CL257" s="73"/>
      <c r="CM257" s="73"/>
      <c r="CN257" s="73"/>
      <c r="CO257" s="73"/>
      <c r="CP257" s="73"/>
      <c r="CQ257" s="73"/>
      <c r="CR257" s="73"/>
      <c r="CS257" s="73"/>
      <c r="CT257" s="73"/>
      <c r="CU257" s="73"/>
      <c r="CX257" t="str">
        <f ca="1"/>
        <v/>
      </c>
      <c r="CY257" t="str">
        <f ca="1"/>
        <v/>
      </c>
      <c r="CZ257" t="str">
        <f ca="1"/>
        <v/>
      </c>
      <c r="DA257" t="str">
        <f ca="1"/>
        <v/>
      </c>
      <c r="DB257" t="str">
        <f ca="1"/>
        <v/>
      </c>
      <c r="DC257" t="str">
        <f ca="1"/>
        <v/>
      </c>
      <c r="DD257" t="str">
        <f ca="1"/>
        <v/>
      </c>
      <c r="DL257" s="18" t="b">
        <f ca="1"/>
        <v>0</v>
      </c>
      <c r="DM257" s="141" t="str">
        <f t="shared" ca="1" si="34"/>
        <v/>
      </c>
      <c r="DN257" t="str">
        <v/>
      </c>
      <c r="DO257" t="str">
        <f ca="1"/>
        <v/>
      </c>
      <c r="DP257" t="str">
        <f ca="1"/>
        <v/>
      </c>
      <c r="DS257" t="str">
        <f ca="1"/>
        <v/>
      </c>
      <c r="DT257" t="str">
        <f ca="1"/>
        <v/>
      </c>
      <c r="DU257" t="str">
        <f ca="1"/>
        <v/>
      </c>
      <c r="DV257" t="str">
        <f ca="1"/>
        <v/>
      </c>
      <c r="DY257" t="str">
        <f ca="1"/>
        <v/>
      </c>
      <c r="DZ257" t="str">
        <f ca="1"/>
        <v/>
      </c>
      <c r="EC257" t="b">
        <f ca="1"/>
        <v>0</v>
      </c>
      <c r="ED257" t="str">
        <f ca="1"/>
        <v/>
      </c>
      <c r="EE257" s="13" t="str">
        <f ca="1"/>
        <v/>
      </c>
      <c r="EG257" t="str">
        <f ca="1"/>
        <v/>
      </c>
      <c r="EH257" t="str">
        <f ca="1"/>
        <v/>
      </c>
      <c r="EI257" t="str">
        <f ca="1"/>
        <v/>
      </c>
      <c r="EJ257" t="str">
        <f ca="1"/>
        <v/>
      </c>
      <c r="EK257" t="str">
        <f ca="1"/>
        <v/>
      </c>
      <c r="EL257" t="str">
        <f ca="1">IF(_IsInternal,_xlfn.TEXTJOIN($EL$1,TRUE,EG257:EJ257),"")</f>
        <v/>
      </c>
      <c r="EM257" t="str">
        <f ca="1"/>
        <v/>
      </c>
      <c r="EP257" t="str">
        <v/>
      </c>
      <c r="EQ257" t="str">
        <f ca="1"/>
        <v/>
      </c>
      <c r="ES257" s="78">
        <f>ROWS(ES$4:ES257)</f>
        <v>254</v>
      </c>
      <c r="FP257" t="str">
        <f ca="1"/>
        <v/>
      </c>
      <c r="FQ257" t="str">
        <f ca="1"/>
        <v/>
      </c>
      <c r="FR257" t="str">
        <f ca="1"/>
        <v/>
      </c>
      <c r="FZ257" s="109"/>
      <c r="GH257" t="str">
        <f ca="1"/>
        <v/>
      </c>
      <c r="GI257" t="str">
        <f ca="1"/>
        <v/>
      </c>
      <c r="GJ257" t="str">
        <f ca="1"/>
        <v/>
      </c>
      <c r="GY257" t="b">
        <f ca="1"/>
        <v>0</v>
      </c>
      <c r="GZ257" t="str">
        <f ca="1"/>
        <v/>
      </c>
      <c r="HA257" t="str">
        <f ca="1"/>
        <v/>
      </c>
      <c r="HB257" t="str">
        <f ca="1"/>
        <v/>
      </c>
      <c r="HQ257" t="str">
        <f ca="1"/>
        <v/>
      </c>
      <c r="HR257" t="str">
        <f ca="1"/>
        <v/>
      </c>
      <c r="HS257" t="str">
        <f ca="1"/>
        <v/>
      </c>
    </row>
    <row r="258" spans="1:227">
      <c r="A258" s="14" t="str">
        <f>IF(AK258,MAX(A$4:A257)+1,"")</f>
        <v/>
      </c>
      <c r="B258" s="51"/>
      <c r="C258" s="12"/>
      <c r="D258" s="12"/>
      <c r="E258" s="12"/>
      <c r="G258" s="12"/>
      <c r="I258" s="186"/>
      <c r="K258" s="12"/>
      <c r="L258" s="241"/>
      <c r="M258" s="241"/>
      <c r="O258" s="239">
        <v>0</v>
      </c>
      <c r="P258" s="240" t="str">
        <f ca="1">IF(T258,SUM(OFFSET($O258:$O$303,,,U258)),"")</f>
        <v/>
      </c>
      <c r="Q258" s="175"/>
      <c r="R258" s="177" t="str">
        <v/>
      </c>
      <c r="T258">
        <v>0</v>
      </c>
      <c r="U258" t="str">
        <f>IF(T258,IFERROR(MATCH(1,$T259:$T$303,0),ROWS($T258:$T$303)),"")</f>
        <v/>
      </c>
      <c r="V258" t="str">
        <v/>
      </c>
      <c r="W258" t="b">
        <f t="shared" si="36"/>
        <v>0</v>
      </c>
      <c r="X258" t="str">
        <v/>
      </c>
      <c r="Y258" t="str">
        <v/>
      </c>
      <c r="Z258" t="str">
        <v/>
      </c>
      <c r="AA258" t="b">
        <v>0</v>
      </c>
      <c r="AB258" t="b">
        <v>0</v>
      </c>
      <c r="AC258" t="b">
        <v>0</v>
      </c>
      <c r="AD258" t="b">
        <v>0</v>
      </c>
      <c r="AE258" t="b">
        <v>0</v>
      </c>
      <c r="AF258" s="25" t="b">
        <v>0</v>
      </c>
      <c r="AG258" t="b">
        <v>0</v>
      </c>
      <c r="AH258">
        <v>0</v>
      </c>
      <c r="AI258">
        <v>0</v>
      </c>
      <c r="AK258" s="13">
        <v>0</v>
      </c>
      <c r="AL258" s="13">
        <v>0</v>
      </c>
      <c r="AM258" s="13">
        <v>0</v>
      </c>
      <c r="AN258" s="18">
        <v>0</v>
      </c>
      <c r="AO258">
        <v>0</v>
      </c>
      <c r="AP258" t="b">
        <v>0</v>
      </c>
      <c r="AQ258">
        <v>0</v>
      </c>
      <c r="AR258">
        <v>0</v>
      </c>
      <c r="AS258" s="35" t="str">
        <v/>
      </c>
      <c r="AT258" s="35"/>
      <c r="AU258" s="58"/>
      <c r="AV258" t="b">
        <f t="shared" si="37"/>
        <v>0</v>
      </c>
      <c r="AW258">
        <v>0</v>
      </c>
      <c r="AX258">
        <v>0</v>
      </c>
      <c r="AY258">
        <v>0</v>
      </c>
      <c r="AZ258">
        <f ca="1"/>
        <v>0</v>
      </c>
      <c r="BB258" t="str">
        <v/>
      </c>
      <c r="BC258" t="str">
        <v/>
      </c>
      <c r="BD258" t="str">
        <v/>
      </c>
      <c r="BE258" t="str">
        <v/>
      </c>
      <c r="BF258" t="str">
        <v/>
      </c>
      <c r="BG258">
        <f ca="1"/>
        <v>0</v>
      </c>
      <c r="BI258" s="54" t="str">
        <f t="shared" si="30"/>
        <v/>
      </c>
      <c r="BJ258" s="54" t="str">
        <f t="shared" si="31"/>
        <v/>
      </c>
      <c r="BK258" s="54" t="str">
        <f t="shared" si="32"/>
        <v/>
      </c>
      <c r="BL258" s="54" t="str">
        <v/>
      </c>
      <c r="BM258" t="str">
        <v/>
      </c>
      <c r="BN258" t="str">
        <v/>
      </c>
      <c r="BO258" t="str">
        <v/>
      </c>
      <c r="BP258" t="str">
        <v/>
      </c>
      <c r="BQ258" s="25" t="str">
        <f t="shared" si="38"/>
        <v/>
      </c>
      <c r="BR258" s="35" t="str">
        <v/>
      </c>
      <c r="BS258" s="35" t="str">
        <v/>
      </c>
      <c r="BT258" t="str">
        <v>258</v>
      </c>
      <c r="BU258" s="35" t="str">
        <f t="shared" si="35"/>
        <v/>
      </c>
      <c r="BX258" s="13"/>
      <c r="BY258" s="57" t="str">
        <f t="shared" si="33"/>
        <v/>
      </c>
      <c r="BZ258" s="57"/>
      <c r="CG258" s="71"/>
      <c r="CH258" s="73"/>
      <c r="CI258" s="73"/>
      <c r="CJ258" s="73"/>
      <c r="CK258" s="73"/>
      <c r="CL258" s="73"/>
      <c r="CM258" s="73"/>
      <c r="CN258" s="73"/>
      <c r="CO258" s="73"/>
      <c r="CP258" s="73"/>
      <c r="CQ258" s="73"/>
      <c r="CR258" s="73"/>
      <c r="CS258" s="73"/>
      <c r="CT258" s="73"/>
      <c r="CU258" s="73"/>
      <c r="CX258" t="str">
        <f ca="1"/>
        <v/>
      </c>
      <c r="CY258" t="str">
        <f ca="1"/>
        <v/>
      </c>
      <c r="CZ258" t="str">
        <f ca="1"/>
        <v/>
      </c>
      <c r="DA258" t="str">
        <f ca="1"/>
        <v/>
      </c>
      <c r="DB258" t="str">
        <f ca="1"/>
        <v/>
      </c>
      <c r="DC258" t="str">
        <f ca="1"/>
        <v/>
      </c>
      <c r="DD258" t="str">
        <f ca="1"/>
        <v/>
      </c>
      <c r="DL258" s="18" t="b">
        <f ca="1"/>
        <v>0</v>
      </c>
      <c r="DM258" s="141" t="str">
        <f t="shared" ca="1" si="34"/>
        <v/>
      </c>
      <c r="DN258" t="str">
        <v/>
      </c>
      <c r="DO258" t="str">
        <f ca="1"/>
        <v/>
      </c>
      <c r="DP258" t="str">
        <f ca="1"/>
        <v/>
      </c>
      <c r="DS258" t="str">
        <f ca="1"/>
        <v/>
      </c>
      <c r="DT258" t="str">
        <f ca="1"/>
        <v/>
      </c>
      <c r="DU258" t="str">
        <f ca="1"/>
        <v/>
      </c>
      <c r="DV258" t="str">
        <f ca="1"/>
        <v/>
      </c>
      <c r="DY258" t="str">
        <f ca="1"/>
        <v/>
      </c>
      <c r="DZ258" t="str">
        <f ca="1"/>
        <v/>
      </c>
      <c r="EC258" t="b">
        <f ca="1"/>
        <v>0</v>
      </c>
      <c r="ED258" t="str">
        <f ca="1"/>
        <v/>
      </c>
      <c r="EE258" s="13" t="str">
        <f ca="1"/>
        <v/>
      </c>
      <c r="EG258" t="str">
        <f ca="1"/>
        <v/>
      </c>
      <c r="EH258" t="str">
        <f ca="1"/>
        <v/>
      </c>
      <c r="EI258" t="str">
        <f ca="1"/>
        <v/>
      </c>
      <c r="EJ258" t="str">
        <f ca="1"/>
        <v/>
      </c>
      <c r="EK258" t="str">
        <f ca="1"/>
        <v/>
      </c>
      <c r="EL258" t="str">
        <f ca="1">IF(_IsInternal,_xlfn.TEXTJOIN($EL$1,TRUE,EG258:EJ258),"")</f>
        <v/>
      </c>
      <c r="EM258" t="str">
        <f ca="1"/>
        <v/>
      </c>
      <c r="EP258" t="str">
        <v/>
      </c>
      <c r="EQ258" t="str">
        <f ca="1"/>
        <v/>
      </c>
      <c r="ES258" s="78">
        <f>ROWS(ES$4:ES258)</f>
        <v>255</v>
      </c>
      <c r="FP258" t="str">
        <f ca="1"/>
        <v/>
      </c>
      <c r="FQ258" t="str">
        <f ca="1"/>
        <v/>
      </c>
      <c r="FR258" t="str">
        <f ca="1"/>
        <v/>
      </c>
      <c r="FZ258" s="109"/>
      <c r="GH258" t="str">
        <f ca="1"/>
        <v/>
      </c>
      <c r="GI258" t="str">
        <f ca="1"/>
        <v/>
      </c>
      <c r="GJ258" t="str">
        <f ca="1"/>
        <v/>
      </c>
      <c r="GY258" t="b">
        <f ca="1"/>
        <v>0</v>
      </c>
      <c r="GZ258" t="str">
        <f ca="1"/>
        <v/>
      </c>
      <c r="HA258" t="str">
        <f ca="1"/>
        <v/>
      </c>
      <c r="HB258" t="str">
        <f ca="1"/>
        <v/>
      </c>
      <c r="HQ258" t="str">
        <f ca="1"/>
        <v/>
      </c>
      <c r="HR258" t="str">
        <f ca="1"/>
        <v/>
      </c>
      <c r="HS258" t="str">
        <f ca="1"/>
        <v/>
      </c>
    </row>
    <row r="259" spans="1:227">
      <c r="A259" s="14" t="str">
        <f>IF(AK259,MAX(A$4:A258)+1,"")</f>
        <v/>
      </c>
      <c r="B259" s="51"/>
      <c r="C259" s="12"/>
      <c r="D259" s="12"/>
      <c r="E259" s="12"/>
      <c r="G259" s="12"/>
      <c r="I259" s="186"/>
      <c r="K259" s="12"/>
      <c r="L259" s="241"/>
      <c r="M259" s="241"/>
      <c r="O259" s="239">
        <v>0</v>
      </c>
      <c r="P259" s="240" t="str">
        <f ca="1">IF(T259,SUM(OFFSET($O259:$O$303,,,U259)),"")</f>
        <v/>
      </c>
      <c r="Q259" s="175"/>
      <c r="R259" s="177" t="str">
        <v/>
      </c>
      <c r="T259">
        <v>0</v>
      </c>
      <c r="U259" t="str">
        <f>IF(T259,IFERROR(MATCH(1,$T260:$T$303,0),ROWS($T259:$T$303)),"")</f>
        <v/>
      </c>
      <c r="V259" t="str">
        <v/>
      </c>
      <c r="W259" t="b">
        <f t="shared" si="36"/>
        <v>0</v>
      </c>
      <c r="X259" t="str">
        <v/>
      </c>
      <c r="Y259" t="str">
        <v/>
      </c>
      <c r="Z259" t="str">
        <v/>
      </c>
      <c r="AA259" t="b">
        <v>0</v>
      </c>
      <c r="AB259" t="b">
        <v>0</v>
      </c>
      <c r="AC259" t="b">
        <v>0</v>
      </c>
      <c r="AD259" t="b">
        <v>0</v>
      </c>
      <c r="AE259" t="b">
        <v>0</v>
      </c>
      <c r="AF259" s="25" t="b">
        <v>0</v>
      </c>
      <c r="AG259" t="b">
        <v>0</v>
      </c>
      <c r="AH259">
        <v>0</v>
      </c>
      <c r="AI259">
        <v>0</v>
      </c>
      <c r="AK259" s="13">
        <v>0</v>
      </c>
      <c r="AL259" s="13">
        <v>0</v>
      </c>
      <c r="AM259" s="13">
        <v>0</v>
      </c>
      <c r="AN259" s="18">
        <v>0</v>
      </c>
      <c r="AO259">
        <v>0</v>
      </c>
      <c r="AP259" t="b">
        <v>0</v>
      </c>
      <c r="AQ259">
        <v>0</v>
      </c>
      <c r="AR259">
        <v>0</v>
      </c>
      <c r="AS259" s="35" t="str">
        <v/>
      </c>
      <c r="AT259" s="35"/>
      <c r="AU259" s="58"/>
      <c r="AV259" t="b">
        <f t="shared" si="37"/>
        <v>0</v>
      </c>
      <c r="AW259">
        <v>0</v>
      </c>
      <c r="AX259">
        <v>0</v>
      </c>
      <c r="AY259">
        <v>0</v>
      </c>
      <c r="AZ259">
        <f ca="1"/>
        <v>0</v>
      </c>
      <c r="BB259" t="str">
        <v/>
      </c>
      <c r="BC259" t="str">
        <v/>
      </c>
      <c r="BD259" t="str">
        <v/>
      </c>
      <c r="BE259" t="str">
        <v/>
      </c>
      <c r="BF259" t="str">
        <v/>
      </c>
      <c r="BG259">
        <f ca="1"/>
        <v>0</v>
      </c>
      <c r="BI259" s="54" t="str">
        <f t="shared" si="30"/>
        <v/>
      </c>
      <c r="BJ259" s="54" t="str">
        <f t="shared" si="31"/>
        <v/>
      </c>
      <c r="BK259" s="54" t="str">
        <f t="shared" si="32"/>
        <v/>
      </c>
      <c r="BL259" s="54" t="str">
        <v/>
      </c>
      <c r="BM259" t="str">
        <v/>
      </c>
      <c r="BN259" t="str">
        <v/>
      </c>
      <c r="BO259" t="str">
        <v/>
      </c>
      <c r="BP259" t="str">
        <v/>
      </c>
      <c r="BQ259" s="25" t="str">
        <f t="shared" si="38"/>
        <v/>
      </c>
      <c r="BR259" s="35" t="str">
        <v/>
      </c>
      <c r="BS259" s="35" t="str">
        <v/>
      </c>
      <c r="BT259" t="str">
        <v>259</v>
      </c>
      <c r="BU259" s="35" t="str">
        <f t="shared" si="35"/>
        <v/>
      </c>
      <c r="BX259" s="13"/>
      <c r="BY259" s="57" t="str">
        <f t="shared" si="33"/>
        <v/>
      </c>
      <c r="BZ259" s="57"/>
      <c r="CG259" s="71"/>
      <c r="CH259" s="73"/>
      <c r="CI259" s="73"/>
      <c r="CJ259" s="73"/>
      <c r="CK259" s="73"/>
      <c r="CL259" s="73"/>
      <c r="CM259" s="73"/>
      <c r="CN259" s="73"/>
      <c r="CO259" s="73"/>
      <c r="CP259" s="73"/>
      <c r="CQ259" s="73"/>
      <c r="CR259" s="73"/>
      <c r="CS259" s="73"/>
      <c r="CT259" s="73"/>
      <c r="CU259" s="73"/>
      <c r="CX259" t="str">
        <f ca="1"/>
        <v/>
      </c>
      <c r="CY259" t="str">
        <f ca="1"/>
        <v/>
      </c>
      <c r="CZ259" t="str">
        <f ca="1"/>
        <v/>
      </c>
      <c r="DA259" t="str">
        <f ca="1"/>
        <v/>
      </c>
      <c r="DB259" t="str">
        <f ca="1"/>
        <v/>
      </c>
      <c r="DC259" t="str">
        <f ca="1"/>
        <v/>
      </c>
      <c r="DD259" t="str">
        <f ca="1"/>
        <v/>
      </c>
      <c r="DL259" s="18" t="b">
        <f ca="1"/>
        <v>0</v>
      </c>
      <c r="DM259" s="141" t="str">
        <f t="shared" ca="1" si="34"/>
        <v/>
      </c>
      <c r="DN259" t="str">
        <v/>
      </c>
      <c r="DO259" t="str">
        <f ca="1"/>
        <v/>
      </c>
      <c r="DP259" t="str">
        <f ca="1"/>
        <v/>
      </c>
      <c r="DS259" t="str">
        <f ca="1"/>
        <v/>
      </c>
      <c r="DT259" t="str">
        <f ca="1"/>
        <v/>
      </c>
      <c r="DU259" t="str">
        <f ca="1"/>
        <v/>
      </c>
      <c r="DV259" t="str">
        <f ca="1"/>
        <v/>
      </c>
      <c r="DY259" t="str">
        <f ca="1"/>
        <v/>
      </c>
      <c r="DZ259" t="str">
        <f ca="1"/>
        <v/>
      </c>
      <c r="EC259" t="b">
        <f ca="1"/>
        <v>0</v>
      </c>
      <c r="ED259" t="str">
        <f ca="1"/>
        <v/>
      </c>
      <c r="EE259" s="13" t="str">
        <f ca="1"/>
        <v/>
      </c>
      <c r="EG259" t="str">
        <f ca="1"/>
        <v/>
      </c>
      <c r="EH259" t="str">
        <f ca="1"/>
        <v/>
      </c>
      <c r="EI259" t="str">
        <f ca="1"/>
        <v/>
      </c>
      <c r="EJ259" t="str">
        <f ca="1"/>
        <v/>
      </c>
      <c r="EK259" t="str">
        <f ca="1"/>
        <v/>
      </c>
      <c r="EL259" t="str">
        <f ca="1">IF(_IsInternal,_xlfn.TEXTJOIN($EL$1,TRUE,EG259:EJ259),"")</f>
        <v/>
      </c>
      <c r="EM259" t="str">
        <f ca="1"/>
        <v/>
      </c>
      <c r="EP259" t="str">
        <v/>
      </c>
      <c r="EQ259" t="str">
        <f ca="1"/>
        <v/>
      </c>
      <c r="ES259" s="78">
        <f>ROWS(ES$4:ES259)</f>
        <v>256</v>
      </c>
      <c r="FP259" t="str">
        <f ca="1"/>
        <v/>
      </c>
      <c r="FQ259" t="str">
        <f ca="1"/>
        <v/>
      </c>
      <c r="FR259" t="str">
        <f ca="1"/>
        <v/>
      </c>
      <c r="FZ259" s="109"/>
      <c r="GH259" t="str">
        <f ca="1"/>
        <v/>
      </c>
      <c r="GI259" t="str">
        <f ca="1"/>
        <v/>
      </c>
      <c r="GJ259" t="str">
        <f ca="1"/>
        <v/>
      </c>
      <c r="GY259" t="b">
        <f ca="1"/>
        <v>0</v>
      </c>
      <c r="GZ259" t="str">
        <f ca="1"/>
        <v/>
      </c>
      <c r="HA259" t="str">
        <f ca="1"/>
        <v/>
      </c>
      <c r="HB259" t="str">
        <f ca="1"/>
        <v/>
      </c>
      <c r="HQ259" t="str">
        <f ca="1"/>
        <v/>
      </c>
      <c r="HR259" t="str">
        <f ca="1"/>
        <v/>
      </c>
      <c r="HS259" t="str">
        <f ca="1"/>
        <v/>
      </c>
    </row>
    <row r="260" spans="1:227">
      <c r="A260" s="14" t="str">
        <f>IF(AK260,MAX(A$4:A259)+1,"")</f>
        <v/>
      </c>
      <c r="B260" s="51"/>
      <c r="C260" s="12"/>
      <c r="D260" s="12"/>
      <c r="E260" s="12"/>
      <c r="G260" s="12"/>
      <c r="I260" s="186"/>
      <c r="K260" s="12"/>
      <c r="L260" s="241"/>
      <c r="M260" s="241"/>
      <c r="O260" s="239">
        <v>0</v>
      </c>
      <c r="P260" s="240" t="str">
        <f ca="1">IF(T260,SUM(OFFSET($O260:$O$303,,,U260)),"")</f>
        <v/>
      </c>
      <c r="Q260" s="175"/>
      <c r="R260" s="177" t="str">
        <v/>
      </c>
      <c r="T260">
        <v>0</v>
      </c>
      <c r="U260" t="str">
        <f>IF(T260,IFERROR(MATCH(1,$T261:$T$303,0),ROWS($T260:$T$303)),"")</f>
        <v/>
      </c>
      <c r="V260" t="str">
        <v/>
      </c>
      <c r="W260" t="b">
        <f t="shared" si="36"/>
        <v>0</v>
      </c>
      <c r="X260" t="str">
        <v/>
      </c>
      <c r="Y260" t="str">
        <v/>
      </c>
      <c r="Z260" t="str">
        <v/>
      </c>
      <c r="AA260" t="b">
        <v>0</v>
      </c>
      <c r="AB260" t="b">
        <v>0</v>
      </c>
      <c r="AC260" t="b">
        <v>0</v>
      </c>
      <c r="AD260" t="b">
        <v>0</v>
      </c>
      <c r="AE260" t="b">
        <v>0</v>
      </c>
      <c r="AF260" s="25" t="b">
        <v>0</v>
      </c>
      <c r="AG260" t="b">
        <v>0</v>
      </c>
      <c r="AH260">
        <v>0</v>
      </c>
      <c r="AI260">
        <v>0</v>
      </c>
      <c r="AK260" s="13">
        <v>0</v>
      </c>
      <c r="AL260" s="13">
        <v>0</v>
      </c>
      <c r="AM260" s="13">
        <v>0</v>
      </c>
      <c r="AN260" s="18">
        <v>0</v>
      </c>
      <c r="AO260">
        <v>0</v>
      </c>
      <c r="AP260" t="b">
        <v>0</v>
      </c>
      <c r="AQ260">
        <v>0</v>
      </c>
      <c r="AR260">
        <v>0</v>
      </c>
      <c r="AS260" s="35" t="str">
        <v/>
      </c>
      <c r="AT260" s="35"/>
      <c r="AU260" s="58"/>
      <c r="AV260" t="b">
        <f t="shared" si="37"/>
        <v>0</v>
      </c>
      <c r="AW260">
        <v>0</v>
      </c>
      <c r="AX260">
        <v>0</v>
      </c>
      <c r="AY260">
        <v>0</v>
      </c>
      <c r="AZ260">
        <f ca="1"/>
        <v>0</v>
      </c>
      <c r="BB260" t="str">
        <v/>
      </c>
      <c r="BC260" t="str">
        <v/>
      </c>
      <c r="BD260" t="str">
        <v/>
      </c>
      <c r="BE260" t="str">
        <v/>
      </c>
      <c r="BF260" t="str">
        <v/>
      </c>
      <c r="BG260">
        <f ca="1"/>
        <v>0</v>
      </c>
      <c r="BI260" s="54" t="str">
        <f t="shared" ref="BI260:BI303" si="39">IF(_IsInp,IF(ISBLANK(B260),BI259,B260),"")</f>
        <v/>
      </c>
      <c r="BJ260" s="54" t="str">
        <f t="shared" ref="BJ260:BJ303" si="40">IF(_IsInp,IF(ISBLANK(C260),BJ259,C260),"")</f>
        <v/>
      </c>
      <c r="BK260" s="54" t="str">
        <f t="shared" ref="BK260:BK303" si="41">IF(_IsInp,IF(ISBLANK(D260),BK259,D260),"")</f>
        <v/>
      </c>
      <c r="BL260" s="54" t="str">
        <v/>
      </c>
      <c r="BM260" t="str">
        <v/>
      </c>
      <c r="BN260" t="str">
        <v/>
      </c>
      <c r="BO260" t="str">
        <v/>
      </c>
      <c r="BP260" t="str">
        <v/>
      </c>
      <c r="BQ260" s="25" t="str">
        <f t="shared" si="38"/>
        <v/>
      </c>
      <c r="BR260" s="35" t="str">
        <v/>
      </c>
      <c r="BS260" s="35" t="str">
        <v/>
      </c>
      <c r="BT260" t="str">
        <v>260</v>
      </c>
      <c r="BU260" s="35" t="str">
        <f t="shared" si="35"/>
        <v/>
      </c>
      <c r="BX260" s="13"/>
      <c r="BY260" s="57" t="str">
        <f t="shared" ref="BY260:BY303" si="42">IF($AF260,_xlfn.TEXTJOIN($BY$1,TRUE,BI260,BK260:BL260,BT260),"")</f>
        <v/>
      </c>
      <c r="BZ260" s="57"/>
      <c r="CG260" s="71"/>
      <c r="CH260" s="73"/>
      <c r="CI260" s="73"/>
      <c r="CJ260" s="73"/>
      <c r="CK260" s="73"/>
      <c r="CL260" s="73"/>
      <c r="CM260" s="73"/>
      <c r="CN260" s="73"/>
      <c r="CO260" s="73"/>
      <c r="CP260" s="73"/>
      <c r="CQ260" s="73"/>
      <c r="CR260" s="73"/>
      <c r="CS260" s="73"/>
      <c r="CT260" s="73"/>
      <c r="CU260" s="73"/>
      <c r="CX260" t="str">
        <f ca="1"/>
        <v/>
      </c>
      <c r="CY260" t="str">
        <f ca="1"/>
        <v/>
      </c>
      <c r="CZ260" t="str">
        <f ca="1"/>
        <v/>
      </c>
      <c r="DA260" t="str">
        <f ca="1"/>
        <v/>
      </c>
      <c r="DB260" t="str">
        <f ca="1"/>
        <v/>
      </c>
      <c r="DC260" t="str">
        <f ca="1"/>
        <v/>
      </c>
      <c r="DD260" t="str">
        <f ca="1"/>
        <v/>
      </c>
      <c r="DL260" s="18" t="b">
        <f ca="1"/>
        <v>0</v>
      </c>
      <c r="DM260" s="141" t="str">
        <f t="shared" ref="DM260:DM303" ca="1" si="43">IF(_IsArray,_xlfn.TEXTJOIN($BU$1,TRUE,CI260:CL260),"")</f>
        <v/>
      </c>
      <c r="DN260" t="str">
        <v/>
      </c>
      <c r="DO260" t="str">
        <f ca="1"/>
        <v/>
      </c>
      <c r="DP260" t="str">
        <f ca="1"/>
        <v/>
      </c>
      <c r="DS260" t="str">
        <f ca="1"/>
        <v/>
      </c>
      <c r="DT260" t="str">
        <f ca="1"/>
        <v/>
      </c>
      <c r="DU260" t="str">
        <f ca="1"/>
        <v/>
      </c>
      <c r="DV260" t="str">
        <f ca="1"/>
        <v/>
      </c>
      <c r="DY260" t="str">
        <f ca="1"/>
        <v/>
      </c>
      <c r="DZ260" t="str">
        <f ca="1"/>
        <v/>
      </c>
      <c r="EC260" t="b">
        <f ca="1"/>
        <v>0</v>
      </c>
      <c r="ED260" t="str">
        <f ca="1"/>
        <v/>
      </c>
      <c r="EE260" s="13" t="str">
        <f ca="1"/>
        <v/>
      </c>
      <c r="EG260" t="str">
        <f ca="1"/>
        <v/>
      </c>
      <c r="EH260" t="str">
        <f ca="1"/>
        <v/>
      </c>
      <c r="EI260" t="str">
        <f ca="1"/>
        <v/>
      </c>
      <c r="EJ260" t="str">
        <f ca="1"/>
        <v/>
      </c>
      <c r="EK260" t="str">
        <f ca="1"/>
        <v/>
      </c>
      <c r="EL260" t="str">
        <f ca="1">IF(_IsInternal,_xlfn.TEXTJOIN($EL$1,TRUE,EG260:EJ260),"")</f>
        <v/>
      </c>
      <c r="EM260" t="str">
        <f ca="1"/>
        <v/>
      </c>
      <c r="EP260" t="str">
        <v/>
      </c>
      <c r="EQ260" t="str">
        <f ca="1"/>
        <v/>
      </c>
      <c r="ES260" s="78">
        <f>ROWS(ES$4:ES260)</f>
        <v>257</v>
      </c>
      <c r="FP260" t="str">
        <f ca="1"/>
        <v/>
      </c>
      <c r="FQ260" t="str">
        <f ca="1"/>
        <v/>
      </c>
      <c r="FR260" t="str">
        <f ca="1"/>
        <v/>
      </c>
      <c r="FZ260" s="109"/>
      <c r="GH260" t="str">
        <f ca="1"/>
        <v/>
      </c>
      <c r="GI260" t="str">
        <f ca="1"/>
        <v/>
      </c>
      <c r="GJ260" t="str">
        <f ca="1"/>
        <v/>
      </c>
      <c r="GY260" t="b">
        <f ca="1"/>
        <v>0</v>
      </c>
      <c r="GZ260" t="str">
        <f ca="1"/>
        <v/>
      </c>
      <c r="HA260" t="str">
        <f ca="1"/>
        <v/>
      </c>
      <c r="HB260" t="str">
        <f ca="1"/>
        <v/>
      </c>
      <c r="HQ260" t="str">
        <f ca="1"/>
        <v/>
      </c>
      <c r="HR260" t="str">
        <f ca="1"/>
        <v/>
      </c>
      <c r="HS260" t="str">
        <f ca="1"/>
        <v/>
      </c>
    </row>
    <row r="261" spans="1:227">
      <c r="A261" s="14" t="str">
        <f>IF(AK261,MAX(A$4:A260)+1,"")</f>
        <v/>
      </c>
      <c r="B261" s="51"/>
      <c r="C261" s="12"/>
      <c r="D261" s="12"/>
      <c r="E261" s="12"/>
      <c r="G261" s="12"/>
      <c r="I261" s="186"/>
      <c r="K261" s="12"/>
      <c r="L261" s="241"/>
      <c r="M261" s="241"/>
      <c r="O261" s="239">
        <v>0</v>
      </c>
      <c r="P261" s="240" t="str">
        <f ca="1">IF(T261,SUM(OFFSET($O261:$O$303,,,U261)),"")</f>
        <v/>
      </c>
      <c r="Q261" s="175"/>
      <c r="R261" s="177" t="str">
        <v/>
      </c>
      <c r="T261">
        <v>0</v>
      </c>
      <c r="U261" t="str">
        <f>IF(T261,IFERROR(MATCH(1,$T262:$T$303,0),ROWS($T261:$T$303)),"")</f>
        <v/>
      </c>
      <c r="V261" t="str">
        <v/>
      </c>
      <c r="W261" t="b">
        <f t="shared" si="36"/>
        <v>0</v>
      </c>
      <c r="X261" t="str">
        <v/>
      </c>
      <c r="Y261" t="str">
        <v/>
      </c>
      <c r="Z261" t="str">
        <v/>
      </c>
      <c r="AA261" t="b">
        <v>0</v>
      </c>
      <c r="AB261" t="b">
        <v>0</v>
      </c>
      <c r="AC261" t="b">
        <v>0</v>
      </c>
      <c r="AD261" t="b">
        <v>0</v>
      </c>
      <c r="AE261" t="b">
        <v>0</v>
      </c>
      <c r="AF261" s="25" t="b">
        <v>0</v>
      </c>
      <c r="AG261" t="b">
        <v>0</v>
      </c>
      <c r="AH261">
        <v>0</v>
      </c>
      <c r="AI261">
        <v>0</v>
      </c>
      <c r="AK261" s="13">
        <v>0</v>
      </c>
      <c r="AL261" s="13">
        <v>0</v>
      </c>
      <c r="AM261" s="13">
        <v>0</v>
      </c>
      <c r="AN261" s="18">
        <v>0</v>
      </c>
      <c r="AO261">
        <v>0</v>
      </c>
      <c r="AP261" t="b">
        <v>0</v>
      </c>
      <c r="AQ261">
        <v>0</v>
      </c>
      <c r="AR261">
        <v>0</v>
      </c>
      <c r="AS261" s="35" t="str">
        <v/>
      </c>
      <c r="AT261" s="35"/>
      <c r="AU261" s="58"/>
      <c r="AV261" t="b">
        <f t="shared" si="37"/>
        <v>0</v>
      </c>
      <c r="AW261">
        <v>0</v>
      </c>
      <c r="AX261">
        <v>0</v>
      </c>
      <c r="AY261">
        <v>0</v>
      </c>
      <c r="AZ261">
        <f ca="1"/>
        <v>0</v>
      </c>
      <c r="BB261" t="str">
        <v/>
      </c>
      <c r="BC261" t="str">
        <v/>
      </c>
      <c r="BD261" t="str">
        <v/>
      </c>
      <c r="BE261" t="str">
        <v/>
      </c>
      <c r="BF261" t="str">
        <v/>
      </c>
      <c r="BG261">
        <f ca="1"/>
        <v>0</v>
      </c>
      <c r="BI261" s="54" t="str">
        <f t="shared" si="39"/>
        <v/>
      </c>
      <c r="BJ261" s="54" t="str">
        <f t="shared" si="40"/>
        <v/>
      </c>
      <c r="BK261" s="54" t="str">
        <f t="shared" si="41"/>
        <v/>
      </c>
      <c r="BL261" s="54" t="str">
        <v/>
      </c>
      <c r="BM261" t="str">
        <v/>
      </c>
      <c r="BN261" t="str">
        <v/>
      </c>
      <c r="BO261" t="str">
        <v/>
      </c>
      <c r="BP261" t="str">
        <v/>
      </c>
      <c r="BQ261" s="25" t="str">
        <f t="shared" si="38"/>
        <v/>
      </c>
      <c r="BR261" s="35" t="str">
        <v/>
      </c>
      <c r="BS261" s="35" t="str">
        <v/>
      </c>
      <c r="BT261" t="str">
        <v>261</v>
      </c>
      <c r="BU261" s="35" t="str">
        <f t="shared" ref="BU261:BU303" si="44">IF(W261,_xlfn.TEXTJOIN($BU$1,TRUE,BQ261:BT261),"")</f>
        <v/>
      </c>
      <c r="BX261" s="13"/>
      <c r="BY261" s="57" t="str">
        <f t="shared" si="42"/>
        <v/>
      </c>
      <c r="BZ261" s="57"/>
      <c r="CG261" s="71"/>
      <c r="CH261" s="73"/>
      <c r="CI261" s="73"/>
      <c r="CJ261" s="73"/>
      <c r="CK261" s="73"/>
      <c r="CL261" s="73"/>
      <c r="CM261" s="73"/>
      <c r="CN261" s="73"/>
      <c r="CO261" s="73"/>
      <c r="CP261" s="73"/>
      <c r="CQ261" s="73"/>
      <c r="CR261" s="73"/>
      <c r="CS261" s="73"/>
      <c r="CT261" s="73"/>
      <c r="CU261" s="73"/>
      <c r="CX261" t="str">
        <f ca="1"/>
        <v/>
      </c>
      <c r="CY261" t="str">
        <f ca="1"/>
        <v/>
      </c>
      <c r="CZ261" t="str">
        <f ca="1"/>
        <v/>
      </c>
      <c r="DA261" t="str">
        <f ca="1"/>
        <v/>
      </c>
      <c r="DB261" t="str">
        <f ca="1"/>
        <v/>
      </c>
      <c r="DC261" t="str">
        <f ca="1"/>
        <v/>
      </c>
      <c r="DD261" t="str">
        <f ca="1"/>
        <v/>
      </c>
      <c r="DL261" s="18" t="b">
        <f ca="1"/>
        <v>0</v>
      </c>
      <c r="DM261" s="141" t="str">
        <f t="shared" ca="1" si="43"/>
        <v/>
      </c>
      <c r="DN261" t="str">
        <v/>
      </c>
      <c r="DO261" t="str">
        <f ca="1"/>
        <v/>
      </c>
      <c r="DP261" t="str">
        <f ca="1"/>
        <v/>
      </c>
      <c r="DS261" t="str">
        <f ca="1"/>
        <v/>
      </c>
      <c r="DT261" t="str">
        <f ca="1"/>
        <v/>
      </c>
      <c r="DU261" t="str">
        <f ca="1"/>
        <v/>
      </c>
      <c r="DV261" t="str">
        <f ca="1"/>
        <v/>
      </c>
      <c r="DY261" t="str">
        <f ca="1"/>
        <v/>
      </c>
      <c r="DZ261" t="str">
        <f ca="1"/>
        <v/>
      </c>
      <c r="EC261" t="b">
        <f ca="1"/>
        <v>0</v>
      </c>
      <c r="ED261" t="str">
        <f ca="1"/>
        <v/>
      </c>
      <c r="EE261" s="13" t="str">
        <f ca="1"/>
        <v/>
      </c>
      <c r="EG261" t="str">
        <f ca="1"/>
        <v/>
      </c>
      <c r="EH261" t="str">
        <f ca="1"/>
        <v/>
      </c>
      <c r="EI261" t="str">
        <f ca="1"/>
        <v/>
      </c>
      <c r="EJ261" t="str">
        <f ca="1"/>
        <v/>
      </c>
      <c r="EK261" t="str">
        <f ca="1"/>
        <v/>
      </c>
      <c r="EL261" t="str">
        <f ca="1">IF(_IsInternal,_xlfn.TEXTJOIN($EL$1,TRUE,EG261:EJ261),"")</f>
        <v/>
      </c>
      <c r="EM261" t="str">
        <f ca="1"/>
        <v/>
      </c>
      <c r="EP261" t="str">
        <v/>
      </c>
      <c r="EQ261" t="str">
        <f ca="1"/>
        <v/>
      </c>
      <c r="ES261" s="78">
        <f>ROWS(ES$4:ES261)</f>
        <v>258</v>
      </c>
      <c r="FP261" t="str">
        <f ca="1"/>
        <v/>
      </c>
      <c r="FQ261" t="str">
        <f ca="1"/>
        <v/>
      </c>
      <c r="FR261" t="str">
        <f ca="1"/>
        <v/>
      </c>
      <c r="FZ261" s="109"/>
      <c r="GH261" t="str">
        <f ca="1"/>
        <v/>
      </c>
      <c r="GI261" t="str">
        <f ca="1"/>
        <v/>
      </c>
      <c r="GJ261" t="str">
        <f ca="1"/>
        <v/>
      </c>
      <c r="GY261" t="b">
        <f ca="1"/>
        <v>0</v>
      </c>
      <c r="GZ261" t="str">
        <f ca="1"/>
        <v/>
      </c>
      <c r="HA261" t="str">
        <f ca="1"/>
        <v/>
      </c>
      <c r="HB261" t="str">
        <f ca="1"/>
        <v/>
      </c>
      <c r="HQ261" t="str">
        <f ca="1"/>
        <v/>
      </c>
      <c r="HR261" t="str">
        <f ca="1"/>
        <v/>
      </c>
      <c r="HS261" t="str">
        <f ca="1"/>
        <v/>
      </c>
    </row>
    <row r="262" spans="1:227">
      <c r="A262" s="14" t="str">
        <f>IF(AK262,MAX(A$4:A261)+1,"")</f>
        <v/>
      </c>
      <c r="B262" s="51"/>
      <c r="C262" s="12"/>
      <c r="D262" s="12"/>
      <c r="E262" s="12"/>
      <c r="G262" s="12"/>
      <c r="I262" s="186"/>
      <c r="K262" s="12"/>
      <c r="L262" s="241"/>
      <c r="M262" s="241"/>
      <c r="O262" s="239">
        <v>0</v>
      </c>
      <c r="P262" s="240" t="str">
        <f ca="1">IF(T262,SUM(OFFSET($O262:$O$303,,,U262)),"")</f>
        <v/>
      </c>
      <c r="Q262" s="175"/>
      <c r="R262" s="177" t="str">
        <v/>
      </c>
      <c r="T262">
        <v>0</v>
      </c>
      <c r="U262" t="str">
        <f>IF(T262,IFERROR(MATCH(1,$T263:$T$303,0),ROWS($T262:$T$303)),"")</f>
        <v/>
      </c>
      <c r="V262" t="str">
        <v/>
      </c>
      <c r="W262" t="b">
        <f t="shared" si="36"/>
        <v>0</v>
      </c>
      <c r="X262" t="str">
        <v/>
      </c>
      <c r="Y262" t="str">
        <v/>
      </c>
      <c r="Z262" t="str">
        <v/>
      </c>
      <c r="AA262" t="b">
        <v>0</v>
      </c>
      <c r="AB262" t="b">
        <v>0</v>
      </c>
      <c r="AC262" t="b">
        <v>0</v>
      </c>
      <c r="AD262" t="b">
        <v>0</v>
      </c>
      <c r="AE262" t="b">
        <v>0</v>
      </c>
      <c r="AF262" s="25" t="b">
        <v>0</v>
      </c>
      <c r="AG262" t="b">
        <v>0</v>
      </c>
      <c r="AH262">
        <v>0</v>
      </c>
      <c r="AI262">
        <v>0</v>
      </c>
      <c r="AK262" s="13">
        <v>0</v>
      </c>
      <c r="AL262" s="13">
        <v>0</v>
      </c>
      <c r="AM262" s="13">
        <v>0</v>
      </c>
      <c r="AN262" s="18">
        <v>0</v>
      </c>
      <c r="AO262">
        <v>0</v>
      </c>
      <c r="AP262" t="b">
        <v>0</v>
      </c>
      <c r="AQ262">
        <v>0</v>
      </c>
      <c r="AR262">
        <v>0</v>
      </c>
      <c r="AS262" s="35" t="str">
        <v/>
      </c>
      <c r="AT262" s="35"/>
      <c r="AU262" s="58"/>
      <c r="AV262" t="b">
        <f t="shared" si="37"/>
        <v>0</v>
      </c>
      <c r="AW262">
        <v>0</v>
      </c>
      <c r="AX262">
        <v>0</v>
      </c>
      <c r="AY262">
        <v>0</v>
      </c>
      <c r="AZ262">
        <f ca="1"/>
        <v>0</v>
      </c>
      <c r="BB262" t="str">
        <v/>
      </c>
      <c r="BC262" t="str">
        <v/>
      </c>
      <c r="BD262" t="str">
        <v/>
      </c>
      <c r="BE262" t="str">
        <v/>
      </c>
      <c r="BF262" t="str">
        <v/>
      </c>
      <c r="BG262">
        <f ca="1"/>
        <v>0</v>
      </c>
      <c r="BI262" s="54" t="str">
        <f t="shared" si="39"/>
        <v/>
      </c>
      <c r="BJ262" s="54" t="str">
        <f t="shared" si="40"/>
        <v/>
      </c>
      <c r="BK262" s="54" t="str">
        <f t="shared" si="41"/>
        <v/>
      </c>
      <c r="BL262" s="54" t="str">
        <v/>
      </c>
      <c r="BM262" t="str">
        <v/>
      </c>
      <c r="BN262" t="str">
        <v/>
      </c>
      <c r="BO262" t="str">
        <v/>
      </c>
      <c r="BP262" t="str">
        <v/>
      </c>
      <c r="BQ262" s="25" t="str">
        <f t="shared" si="38"/>
        <v/>
      </c>
      <c r="BR262" s="35" t="str">
        <v/>
      </c>
      <c r="BS262" s="35" t="str">
        <v/>
      </c>
      <c r="BT262" t="str">
        <v>262</v>
      </c>
      <c r="BU262" s="35" t="str">
        <f t="shared" si="44"/>
        <v/>
      </c>
      <c r="BX262" s="13"/>
      <c r="BY262" s="57" t="str">
        <f t="shared" si="42"/>
        <v/>
      </c>
      <c r="BZ262" s="57"/>
      <c r="CG262" s="71"/>
      <c r="CH262" s="73"/>
      <c r="CI262" s="73"/>
      <c r="CJ262" s="73"/>
      <c r="CK262" s="73"/>
      <c r="CL262" s="73"/>
      <c r="CM262" s="73"/>
      <c r="CN262" s="73"/>
      <c r="CO262" s="73"/>
      <c r="CP262" s="73"/>
      <c r="CQ262" s="73"/>
      <c r="CR262" s="73"/>
      <c r="CS262" s="73"/>
      <c r="CT262" s="73"/>
      <c r="CU262" s="73"/>
      <c r="CX262" t="str">
        <f ca="1"/>
        <v/>
      </c>
      <c r="CY262" t="str">
        <f ca="1"/>
        <v/>
      </c>
      <c r="CZ262" t="str">
        <f ca="1"/>
        <v/>
      </c>
      <c r="DA262" t="str">
        <f ca="1"/>
        <v/>
      </c>
      <c r="DB262" t="str">
        <f ca="1"/>
        <v/>
      </c>
      <c r="DC262" t="str">
        <f ca="1"/>
        <v/>
      </c>
      <c r="DD262" t="str">
        <f ca="1"/>
        <v/>
      </c>
      <c r="DL262" s="18" t="b">
        <f ca="1"/>
        <v>0</v>
      </c>
      <c r="DM262" s="141" t="str">
        <f t="shared" ca="1" si="43"/>
        <v/>
      </c>
      <c r="DN262" t="str">
        <v/>
      </c>
      <c r="DO262" t="str">
        <f ca="1"/>
        <v/>
      </c>
      <c r="DP262" t="str">
        <f ca="1"/>
        <v/>
      </c>
      <c r="DS262" t="str">
        <f ca="1"/>
        <v/>
      </c>
      <c r="DT262" t="str">
        <f ca="1"/>
        <v/>
      </c>
      <c r="DU262" t="str">
        <f ca="1"/>
        <v/>
      </c>
      <c r="DV262" t="str">
        <f ca="1"/>
        <v/>
      </c>
      <c r="DY262" t="str">
        <f ca="1"/>
        <v/>
      </c>
      <c r="DZ262" t="str">
        <f ca="1"/>
        <v/>
      </c>
      <c r="EC262" t="b">
        <f ca="1"/>
        <v>0</v>
      </c>
      <c r="ED262" t="str">
        <f ca="1"/>
        <v/>
      </c>
      <c r="EE262" s="13" t="str">
        <f ca="1"/>
        <v/>
      </c>
      <c r="EG262" t="str">
        <f ca="1"/>
        <v/>
      </c>
      <c r="EH262" t="str">
        <f ca="1"/>
        <v/>
      </c>
      <c r="EI262" t="str">
        <f ca="1"/>
        <v/>
      </c>
      <c r="EJ262" t="str">
        <f ca="1"/>
        <v/>
      </c>
      <c r="EK262" t="str">
        <f ca="1"/>
        <v/>
      </c>
      <c r="EL262" t="str">
        <f ca="1">IF(_IsInternal,_xlfn.TEXTJOIN($EL$1,TRUE,EG262:EJ262),"")</f>
        <v/>
      </c>
      <c r="EM262" t="str">
        <f ca="1"/>
        <v/>
      </c>
      <c r="EP262" t="str">
        <v/>
      </c>
      <c r="EQ262" t="str">
        <f ca="1"/>
        <v/>
      </c>
      <c r="ES262" s="78">
        <f>ROWS(ES$4:ES262)</f>
        <v>259</v>
      </c>
      <c r="FP262" t="str">
        <f ca="1"/>
        <v/>
      </c>
      <c r="FQ262" t="str">
        <f ca="1"/>
        <v/>
      </c>
      <c r="FR262" t="str">
        <f ca="1"/>
        <v/>
      </c>
      <c r="FZ262" s="109"/>
      <c r="GH262" t="str">
        <f ca="1"/>
        <v/>
      </c>
      <c r="GI262" t="str">
        <f ca="1"/>
        <v/>
      </c>
      <c r="GJ262" t="str">
        <f ca="1"/>
        <v/>
      </c>
      <c r="GY262" t="b">
        <f ca="1"/>
        <v>0</v>
      </c>
      <c r="GZ262" t="str">
        <f ca="1"/>
        <v/>
      </c>
      <c r="HA262" t="str">
        <f ca="1"/>
        <v/>
      </c>
      <c r="HB262" t="str">
        <f ca="1"/>
        <v/>
      </c>
      <c r="HQ262" t="str">
        <f ca="1"/>
        <v/>
      </c>
      <c r="HR262" t="str">
        <f ca="1"/>
        <v/>
      </c>
      <c r="HS262" t="str">
        <f ca="1"/>
        <v/>
      </c>
    </row>
    <row r="263" spans="1:227">
      <c r="A263" s="14" t="str">
        <f>IF(AK263,MAX(A$4:A262)+1,"")</f>
        <v/>
      </c>
      <c r="B263" s="51"/>
      <c r="C263" s="12"/>
      <c r="D263" s="12"/>
      <c r="E263" s="12"/>
      <c r="G263" s="12"/>
      <c r="I263" s="186"/>
      <c r="K263" s="12"/>
      <c r="L263" s="241"/>
      <c r="M263" s="241"/>
      <c r="O263" s="239">
        <v>0</v>
      </c>
      <c r="P263" s="240" t="str">
        <f ca="1">IF(T263,SUM(OFFSET($O263:$O$303,,,U263)),"")</f>
        <v/>
      </c>
      <c r="Q263" s="175"/>
      <c r="R263" s="177" t="str">
        <v/>
      </c>
      <c r="T263">
        <v>0</v>
      </c>
      <c r="U263" t="str">
        <f>IF(T263,IFERROR(MATCH(1,$T264:$T$303,0),ROWS($T263:$T$303)),"")</f>
        <v/>
      </c>
      <c r="V263" t="str">
        <v/>
      </c>
      <c r="W263" t="b">
        <f t="shared" si="36"/>
        <v>0</v>
      </c>
      <c r="X263" t="str">
        <v/>
      </c>
      <c r="Y263" t="str">
        <v/>
      </c>
      <c r="Z263" t="str">
        <v/>
      </c>
      <c r="AA263" t="b">
        <v>0</v>
      </c>
      <c r="AB263" t="b">
        <v>0</v>
      </c>
      <c r="AC263" t="b">
        <v>0</v>
      </c>
      <c r="AD263" t="b">
        <v>0</v>
      </c>
      <c r="AE263" t="b">
        <v>0</v>
      </c>
      <c r="AF263" s="25" t="b">
        <v>0</v>
      </c>
      <c r="AG263" t="b">
        <v>0</v>
      </c>
      <c r="AH263">
        <v>0</v>
      </c>
      <c r="AI263">
        <v>0</v>
      </c>
      <c r="AK263" s="13">
        <v>0</v>
      </c>
      <c r="AL263" s="13">
        <v>0</v>
      </c>
      <c r="AM263" s="13">
        <v>0</v>
      </c>
      <c r="AN263" s="18">
        <v>0</v>
      </c>
      <c r="AO263">
        <v>0</v>
      </c>
      <c r="AP263" t="b">
        <v>0</v>
      </c>
      <c r="AQ263">
        <v>0</v>
      </c>
      <c r="AR263">
        <v>0</v>
      </c>
      <c r="AS263" s="35" t="str">
        <v/>
      </c>
      <c r="AT263" s="35"/>
      <c r="AU263" s="58"/>
      <c r="AV263" t="b">
        <f t="shared" si="37"/>
        <v>0</v>
      </c>
      <c r="AW263">
        <v>0</v>
      </c>
      <c r="AX263">
        <v>0</v>
      </c>
      <c r="AY263">
        <v>0</v>
      </c>
      <c r="AZ263">
        <f ca="1"/>
        <v>0</v>
      </c>
      <c r="BB263" t="str">
        <v/>
      </c>
      <c r="BC263" t="str">
        <v/>
      </c>
      <c r="BD263" t="str">
        <v/>
      </c>
      <c r="BE263" t="str">
        <v/>
      </c>
      <c r="BF263" t="str">
        <v/>
      </c>
      <c r="BG263">
        <f ca="1"/>
        <v>0</v>
      </c>
      <c r="BI263" s="54" t="str">
        <f t="shared" si="39"/>
        <v/>
      </c>
      <c r="BJ263" s="54" t="str">
        <f t="shared" si="40"/>
        <v/>
      </c>
      <c r="BK263" s="54" t="str">
        <f t="shared" si="41"/>
        <v/>
      </c>
      <c r="BL263" s="54" t="str">
        <v/>
      </c>
      <c r="BM263" t="str">
        <v/>
      </c>
      <c r="BN263" t="str">
        <v/>
      </c>
      <c r="BO263" t="str">
        <v/>
      </c>
      <c r="BP263" t="str">
        <v/>
      </c>
      <c r="BQ263" s="25" t="str">
        <f t="shared" si="38"/>
        <v/>
      </c>
      <c r="BR263" s="35" t="str">
        <v/>
      </c>
      <c r="BS263" s="35" t="str">
        <v/>
      </c>
      <c r="BT263" t="str">
        <v>263</v>
      </c>
      <c r="BU263" s="35" t="str">
        <f t="shared" si="44"/>
        <v/>
      </c>
      <c r="BX263" s="13"/>
      <c r="BY263" s="57" t="str">
        <f t="shared" si="42"/>
        <v/>
      </c>
      <c r="BZ263" s="57"/>
      <c r="CG263" s="71"/>
      <c r="CH263" s="73"/>
      <c r="CI263" s="73"/>
      <c r="CJ263" s="73"/>
      <c r="CK263" s="73"/>
      <c r="CL263" s="73"/>
      <c r="CM263" s="73"/>
      <c r="CN263" s="73"/>
      <c r="CO263" s="73"/>
      <c r="CP263" s="73"/>
      <c r="CQ263" s="73"/>
      <c r="CR263" s="73"/>
      <c r="CS263" s="73"/>
      <c r="CT263" s="73"/>
      <c r="CU263" s="73"/>
      <c r="CX263" t="str">
        <f ca="1"/>
        <v/>
      </c>
      <c r="CY263" t="str">
        <f ca="1"/>
        <v/>
      </c>
      <c r="CZ263" t="str">
        <f ca="1"/>
        <v/>
      </c>
      <c r="DA263" t="str">
        <f ca="1"/>
        <v/>
      </c>
      <c r="DB263" t="str">
        <f ca="1"/>
        <v/>
      </c>
      <c r="DC263" t="str">
        <f ca="1"/>
        <v/>
      </c>
      <c r="DD263" t="str">
        <f ca="1"/>
        <v/>
      </c>
      <c r="DL263" s="18" t="b">
        <f ca="1"/>
        <v>0</v>
      </c>
      <c r="DM263" s="141" t="str">
        <f t="shared" ca="1" si="43"/>
        <v/>
      </c>
      <c r="DN263" t="str">
        <v/>
      </c>
      <c r="DO263" t="str">
        <f ca="1"/>
        <v/>
      </c>
      <c r="DP263" t="str">
        <f ca="1"/>
        <v/>
      </c>
      <c r="DS263" t="str">
        <f ca="1"/>
        <v/>
      </c>
      <c r="DT263" t="str">
        <f ca="1"/>
        <v/>
      </c>
      <c r="DU263" t="str">
        <f ca="1"/>
        <v/>
      </c>
      <c r="DV263" t="str">
        <f ca="1"/>
        <v/>
      </c>
      <c r="DY263" t="str">
        <f ca="1"/>
        <v/>
      </c>
      <c r="DZ263" t="str">
        <f ca="1"/>
        <v/>
      </c>
      <c r="EC263" t="b">
        <f ca="1"/>
        <v>0</v>
      </c>
      <c r="ED263" t="str">
        <f ca="1"/>
        <v/>
      </c>
      <c r="EE263" s="13" t="str">
        <f ca="1"/>
        <v/>
      </c>
      <c r="EG263" t="str">
        <f ca="1"/>
        <v/>
      </c>
      <c r="EH263" t="str">
        <f ca="1"/>
        <v/>
      </c>
      <c r="EI263" t="str">
        <f ca="1"/>
        <v/>
      </c>
      <c r="EJ263" t="str">
        <f ca="1"/>
        <v/>
      </c>
      <c r="EK263" t="str">
        <f ca="1"/>
        <v/>
      </c>
      <c r="EL263" t="str">
        <f ca="1">IF(_IsInternal,_xlfn.TEXTJOIN($EL$1,TRUE,EG263:EJ263),"")</f>
        <v/>
      </c>
      <c r="EM263" t="str">
        <f ca="1"/>
        <v/>
      </c>
      <c r="EP263" t="str">
        <v/>
      </c>
      <c r="EQ263" t="str">
        <f ca="1"/>
        <v/>
      </c>
      <c r="ES263" s="78">
        <f>ROWS(ES$4:ES263)</f>
        <v>260</v>
      </c>
      <c r="FP263" t="str">
        <f ca="1"/>
        <v/>
      </c>
      <c r="FQ263" t="str">
        <f ca="1"/>
        <v/>
      </c>
      <c r="FR263" t="str">
        <f ca="1"/>
        <v/>
      </c>
      <c r="FZ263" s="109"/>
      <c r="GH263" t="str">
        <f ca="1"/>
        <v/>
      </c>
      <c r="GI263" t="str">
        <f ca="1"/>
        <v/>
      </c>
      <c r="GJ263" t="str">
        <f ca="1"/>
        <v/>
      </c>
      <c r="GY263" t="b">
        <f ca="1"/>
        <v>0</v>
      </c>
      <c r="GZ263" t="str">
        <f ca="1"/>
        <v/>
      </c>
      <c r="HA263" t="str">
        <f ca="1"/>
        <v/>
      </c>
      <c r="HB263" t="str">
        <f ca="1"/>
        <v/>
      </c>
      <c r="HQ263" t="str">
        <f ca="1"/>
        <v/>
      </c>
      <c r="HR263" t="str">
        <f ca="1"/>
        <v/>
      </c>
      <c r="HS263" t="str">
        <f ca="1"/>
        <v/>
      </c>
    </row>
    <row r="264" spans="1:227">
      <c r="A264" s="14" t="str">
        <f>IF(AK264,MAX(A$4:A263)+1,"")</f>
        <v/>
      </c>
      <c r="B264" s="51"/>
      <c r="C264" s="12"/>
      <c r="D264" s="12"/>
      <c r="E264" s="12"/>
      <c r="G264" s="12"/>
      <c r="I264" s="186"/>
      <c r="K264" s="12"/>
      <c r="L264" s="241"/>
      <c r="M264" s="241"/>
      <c r="O264" s="239">
        <v>0</v>
      </c>
      <c r="P264" s="240" t="str">
        <f ca="1">IF(T264,SUM(OFFSET($O264:$O$303,,,U264)),"")</f>
        <v/>
      </c>
      <c r="Q264" s="175"/>
      <c r="R264" s="177" t="str">
        <v/>
      </c>
      <c r="T264">
        <v>0</v>
      </c>
      <c r="U264" t="str">
        <f>IF(T264,IFERROR(MATCH(1,$T265:$T$303,0),ROWS($T264:$T$303)),"")</f>
        <v/>
      </c>
      <c r="V264" t="str">
        <v/>
      </c>
      <c r="W264" t="b">
        <f t="shared" si="36"/>
        <v>0</v>
      </c>
      <c r="X264" t="str">
        <v/>
      </c>
      <c r="Y264" t="str">
        <v/>
      </c>
      <c r="Z264" t="str">
        <v/>
      </c>
      <c r="AA264" t="b">
        <v>0</v>
      </c>
      <c r="AB264" t="b">
        <v>0</v>
      </c>
      <c r="AC264" t="b">
        <v>0</v>
      </c>
      <c r="AD264" t="b">
        <v>0</v>
      </c>
      <c r="AE264" t="b">
        <v>0</v>
      </c>
      <c r="AF264" s="25" t="b">
        <v>0</v>
      </c>
      <c r="AG264" t="b">
        <v>0</v>
      </c>
      <c r="AH264">
        <v>0</v>
      </c>
      <c r="AI264">
        <v>0</v>
      </c>
      <c r="AK264" s="13">
        <v>0</v>
      </c>
      <c r="AL264" s="13">
        <v>0</v>
      </c>
      <c r="AM264" s="13">
        <v>0</v>
      </c>
      <c r="AN264" s="18">
        <v>0</v>
      </c>
      <c r="AO264">
        <v>0</v>
      </c>
      <c r="AP264" t="b">
        <v>0</v>
      </c>
      <c r="AQ264">
        <v>0</v>
      </c>
      <c r="AR264">
        <v>0</v>
      </c>
      <c r="AS264" s="35" t="str">
        <v/>
      </c>
      <c r="AT264" s="35"/>
      <c r="AU264" s="58"/>
      <c r="AV264" t="b">
        <f t="shared" si="37"/>
        <v>0</v>
      </c>
      <c r="AW264">
        <v>0</v>
      </c>
      <c r="AX264">
        <v>0</v>
      </c>
      <c r="AY264">
        <v>0</v>
      </c>
      <c r="AZ264">
        <f ca="1"/>
        <v>0</v>
      </c>
      <c r="BB264" t="str">
        <v/>
      </c>
      <c r="BC264" t="str">
        <v/>
      </c>
      <c r="BD264" t="str">
        <v/>
      </c>
      <c r="BE264" t="str">
        <v/>
      </c>
      <c r="BF264" t="str">
        <v/>
      </c>
      <c r="BG264">
        <f ca="1"/>
        <v>0</v>
      </c>
      <c r="BI264" s="54" t="str">
        <f t="shared" si="39"/>
        <v/>
      </c>
      <c r="BJ264" s="54" t="str">
        <f t="shared" si="40"/>
        <v/>
      </c>
      <c r="BK264" s="54" t="str">
        <f t="shared" si="41"/>
        <v/>
      </c>
      <c r="BL264" s="54" t="str">
        <v/>
      </c>
      <c r="BM264" t="str">
        <v/>
      </c>
      <c r="BN264" t="str">
        <v/>
      </c>
      <c r="BO264" t="str">
        <v/>
      </c>
      <c r="BP264" t="str">
        <v/>
      </c>
      <c r="BQ264" s="25" t="str">
        <f t="shared" si="38"/>
        <v/>
      </c>
      <c r="BR264" s="35" t="str">
        <v/>
      </c>
      <c r="BS264" s="35" t="str">
        <v/>
      </c>
      <c r="BT264" t="str">
        <v>264</v>
      </c>
      <c r="BU264" s="35" t="str">
        <f t="shared" si="44"/>
        <v/>
      </c>
      <c r="BX264" s="13"/>
      <c r="BY264" s="57" t="str">
        <f t="shared" si="42"/>
        <v/>
      </c>
      <c r="BZ264" s="57"/>
      <c r="CG264" s="71"/>
      <c r="CH264" s="73"/>
      <c r="CI264" s="73"/>
      <c r="CJ264" s="73"/>
      <c r="CK264" s="73"/>
      <c r="CL264" s="73"/>
      <c r="CM264" s="73"/>
      <c r="CN264" s="73"/>
      <c r="CO264" s="73"/>
      <c r="CP264" s="73"/>
      <c r="CQ264" s="73"/>
      <c r="CR264" s="73"/>
      <c r="CS264" s="73"/>
      <c r="CT264" s="73"/>
      <c r="CU264" s="73"/>
      <c r="CX264" t="str">
        <f ca="1"/>
        <v/>
      </c>
      <c r="CY264" t="str">
        <f ca="1"/>
        <v/>
      </c>
      <c r="CZ264" t="str">
        <f ca="1"/>
        <v/>
      </c>
      <c r="DA264" t="str">
        <f ca="1"/>
        <v/>
      </c>
      <c r="DB264" t="str">
        <f ca="1"/>
        <v/>
      </c>
      <c r="DC264" t="str">
        <f ca="1"/>
        <v/>
      </c>
      <c r="DD264" t="str">
        <f ca="1"/>
        <v/>
      </c>
      <c r="DL264" s="18" t="b">
        <f ca="1"/>
        <v>0</v>
      </c>
      <c r="DM264" s="141" t="str">
        <f t="shared" ca="1" si="43"/>
        <v/>
      </c>
      <c r="DN264" t="str">
        <v/>
      </c>
      <c r="DO264" t="str">
        <f ca="1"/>
        <v/>
      </c>
      <c r="DP264" t="str">
        <f ca="1"/>
        <v/>
      </c>
      <c r="DS264" t="str">
        <f ca="1"/>
        <v/>
      </c>
      <c r="DT264" t="str">
        <f ca="1"/>
        <v/>
      </c>
      <c r="DU264" t="str">
        <f ca="1"/>
        <v/>
      </c>
      <c r="DV264" t="str">
        <f ca="1"/>
        <v/>
      </c>
      <c r="DY264" t="str">
        <f ca="1"/>
        <v/>
      </c>
      <c r="DZ264" t="str">
        <f ca="1"/>
        <v/>
      </c>
      <c r="EC264" t="b">
        <f ca="1"/>
        <v>0</v>
      </c>
      <c r="ED264" t="str">
        <f ca="1"/>
        <v/>
      </c>
      <c r="EE264" s="13" t="str">
        <f ca="1"/>
        <v/>
      </c>
      <c r="EG264" t="str">
        <f ca="1"/>
        <v/>
      </c>
      <c r="EH264" t="str">
        <f ca="1"/>
        <v/>
      </c>
      <c r="EI264" t="str">
        <f ca="1"/>
        <v/>
      </c>
      <c r="EJ264" t="str">
        <f ca="1"/>
        <v/>
      </c>
      <c r="EK264" t="str">
        <f ca="1"/>
        <v/>
      </c>
      <c r="EL264" t="str">
        <f ca="1">IF(_IsInternal,_xlfn.TEXTJOIN($EL$1,TRUE,EG264:EJ264),"")</f>
        <v/>
      </c>
      <c r="EM264" t="str">
        <f ca="1"/>
        <v/>
      </c>
      <c r="EP264" t="str">
        <v/>
      </c>
      <c r="EQ264" t="str">
        <f ca="1"/>
        <v/>
      </c>
      <c r="ES264" s="78">
        <f>ROWS(ES$4:ES264)</f>
        <v>261</v>
      </c>
      <c r="FP264" t="str">
        <f ca="1"/>
        <v/>
      </c>
      <c r="FQ264" t="str">
        <f ca="1"/>
        <v/>
      </c>
      <c r="FR264" t="str">
        <f ca="1"/>
        <v/>
      </c>
      <c r="FZ264" s="109"/>
      <c r="GH264" t="str">
        <f ca="1"/>
        <v/>
      </c>
      <c r="GI264" t="str">
        <f ca="1"/>
        <v/>
      </c>
      <c r="GJ264" t="str">
        <f ca="1"/>
        <v/>
      </c>
      <c r="GY264" t="b">
        <f ca="1"/>
        <v>0</v>
      </c>
      <c r="GZ264" t="str">
        <f ca="1"/>
        <v/>
      </c>
      <c r="HA264" t="str">
        <f ca="1"/>
        <v/>
      </c>
      <c r="HB264" t="str">
        <f ca="1"/>
        <v/>
      </c>
      <c r="HQ264" t="str">
        <f ca="1"/>
        <v/>
      </c>
      <c r="HR264" t="str">
        <f ca="1"/>
        <v/>
      </c>
      <c r="HS264" t="str">
        <f ca="1"/>
        <v/>
      </c>
    </row>
    <row r="265" spans="1:227">
      <c r="A265" s="14" t="str">
        <f>IF(AK265,MAX(A$4:A264)+1,"")</f>
        <v/>
      </c>
      <c r="B265" s="51"/>
      <c r="C265" s="12"/>
      <c r="D265" s="12"/>
      <c r="E265" s="12"/>
      <c r="G265" s="12"/>
      <c r="I265" s="186"/>
      <c r="K265" s="12"/>
      <c r="L265" s="241"/>
      <c r="M265" s="241"/>
      <c r="O265" s="239">
        <v>0</v>
      </c>
      <c r="P265" s="240" t="str">
        <f ca="1">IF(T265,SUM(OFFSET($O265:$O$303,,,U265)),"")</f>
        <v/>
      </c>
      <c r="Q265" s="175"/>
      <c r="R265" s="177" t="str">
        <v/>
      </c>
      <c r="T265">
        <v>0</v>
      </c>
      <c r="U265" t="str">
        <f>IF(T265,IFERROR(MATCH(1,$T266:$T$303,0),ROWS($T265:$T$303)),"")</f>
        <v/>
      </c>
      <c r="V265" t="str">
        <v/>
      </c>
      <c r="W265" t="b">
        <f t="shared" si="36"/>
        <v>0</v>
      </c>
      <c r="X265" t="str">
        <v/>
      </c>
      <c r="Y265" t="str">
        <v/>
      </c>
      <c r="Z265" t="str">
        <v/>
      </c>
      <c r="AA265" t="b">
        <v>0</v>
      </c>
      <c r="AB265" t="b">
        <v>0</v>
      </c>
      <c r="AC265" t="b">
        <v>0</v>
      </c>
      <c r="AD265" t="b">
        <v>0</v>
      </c>
      <c r="AE265" t="b">
        <v>0</v>
      </c>
      <c r="AF265" s="25" t="b">
        <v>0</v>
      </c>
      <c r="AG265" t="b">
        <v>0</v>
      </c>
      <c r="AH265">
        <v>0</v>
      </c>
      <c r="AI265">
        <v>0</v>
      </c>
      <c r="AK265" s="13">
        <v>0</v>
      </c>
      <c r="AL265" s="13">
        <v>0</v>
      </c>
      <c r="AM265" s="13">
        <v>0</v>
      </c>
      <c r="AN265" s="18">
        <v>0</v>
      </c>
      <c r="AO265">
        <v>0</v>
      </c>
      <c r="AP265" t="b">
        <v>0</v>
      </c>
      <c r="AQ265">
        <v>0</v>
      </c>
      <c r="AR265">
        <v>0</v>
      </c>
      <c r="AS265" s="35" t="str">
        <v/>
      </c>
      <c r="AT265" s="35"/>
      <c r="AU265" s="58"/>
      <c r="AV265" t="b">
        <f t="shared" si="37"/>
        <v>0</v>
      </c>
      <c r="AW265">
        <v>0</v>
      </c>
      <c r="AX265">
        <v>0</v>
      </c>
      <c r="AY265">
        <v>0</v>
      </c>
      <c r="AZ265">
        <f ca="1"/>
        <v>0</v>
      </c>
      <c r="BB265" t="str">
        <v/>
      </c>
      <c r="BC265" t="str">
        <v/>
      </c>
      <c r="BD265" t="str">
        <v/>
      </c>
      <c r="BE265" t="str">
        <v/>
      </c>
      <c r="BF265" t="str">
        <v/>
      </c>
      <c r="BG265">
        <f ca="1"/>
        <v>0</v>
      </c>
      <c r="BI265" s="54" t="str">
        <f t="shared" si="39"/>
        <v/>
      </c>
      <c r="BJ265" s="54" t="str">
        <f t="shared" si="40"/>
        <v/>
      </c>
      <c r="BK265" s="54" t="str">
        <f t="shared" si="41"/>
        <v/>
      </c>
      <c r="BL265" s="54" t="str">
        <v/>
      </c>
      <c r="BM265" t="str">
        <v/>
      </c>
      <c r="BN265" t="str">
        <v/>
      </c>
      <c r="BO265" t="str">
        <v/>
      </c>
      <c r="BP265" t="str">
        <v/>
      </c>
      <c r="BQ265" s="25" t="str">
        <f t="shared" si="38"/>
        <v/>
      </c>
      <c r="BR265" s="35" t="str">
        <v/>
      </c>
      <c r="BS265" s="35" t="str">
        <v/>
      </c>
      <c r="BT265" t="str">
        <v>265</v>
      </c>
      <c r="BU265" s="35" t="str">
        <f t="shared" si="44"/>
        <v/>
      </c>
      <c r="BX265" s="13"/>
      <c r="BY265" s="57" t="str">
        <f t="shared" si="42"/>
        <v/>
      </c>
      <c r="BZ265" s="57"/>
      <c r="CG265" s="71"/>
      <c r="CH265" s="73"/>
      <c r="CI265" s="73"/>
      <c r="CJ265" s="73"/>
      <c r="CK265" s="73"/>
      <c r="CL265" s="73"/>
      <c r="CM265" s="73"/>
      <c r="CN265" s="73"/>
      <c r="CO265" s="73"/>
      <c r="CP265" s="73"/>
      <c r="CQ265" s="73"/>
      <c r="CR265" s="73"/>
      <c r="CS265" s="73"/>
      <c r="CT265" s="73"/>
      <c r="CU265" s="73"/>
      <c r="CX265" t="str">
        <f ca="1"/>
        <v/>
      </c>
      <c r="CY265" t="str">
        <f ca="1"/>
        <v/>
      </c>
      <c r="CZ265" t="str">
        <f ca="1"/>
        <v/>
      </c>
      <c r="DA265" t="str">
        <f ca="1"/>
        <v/>
      </c>
      <c r="DB265" t="str">
        <f ca="1"/>
        <v/>
      </c>
      <c r="DC265" t="str">
        <f ca="1"/>
        <v/>
      </c>
      <c r="DD265" t="str">
        <f ca="1"/>
        <v/>
      </c>
      <c r="DL265" s="18" t="b">
        <f ca="1"/>
        <v>0</v>
      </c>
      <c r="DM265" s="141" t="str">
        <f t="shared" ca="1" si="43"/>
        <v/>
      </c>
      <c r="DN265" t="str">
        <v/>
      </c>
      <c r="DO265" t="str">
        <f ca="1"/>
        <v/>
      </c>
      <c r="DP265" t="str">
        <f ca="1"/>
        <v/>
      </c>
      <c r="DS265" t="str">
        <f ca="1"/>
        <v/>
      </c>
      <c r="DT265" t="str">
        <f ca="1"/>
        <v/>
      </c>
      <c r="DU265" t="str">
        <f ca="1"/>
        <v/>
      </c>
      <c r="DV265" t="str">
        <f ca="1"/>
        <v/>
      </c>
      <c r="DY265" t="str">
        <f ca="1"/>
        <v/>
      </c>
      <c r="DZ265" t="str">
        <f ca="1"/>
        <v/>
      </c>
      <c r="EC265" t="b">
        <f ca="1"/>
        <v>0</v>
      </c>
      <c r="ED265" t="str">
        <f ca="1"/>
        <v/>
      </c>
      <c r="EE265" s="13" t="str">
        <f ca="1"/>
        <v/>
      </c>
      <c r="EG265" t="str">
        <f ca="1"/>
        <v/>
      </c>
      <c r="EH265" t="str">
        <f ca="1"/>
        <v/>
      </c>
      <c r="EI265" t="str">
        <f ca="1"/>
        <v/>
      </c>
      <c r="EJ265" t="str">
        <f ca="1"/>
        <v/>
      </c>
      <c r="EK265" t="str">
        <f ca="1"/>
        <v/>
      </c>
      <c r="EL265" t="str">
        <f ca="1">IF(_IsInternal,_xlfn.TEXTJOIN($EL$1,TRUE,EG265:EJ265),"")</f>
        <v/>
      </c>
      <c r="EM265" t="str">
        <f ca="1"/>
        <v/>
      </c>
      <c r="EP265" t="str">
        <v/>
      </c>
      <c r="EQ265" t="str">
        <f ca="1"/>
        <v/>
      </c>
      <c r="ES265" s="78">
        <f>ROWS(ES$4:ES265)</f>
        <v>262</v>
      </c>
      <c r="FP265" t="str">
        <f ca="1"/>
        <v/>
      </c>
      <c r="FQ265" t="str">
        <f ca="1"/>
        <v/>
      </c>
      <c r="FR265" t="str">
        <f ca="1"/>
        <v/>
      </c>
      <c r="FZ265" s="109"/>
      <c r="GH265" t="str">
        <f ca="1"/>
        <v/>
      </c>
      <c r="GI265" t="str">
        <f ca="1"/>
        <v/>
      </c>
      <c r="GJ265" t="str">
        <f ca="1"/>
        <v/>
      </c>
      <c r="GY265" t="b">
        <f ca="1"/>
        <v>0</v>
      </c>
      <c r="GZ265" t="str">
        <f ca="1"/>
        <v/>
      </c>
      <c r="HA265" t="str">
        <f ca="1"/>
        <v/>
      </c>
      <c r="HB265" t="str">
        <f ca="1"/>
        <v/>
      </c>
      <c r="HQ265" t="str">
        <f ca="1"/>
        <v/>
      </c>
      <c r="HR265" t="str">
        <f ca="1"/>
        <v/>
      </c>
      <c r="HS265" t="str">
        <f ca="1"/>
        <v/>
      </c>
    </row>
    <row r="266" spans="1:227">
      <c r="A266" s="14" t="str">
        <f>IF(AK266,MAX(A$4:A265)+1,"")</f>
        <v/>
      </c>
      <c r="B266" s="51"/>
      <c r="C266" s="12"/>
      <c r="D266" s="12"/>
      <c r="E266" s="12"/>
      <c r="G266" s="12"/>
      <c r="I266" s="186"/>
      <c r="K266" s="12"/>
      <c r="L266" s="241"/>
      <c r="M266" s="241"/>
      <c r="O266" s="239">
        <v>0</v>
      </c>
      <c r="P266" s="240" t="str">
        <f ca="1">IF(T266,SUM(OFFSET($O266:$O$303,,,U266)),"")</f>
        <v/>
      </c>
      <c r="Q266" s="175"/>
      <c r="R266" s="177" t="str">
        <v/>
      </c>
      <c r="T266">
        <v>0</v>
      </c>
      <c r="U266" t="str">
        <f>IF(T266,IFERROR(MATCH(1,$T267:$T$303,0),ROWS($T266:$T$303)),"")</f>
        <v/>
      </c>
      <c r="V266" t="str">
        <v/>
      </c>
      <c r="W266" t="b">
        <f t="shared" si="36"/>
        <v>0</v>
      </c>
      <c r="X266" t="str">
        <v/>
      </c>
      <c r="Y266" t="str">
        <v/>
      </c>
      <c r="Z266" t="str">
        <v/>
      </c>
      <c r="AA266" t="b">
        <v>0</v>
      </c>
      <c r="AB266" t="b">
        <v>0</v>
      </c>
      <c r="AC266" t="b">
        <v>0</v>
      </c>
      <c r="AD266" t="b">
        <v>0</v>
      </c>
      <c r="AE266" t="b">
        <v>0</v>
      </c>
      <c r="AF266" s="25" t="b">
        <v>0</v>
      </c>
      <c r="AG266" t="b">
        <v>0</v>
      </c>
      <c r="AH266">
        <v>0</v>
      </c>
      <c r="AI266">
        <v>0</v>
      </c>
      <c r="AK266" s="13">
        <v>0</v>
      </c>
      <c r="AL266" s="13">
        <v>0</v>
      </c>
      <c r="AM266" s="13">
        <v>0</v>
      </c>
      <c r="AN266" s="18">
        <v>0</v>
      </c>
      <c r="AO266">
        <v>0</v>
      </c>
      <c r="AP266" t="b">
        <v>0</v>
      </c>
      <c r="AQ266">
        <v>0</v>
      </c>
      <c r="AR266">
        <v>0</v>
      </c>
      <c r="AS266" s="35" t="str">
        <v/>
      </c>
      <c r="AT266" s="35"/>
      <c r="AU266" s="58"/>
      <c r="AV266" t="b">
        <f t="shared" si="37"/>
        <v>0</v>
      </c>
      <c r="AW266">
        <v>0</v>
      </c>
      <c r="AX266">
        <v>0</v>
      </c>
      <c r="AY266">
        <v>0</v>
      </c>
      <c r="AZ266">
        <f ca="1"/>
        <v>0</v>
      </c>
      <c r="BB266" t="str">
        <v/>
      </c>
      <c r="BC266" t="str">
        <v/>
      </c>
      <c r="BD266" t="str">
        <v/>
      </c>
      <c r="BE266" t="str">
        <v/>
      </c>
      <c r="BF266" t="str">
        <v/>
      </c>
      <c r="BG266">
        <f ca="1"/>
        <v>0</v>
      </c>
      <c r="BI266" s="54" t="str">
        <f t="shared" si="39"/>
        <v/>
      </c>
      <c r="BJ266" s="54" t="str">
        <f t="shared" si="40"/>
        <v/>
      </c>
      <c r="BK266" s="54" t="str">
        <f t="shared" si="41"/>
        <v/>
      </c>
      <c r="BL266" s="54" t="str">
        <v/>
      </c>
      <c r="BM266" t="str">
        <v/>
      </c>
      <c r="BN266" t="str">
        <v/>
      </c>
      <c r="BO266" t="str">
        <v/>
      </c>
      <c r="BP266" t="str">
        <v/>
      </c>
      <c r="BQ266" s="25" t="str">
        <f t="shared" si="38"/>
        <v/>
      </c>
      <c r="BR266" s="35" t="str">
        <v/>
      </c>
      <c r="BS266" s="35" t="str">
        <v/>
      </c>
      <c r="BT266" t="str">
        <v>266</v>
      </c>
      <c r="BU266" s="35" t="str">
        <f t="shared" si="44"/>
        <v/>
      </c>
      <c r="BX266" s="13"/>
      <c r="BY266" s="57" t="str">
        <f t="shared" si="42"/>
        <v/>
      </c>
      <c r="BZ266" s="57"/>
      <c r="CG266" s="71"/>
      <c r="CH266" s="73"/>
      <c r="CI266" s="73"/>
      <c r="CJ266" s="73"/>
      <c r="CK266" s="73"/>
      <c r="CL266" s="73"/>
      <c r="CM266" s="73"/>
      <c r="CN266" s="73"/>
      <c r="CO266" s="73"/>
      <c r="CP266" s="73"/>
      <c r="CQ266" s="73"/>
      <c r="CR266" s="73"/>
      <c r="CS266" s="73"/>
      <c r="CT266" s="73"/>
      <c r="CU266" s="73"/>
      <c r="CX266" t="str">
        <f ca="1"/>
        <v/>
      </c>
      <c r="CY266" t="str">
        <f ca="1"/>
        <v/>
      </c>
      <c r="CZ266" t="str">
        <f ca="1"/>
        <v/>
      </c>
      <c r="DA266" t="str">
        <f ca="1"/>
        <v/>
      </c>
      <c r="DB266" t="str">
        <f ca="1"/>
        <v/>
      </c>
      <c r="DC266" t="str">
        <f ca="1"/>
        <v/>
      </c>
      <c r="DD266" t="str">
        <f ca="1"/>
        <v/>
      </c>
      <c r="DL266" s="18" t="b">
        <f ca="1"/>
        <v>0</v>
      </c>
      <c r="DM266" s="141" t="str">
        <f t="shared" ca="1" si="43"/>
        <v/>
      </c>
      <c r="DN266" t="str">
        <v/>
      </c>
      <c r="DO266" t="str">
        <f ca="1"/>
        <v/>
      </c>
      <c r="DP266" t="str">
        <f ca="1"/>
        <v/>
      </c>
      <c r="DS266" t="str">
        <f ca="1"/>
        <v/>
      </c>
      <c r="DT266" t="str">
        <f ca="1"/>
        <v/>
      </c>
      <c r="DU266" t="str">
        <f ca="1"/>
        <v/>
      </c>
      <c r="DV266" t="str">
        <f ca="1"/>
        <v/>
      </c>
      <c r="DY266" t="str">
        <f ca="1"/>
        <v/>
      </c>
      <c r="DZ266" t="str">
        <f ca="1"/>
        <v/>
      </c>
      <c r="EC266" t="b">
        <f ca="1"/>
        <v>0</v>
      </c>
      <c r="ED266" t="str">
        <f ca="1"/>
        <v/>
      </c>
      <c r="EE266" s="13" t="str">
        <f ca="1"/>
        <v/>
      </c>
      <c r="EG266" t="str">
        <f ca="1"/>
        <v/>
      </c>
      <c r="EH266" t="str">
        <f ca="1"/>
        <v/>
      </c>
      <c r="EI266" t="str">
        <f ca="1"/>
        <v/>
      </c>
      <c r="EJ266" t="str">
        <f ca="1"/>
        <v/>
      </c>
      <c r="EK266" t="str">
        <f ca="1"/>
        <v/>
      </c>
      <c r="EL266" t="str">
        <f ca="1">IF(_IsInternal,_xlfn.TEXTJOIN($EL$1,TRUE,EG266:EJ266),"")</f>
        <v/>
      </c>
      <c r="EM266" t="str">
        <f ca="1"/>
        <v/>
      </c>
      <c r="EP266" t="str">
        <v/>
      </c>
      <c r="EQ266" t="str">
        <f ca="1"/>
        <v/>
      </c>
      <c r="ES266" s="78">
        <f>ROWS(ES$4:ES266)</f>
        <v>263</v>
      </c>
      <c r="FP266" t="str">
        <f ca="1"/>
        <v/>
      </c>
      <c r="FQ266" t="str">
        <f ca="1"/>
        <v/>
      </c>
      <c r="FR266" t="str">
        <f ca="1"/>
        <v/>
      </c>
      <c r="FZ266" s="109"/>
      <c r="GH266" t="str">
        <f ca="1"/>
        <v/>
      </c>
      <c r="GI266" t="str">
        <f ca="1"/>
        <v/>
      </c>
      <c r="GJ266" t="str">
        <f ca="1"/>
        <v/>
      </c>
      <c r="GY266" t="b">
        <f ca="1"/>
        <v>0</v>
      </c>
      <c r="GZ266" t="str">
        <f ca="1"/>
        <v/>
      </c>
      <c r="HA266" t="str">
        <f ca="1"/>
        <v/>
      </c>
      <c r="HB266" t="str">
        <f ca="1"/>
        <v/>
      </c>
      <c r="HQ266" t="str">
        <f ca="1"/>
        <v/>
      </c>
      <c r="HR266" t="str">
        <f ca="1"/>
        <v/>
      </c>
      <c r="HS266" t="str">
        <f ca="1"/>
        <v/>
      </c>
    </row>
    <row r="267" spans="1:227">
      <c r="A267" s="14" t="str">
        <f>IF(AK267,MAX(A$4:A266)+1,"")</f>
        <v/>
      </c>
      <c r="B267" s="51"/>
      <c r="C267" s="12"/>
      <c r="D267" s="12"/>
      <c r="E267" s="12"/>
      <c r="G267" s="12"/>
      <c r="I267" s="186"/>
      <c r="K267" s="12"/>
      <c r="L267" s="241"/>
      <c r="M267" s="241"/>
      <c r="O267" s="239">
        <v>0</v>
      </c>
      <c r="P267" s="240" t="str">
        <f ca="1">IF(T267,SUM(OFFSET($O267:$O$303,,,U267)),"")</f>
        <v/>
      </c>
      <c r="Q267" s="175"/>
      <c r="R267" s="177" t="str">
        <v/>
      </c>
      <c r="T267">
        <v>0</v>
      </c>
      <c r="U267" t="str">
        <f>IF(T267,IFERROR(MATCH(1,$T268:$T$303,0),ROWS($T267:$T$303)),"")</f>
        <v/>
      </c>
      <c r="V267" t="str">
        <v/>
      </c>
      <c r="W267" t="b">
        <f t="shared" si="36"/>
        <v>0</v>
      </c>
      <c r="X267" t="str">
        <v/>
      </c>
      <c r="Y267" t="str">
        <v/>
      </c>
      <c r="Z267" t="str">
        <v/>
      </c>
      <c r="AA267" t="b">
        <v>0</v>
      </c>
      <c r="AB267" t="b">
        <v>0</v>
      </c>
      <c r="AC267" t="b">
        <v>0</v>
      </c>
      <c r="AD267" t="b">
        <v>0</v>
      </c>
      <c r="AE267" t="b">
        <v>0</v>
      </c>
      <c r="AF267" s="25" t="b">
        <v>0</v>
      </c>
      <c r="AG267" t="b">
        <v>0</v>
      </c>
      <c r="AH267">
        <v>0</v>
      </c>
      <c r="AI267">
        <v>0</v>
      </c>
      <c r="AK267" s="13">
        <v>0</v>
      </c>
      <c r="AL267" s="13">
        <v>0</v>
      </c>
      <c r="AM267" s="13">
        <v>0</v>
      </c>
      <c r="AN267" s="18">
        <v>0</v>
      </c>
      <c r="AO267">
        <v>0</v>
      </c>
      <c r="AP267" t="b">
        <v>0</v>
      </c>
      <c r="AQ267">
        <v>0</v>
      </c>
      <c r="AR267">
        <v>0</v>
      </c>
      <c r="AS267" s="35" t="str">
        <v/>
      </c>
      <c r="AT267" s="35"/>
      <c r="AU267" s="58"/>
      <c r="AV267" t="b">
        <f t="shared" si="37"/>
        <v>0</v>
      </c>
      <c r="AW267">
        <v>0</v>
      </c>
      <c r="AX267">
        <v>0</v>
      </c>
      <c r="AY267">
        <v>0</v>
      </c>
      <c r="AZ267">
        <f ca="1"/>
        <v>0</v>
      </c>
      <c r="BB267" t="str">
        <v/>
      </c>
      <c r="BC267" t="str">
        <v/>
      </c>
      <c r="BD267" t="str">
        <v/>
      </c>
      <c r="BE267" t="str">
        <v/>
      </c>
      <c r="BF267" t="str">
        <v/>
      </c>
      <c r="BG267">
        <f ca="1"/>
        <v>0</v>
      </c>
      <c r="BI267" s="54" t="str">
        <f t="shared" si="39"/>
        <v/>
      </c>
      <c r="BJ267" s="54" t="str">
        <f t="shared" si="40"/>
        <v/>
      </c>
      <c r="BK267" s="54" t="str">
        <f t="shared" si="41"/>
        <v/>
      </c>
      <c r="BL267" s="54" t="str">
        <v/>
      </c>
      <c r="BM267" t="str">
        <v/>
      </c>
      <c r="BN267" t="str">
        <v/>
      </c>
      <c r="BO267" t="str">
        <v/>
      </c>
      <c r="BP267" t="str">
        <v/>
      </c>
      <c r="BQ267" s="25" t="str">
        <f t="shared" si="38"/>
        <v/>
      </c>
      <c r="BR267" s="35" t="str">
        <v/>
      </c>
      <c r="BS267" s="35" t="str">
        <v/>
      </c>
      <c r="BT267" t="str">
        <v>267</v>
      </c>
      <c r="BU267" s="35" t="str">
        <f t="shared" si="44"/>
        <v/>
      </c>
      <c r="BX267" s="13"/>
      <c r="BY267" s="57" t="str">
        <f t="shared" si="42"/>
        <v/>
      </c>
      <c r="BZ267" s="57"/>
      <c r="CG267" s="71"/>
      <c r="CH267" s="73"/>
      <c r="CI267" s="73"/>
      <c r="CJ267" s="73"/>
      <c r="CK267" s="73"/>
      <c r="CL267" s="73"/>
      <c r="CM267" s="73"/>
      <c r="CN267" s="73"/>
      <c r="CO267" s="73"/>
      <c r="CP267" s="73"/>
      <c r="CQ267" s="73"/>
      <c r="CR267" s="73"/>
      <c r="CS267" s="73"/>
      <c r="CT267" s="73"/>
      <c r="CU267" s="73"/>
      <c r="CX267" t="str">
        <f ca="1"/>
        <v/>
      </c>
      <c r="CY267" t="str">
        <f ca="1"/>
        <v/>
      </c>
      <c r="CZ267" t="str">
        <f ca="1"/>
        <v/>
      </c>
      <c r="DA267" t="str">
        <f ca="1"/>
        <v/>
      </c>
      <c r="DB267" t="str">
        <f ca="1"/>
        <v/>
      </c>
      <c r="DC267" t="str">
        <f ca="1"/>
        <v/>
      </c>
      <c r="DD267" t="str">
        <f ca="1"/>
        <v/>
      </c>
      <c r="DL267" s="18" t="b">
        <f ca="1"/>
        <v>0</v>
      </c>
      <c r="DM267" s="141" t="str">
        <f t="shared" ca="1" si="43"/>
        <v/>
      </c>
      <c r="DN267" t="str">
        <v/>
      </c>
      <c r="DO267" t="str">
        <f ca="1"/>
        <v/>
      </c>
      <c r="DP267" t="str">
        <f ca="1"/>
        <v/>
      </c>
      <c r="DS267" t="str">
        <f ca="1"/>
        <v/>
      </c>
      <c r="DT267" t="str">
        <f ca="1"/>
        <v/>
      </c>
      <c r="DU267" t="str">
        <f ca="1"/>
        <v/>
      </c>
      <c r="DV267" t="str">
        <f ca="1"/>
        <v/>
      </c>
      <c r="DY267" t="str">
        <f ca="1"/>
        <v/>
      </c>
      <c r="DZ267" t="str">
        <f ca="1"/>
        <v/>
      </c>
      <c r="EC267" t="b">
        <f ca="1"/>
        <v>0</v>
      </c>
      <c r="ED267" t="str">
        <f ca="1"/>
        <v/>
      </c>
      <c r="EE267" s="13" t="str">
        <f ca="1"/>
        <v/>
      </c>
      <c r="EG267" t="str">
        <f ca="1"/>
        <v/>
      </c>
      <c r="EH267" t="str">
        <f ca="1"/>
        <v/>
      </c>
      <c r="EI267" t="str">
        <f ca="1"/>
        <v/>
      </c>
      <c r="EJ267" t="str">
        <f ca="1"/>
        <v/>
      </c>
      <c r="EK267" t="str">
        <f ca="1"/>
        <v/>
      </c>
      <c r="EL267" t="str">
        <f ca="1">IF(_IsInternal,_xlfn.TEXTJOIN($EL$1,TRUE,EG267:EJ267),"")</f>
        <v/>
      </c>
      <c r="EM267" t="str">
        <f ca="1"/>
        <v/>
      </c>
      <c r="EP267" t="str">
        <v/>
      </c>
      <c r="EQ267" t="str">
        <f ca="1"/>
        <v/>
      </c>
      <c r="ES267" s="78">
        <f>ROWS(ES$4:ES267)</f>
        <v>264</v>
      </c>
      <c r="FP267" t="str">
        <f ca="1"/>
        <v/>
      </c>
      <c r="FQ267" t="str">
        <f ca="1"/>
        <v/>
      </c>
      <c r="FR267" t="str">
        <f ca="1"/>
        <v/>
      </c>
      <c r="FZ267" s="109"/>
      <c r="GH267" t="str">
        <f ca="1"/>
        <v/>
      </c>
      <c r="GI267" t="str">
        <f ca="1"/>
        <v/>
      </c>
      <c r="GJ267" t="str">
        <f ca="1"/>
        <v/>
      </c>
      <c r="GY267" t="b">
        <f ca="1"/>
        <v>0</v>
      </c>
      <c r="GZ267" t="str">
        <f ca="1"/>
        <v/>
      </c>
      <c r="HA267" t="str">
        <f ca="1"/>
        <v/>
      </c>
      <c r="HB267" t="str">
        <f ca="1"/>
        <v/>
      </c>
      <c r="HQ267" t="str">
        <f ca="1"/>
        <v/>
      </c>
      <c r="HR267" t="str">
        <f ca="1"/>
        <v/>
      </c>
      <c r="HS267" t="str">
        <f ca="1"/>
        <v/>
      </c>
    </row>
    <row r="268" spans="1:227">
      <c r="A268" s="14" t="str">
        <f>IF(AK268,MAX(A$4:A267)+1,"")</f>
        <v/>
      </c>
      <c r="B268" s="51"/>
      <c r="C268" s="12"/>
      <c r="D268" s="12"/>
      <c r="E268" s="12"/>
      <c r="G268" s="12"/>
      <c r="I268" s="186"/>
      <c r="K268" s="12"/>
      <c r="L268" s="241"/>
      <c r="M268" s="241"/>
      <c r="O268" s="239">
        <v>0</v>
      </c>
      <c r="P268" s="240" t="str">
        <f ca="1">IF(T268,SUM(OFFSET($O268:$O$303,,,U268)),"")</f>
        <v/>
      </c>
      <c r="Q268" s="175"/>
      <c r="R268" s="177" t="str">
        <v/>
      </c>
      <c r="T268">
        <v>0</v>
      </c>
      <c r="U268" t="str">
        <f>IF(T268,IFERROR(MATCH(1,$T269:$T$303,0),ROWS($T268:$T$303)),"")</f>
        <v/>
      </c>
      <c r="V268" t="str">
        <v/>
      </c>
      <c r="W268" t="b">
        <f t="shared" si="36"/>
        <v>0</v>
      </c>
      <c r="X268" t="str">
        <v/>
      </c>
      <c r="Y268" t="str">
        <v/>
      </c>
      <c r="Z268" t="str">
        <v/>
      </c>
      <c r="AA268" t="b">
        <v>0</v>
      </c>
      <c r="AB268" t="b">
        <v>0</v>
      </c>
      <c r="AC268" t="b">
        <v>0</v>
      </c>
      <c r="AD268" t="b">
        <v>0</v>
      </c>
      <c r="AE268" t="b">
        <v>0</v>
      </c>
      <c r="AF268" s="25" t="b">
        <v>0</v>
      </c>
      <c r="AG268" t="b">
        <v>0</v>
      </c>
      <c r="AH268">
        <v>0</v>
      </c>
      <c r="AI268">
        <v>0</v>
      </c>
      <c r="AK268" s="13">
        <v>0</v>
      </c>
      <c r="AL268" s="13">
        <v>0</v>
      </c>
      <c r="AM268" s="13">
        <v>0</v>
      </c>
      <c r="AN268" s="18">
        <v>0</v>
      </c>
      <c r="AO268">
        <v>0</v>
      </c>
      <c r="AP268" t="b">
        <v>0</v>
      </c>
      <c r="AQ268">
        <v>0</v>
      </c>
      <c r="AR268">
        <v>0</v>
      </c>
      <c r="AS268" s="35" t="str">
        <v/>
      </c>
      <c r="AT268" s="35"/>
      <c r="AU268" s="58"/>
      <c r="AV268" t="b">
        <f t="shared" si="37"/>
        <v>0</v>
      </c>
      <c r="AW268">
        <v>0</v>
      </c>
      <c r="AX268">
        <v>0</v>
      </c>
      <c r="AY268">
        <v>0</v>
      </c>
      <c r="AZ268">
        <f ca="1"/>
        <v>0</v>
      </c>
      <c r="BB268" t="str">
        <v/>
      </c>
      <c r="BC268" t="str">
        <v/>
      </c>
      <c r="BD268" t="str">
        <v/>
      </c>
      <c r="BE268" t="str">
        <v/>
      </c>
      <c r="BF268" t="str">
        <v/>
      </c>
      <c r="BG268">
        <f ca="1"/>
        <v>0</v>
      </c>
      <c r="BI268" s="54" t="str">
        <f t="shared" si="39"/>
        <v/>
      </c>
      <c r="BJ268" s="54" t="str">
        <f t="shared" si="40"/>
        <v/>
      </c>
      <c r="BK268" s="54" t="str">
        <f t="shared" si="41"/>
        <v/>
      </c>
      <c r="BL268" s="54" t="str">
        <v/>
      </c>
      <c r="BM268" t="str">
        <v/>
      </c>
      <c r="BN268" t="str">
        <v/>
      </c>
      <c r="BO268" t="str">
        <v/>
      </c>
      <c r="BP268" t="str">
        <v/>
      </c>
      <c r="BQ268" s="25" t="str">
        <f t="shared" si="38"/>
        <v/>
      </c>
      <c r="BR268" s="35" t="str">
        <v/>
      </c>
      <c r="BS268" s="35" t="str">
        <v/>
      </c>
      <c r="BT268" t="str">
        <v>268</v>
      </c>
      <c r="BU268" s="35" t="str">
        <f t="shared" si="44"/>
        <v/>
      </c>
      <c r="BX268" s="13"/>
      <c r="BY268" s="57" t="str">
        <f t="shared" si="42"/>
        <v/>
      </c>
      <c r="BZ268" s="57"/>
      <c r="CG268" s="71"/>
      <c r="CH268" s="73"/>
      <c r="CI268" s="73"/>
      <c r="CJ268" s="73"/>
      <c r="CK268" s="73"/>
      <c r="CL268" s="73"/>
      <c r="CM268" s="73"/>
      <c r="CN268" s="73"/>
      <c r="CO268" s="73"/>
      <c r="CP268" s="73"/>
      <c r="CQ268" s="73"/>
      <c r="CR268" s="73"/>
      <c r="CS268" s="73"/>
      <c r="CT268" s="73"/>
      <c r="CU268" s="73"/>
      <c r="CX268" t="str">
        <f ca="1"/>
        <v/>
      </c>
      <c r="CY268" t="str">
        <f ca="1"/>
        <v/>
      </c>
      <c r="CZ268" t="str">
        <f ca="1"/>
        <v/>
      </c>
      <c r="DA268" t="str">
        <f ca="1"/>
        <v/>
      </c>
      <c r="DB268" t="str">
        <f ca="1"/>
        <v/>
      </c>
      <c r="DC268" t="str">
        <f ca="1"/>
        <v/>
      </c>
      <c r="DD268" t="str">
        <f ca="1"/>
        <v/>
      </c>
      <c r="DL268" s="18" t="b">
        <f ca="1"/>
        <v>0</v>
      </c>
      <c r="DM268" s="141" t="str">
        <f t="shared" ca="1" si="43"/>
        <v/>
      </c>
      <c r="DN268" t="str">
        <v/>
      </c>
      <c r="DO268" t="str">
        <f ca="1"/>
        <v/>
      </c>
      <c r="DP268" t="str">
        <f ca="1"/>
        <v/>
      </c>
      <c r="DS268" t="str">
        <f ca="1"/>
        <v/>
      </c>
      <c r="DT268" t="str">
        <f ca="1"/>
        <v/>
      </c>
      <c r="DU268" t="str">
        <f ca="1"/>
        <v/>
      </c>
      <c r="DV268" t="str">
        <f ca="1"/>
        <v/>
      </c>
      <c r="DY268" t="str">
        <f ca="1"/>
        <v/>
      </c>
      <c r="DZ268" t="str">
        <f ca="1"/>
        <v/>
      </c>
      <c r="EC268" t="b">
        <f ca="1"/>
        <v>0</v>
      </c>
      <c r="ED268" t="str">
        <f ca="1"/>
        <v/>
      </c>
      <c r="EE268" s="13" t="str">
        <f ca="1"/>
        <v/>
      </c>
      <c r="EG268" t="str">
        <f ca="1"/>
        <v/>
      </c>
      <c r="EH268" t="str">
        <f ca="1"/>
        <v/>
      </c>
      <c r="EI268" t="str">
        <f ca="1"/>
        <v/>
      </c>
      <c r="EJ268" t="str">
        <f ca="1"/>
        <v/>
      </c>
      <c r="EK268" t="str">
        <f ca="1"/>
        <v/>
      </c>
      <c r="EL268" t="str">
        <f ca="1">IF(_IsInternal,_xlfn.TEXTJOIN($EL$1,TRUE,EG268:EJ268),"")</f>
        <v/>
      </c>
      <c r="EM268" t="str">
        <f ca="1"/>
        <v/>
      </c>
      <c r="EP268" t="str">
        <v/>
      </c>
      <c r="EQ268" t="str">
        <f ca="1"/>
        <v/>
      </c>
      <c r="ES268" s="78">
        <f>ROWS(ES$4:ES268)</f>
        <v>265</v>
      </c>
      <c r="FP268" t="str">
        <f ca="1"/>
        <v/>
      </c>
      <c r="FQ268" t="str">
        <f ca="1"/>
        <v/>
      </c>
      <c r="FR268" t="str">
        <f ca="1"/>
        <v/>
      </c>
      <c r="FZ268" s="109"/>
      <c r="GH268" t="str">
        <f ca="1"/>
        <v/>
      </c>
      <c r="GI268" t="str">
        <f ca="1"/>
        <v/>
      </c>
      <c r="GJ268" t="str">
        <f ca="1"/>
        <v/>
      </c>
      <c r="GY268" t="b">
        <f ca="1"/>
        <v>0</v>
      </c>
      <c r="GZ268" t="str">
        <f ca="1"/>
        <v/>
      </c>
      <c r="HA268" t="str">
        <f ca="1"/>
        <v/>
      </c>
      <c r="HB268" t="str">
        <f ca="1"/>
        <v/>
      </c>
      <c r="HQ268" t="str">
        <f ca="1"/>
        <v/>
      </c>
      <c r="HR268" t="str">
        <f ca="1"/>
        <v/>
      </c>
      <c r="HS268" t="str">
        <f ca="1"/>
        <v/>
      </c>
    </row>
    <row r="269" spans="1:227">
      <c r="A269" s="14" t="str">
        <f>IF(AK269,MAX(A$4:A268)+1,"")</f>
        <v/>
      </c>
      <c r="B269" s="51"/>
      <c r="C269" s="12"/>
      <c r="D269" s="12"/>
      <c r="E269" s="12"/>
      <c r="G269" s="12"/>
      <c r="I269" s="186"/>
      <c r="K269" s="12"/>
      <c r="L269" s="241"/>
      <c r="M269" s="241"/>
      <c r="O269" s="239">
        <v>0</v>
      </c>
      <c r="P269" s="240" t="str">
        <f ca="1">IF(T269,SUM(OFFSET($O269:$O$303,,,U269)),"")</f>
        <v/>
      </c>
      <c r="Q269" s="175"/>
      <c r="R269" s="177" t="str">
        <v/>
      </c>
      <c r="T269">
        <v>0</v>
      </c>
      <c r="U269" t="str">
        <f>IF(T269,IFERROR(MATCH(1,$T270:$T$303,0),ROWS($T269:$T$303)),"")</f>
        <v/>
      </c>
      <c r="V269" t="str">
        <v/>
      </c>
      <c r="W269" t="b">
        <f t="shared" si="36"/>
        <v>0</v>
      </c>
      <c r="X269" t="str">
        <v/>
      </c>
      <c r="Y269" t="str">
        <v/>
      </c>
      <c r="Z269" t="str">
        <v/>
      </c>
      <c r="AA269" t="b">
        <v>0</v>
      </c>
      <c r="AB269" t="b">
        <v>0</v>
      </c>
      <c r="AC269" t="b">
        <v>0</v>
      </c>
      <c r="AD269" t="b">
        <v>0</v>
      </c>
      <c r="AE269" t="b">
        <v>0</v>
      </c>
      <c r="AF269" s="25" t="b">
        <v>0</v>
      </c>
      <c r="AG269" t="b">
        <v>0</v>
      </c>
      <c r="AH269">
        <v>0</v>
      </c>
      <c r="AI269">
        <v>0</v>
      </c>
      <c r="AK269" s="13">
        <v>0</v>
      </c>
      <c r="AL269" s="13">
        <v>0</v>
      </c>
      <c r="AM269" s="13">
        <v>0</v>
      </c>
      <c r="AN269" s="18">
        <v>0</v>
      </c>
      <c r="AO269">
        <v>0</v>
      </c>
      <c r="AP269" t="b">
        <v>0</v>
      </c>
      <c r="AQ269">
        <v>0</v>
      </c>
      <c r="AR269">
        <v>0</v>
      </c>
      <c r="AS269" s="35" t="str">
        <v/>
      </c>
      <c r="AT269" s="35"/>
      <c r="AU269" s="58"/>
      <c r="AV269" t="b">
        <f t="shared" si="37"/>
        <v>0</v>
      </c>
      <c r="AW269">
        <v>0</v>
      </c>
      <c r="AX269">
        <v>0</v>
      </c>
      <c r="AY269">
        <v>0</v>
      </c>
      <c r="AZ269">
        <f ca="1"/>
        <v>0</v>
      </c>
      <c r="BB269" t="str">
        <v/>
      </c>
      <c r="BC269" t="str">
        <v/>
      </c>
      <c r="BD269" t="str">
        <v/>
      </c>
      <c r="BE269" t="str">
        <v/>
      </c>
      <c r="BF269" t="str">
        <v/>
      </c>
      <c r="BG269">
        <f ca="1"/>
        <v>0</v>
      </c>
      <c r="BI269" s="54" t="str">
        <f t="shared" si="39"/>
        <v/>
      </c>
      <c r="BJ269" s="54" t="str">
        <f t="shared" si="40"/>
        <v/>
      </c>
      <c r="BK269" s="54" t="str">
        <f t="shared" si="41"/>
        <v/>
      </c>
      <c r="BL269" s="54" t="str">
        <v/>
      </c>
      <c r="BM269" t="str">
        <v/>
      </c>
      <c r="BN269" t="str">
        <v/>
      </c>
      <c r="BO269" t="str">
        <v/>
      </c>
      <c r="BP269" t="str">
        <v/>
      </c>
      <c r="BQ269" s="25" t="str">
        <f t="shared" si="38"/>
        <v/>
      </c>
      <c r="BR269" s="35" t="str">
        <v/>
      </c>
      <c r="BS269" s="35" t="str">
        <v/>
      </c>
      <c r="BT269" t="str">
        <v>269</v>
      </c>
      <c r="BU269" s="35" t="str">
        <f t="shared" si="44"/>
        <v/>
      </c>
      <c r="BX269" s="13"/>
      <c r="BY269" s="57" t="str">
        <f t="shared" si="42"/>
        <v/>
      </c>
      <c r="BZ269" s="57"/>
      <c r="CG269" s="71"/>
      <c r="CH269" s="73"/>
      <c r="CI269" s="73"/>
      <c r="CJ269" s="73"/>
      <c r="CK269" s="73"/>
      <c r="CL269" s="73"/>
      <c r="CM269" s="73"/>
      <c r="CN269" s="73"/>
      <c r="CO269" s="73"/>
      <c r="CP269" s="73"/>
      <c r="CQ269" s="73"/>
      <c r="CR269" s="73"/>
      <c r="CS269" s="73"/>
      <c r="CT269" s="73"/>
      <c r="CU269" s="73"/>
      <c r="CX269" t="str">
        <f ca="1"/>
        <v/>
      </c>
      <c r="CY269" t="str">
        <f ca="1"/>
        <v/>
      </c>
      <c r="CZ269" t="str">
        <f ca="1"/>
        <v/>
      </c>
      <c r="DA269" t="str">
        <f ca="1"/>
        <v/>
      </c>
      <c r="DB269" t="str">
        <f ca="1"/>
        <v/>
      </c>
      <c r="DC269" t="str">
        <f ca="1"/>
        <v/>
      </c>
      <c r="DD269" t="str">
        <f ca="1"/>
        <v/>
      </c>
      <c r="DL269" s="18" t="b">
        <f ca="1"/>
        <v>0</v>
      </c>
      <c r="DM269" s="141" t="str">
        <f t="shared" ca="1" si="43"/>
        <v/>
      </c>
      <c r="DN269" t="str">
        <v/>
      </c>
      <c r="DO269" t="str">
        <f ca="1"/>
        <v/>
      </c>
      <c r="DP269" t="str">
        <f ca="1"/>
        <v/>
      </c>
      <c r="DS269" t="str">
        <f ca="1"/>
        <v/>
      </c>
      <c r="DT269" t="str">
        <f ca="1"/>
        <v/>
      </c>
      <c r="DU269" t="str">
        <f ca="1"/>
        <v/>
      </c>
      <c r="DV269" t="str">
        <f ca="1"/>
        <v/>
      </c>
      <c r="DY269" t="str">
        <f ca="1"/>
        <v/>
      </c>
      <c r="DZ269" t="str">
        <f ca="1"/>
        <v/>
      </c>
      <c r="EC269" t="b">
        <f ca="1"/>
        <v>0</v>
      </c>
      <c r="ED269" t="str">
        <f ca="1"/>
        <v/>
      </c>
      <c r="EE269" s="13" t="str">
        <f ca="1"/>
        <v/>
      </c>
      <c r="EG269" t="str">
        <f ca="1"/>
        <v/>
      </c>
      <c r="EH269" t="str">
        <f ca="1"/>
        <v/>
      </c>
      <c r="EI269" t="str">
        <f ca="1"/>
        <v/>
      </c>
      <c r="EJ269" t="str">
        <f ca="1"/>
        <v/>
      </c>
      <c r="EK269" t="str">
        <f ca="1"/>
        <v/>
      </c>
      <c r="EL269" t="str">
        <f ca="1">IF(_IsInternal,_xlfn.TEXTJOIN($EL$1,TRUE,EG269:EJ269),"")</f>
        <v/>
      </c>
      <c r="EM269" t="str">
        <f ca="1"/>
        <v/>
      </c>
      <c r="EP269" t="str">
        <v/>
      </c>
      <c r="EQ269" t="str">
        <f ca="1"/>
        <v/>
      </c>
      <c r="ES269" s="78">
        <f>ROWS(ES$4:ES269)</f>
        <v>266</v>
      </c>
      <c r="FP269" t="str">
        <f ca="1"/>
        <v/>
      </c>
      <c r="FQ269" t="str">
        <f ca="1"/>
        <v/>
      </c>
      <c r="FR269" t="str">
        <f ca="1"/>
        <v/>
      </c>
      <c r="FZ269" s="109"/>
      <c r="GH269" t="str">
        <f ca="1"/>
        <v/>
      </c>
      <c r="GI269" t="str">
        <f ca="1"/>
        <v/>
      </c>
      <c r="GJ269" t="str">
        <f ca="1"/>
        <v/>
      </c>
      <c r="GY269" t="b">
        <f ca="1"/>
        <v>0</v>
      </c>
      <c r="GZ269" t="str">
        <f ca="1"/>
        <v/>
      </c>
      <c r="HA269" t="str">
        <f ca="1"/>
        <v/>
      </c>
      <c r="HB269" t="str">
        <f ca="1"/>
        <v/>
      </c>
      <c r="HQ269" t="str">
        <f ca="1"/>
        <v/>
      </c>
      <c r="HR269" t="str">
        <f ca="1"/>
        <v/>
      </c>
      <c r="HS269" t="str">
        <f ca="1"/>
        <v/>
      </c>
    </row>
    <row r="270" spans="1:227">
      <c r="A270" s="14" t="str">
        <f>IF(AK270,MAX(A$4:A269)+1,"")</f>
        <v/>
      </c>
      <c r="B270" s="51"/>
      <c r="C270" s="12"/>
      <c r="D270" s="12"/>
      <c r="E270" s="12"/>
      <c r="G270" s="12"/>
      <c r="I270" s="186"/>
      <c r="K270" s="12"/>
      <c r="L270" s="241"/>
      <c r="M270" s="241"/>
      <c r="O270" s="239">
        <v>0</v>
      </c>
      <c r="P270" s="240" t="str">
        <f ca="1">IF(T270,SUM(OFFSET($O270:$O$303,,,U270)),"")</f>
        <v/>
      </c>
      <c r="Q270" s="175"/>
      <c r="R270" s="177" t="str">
        <v/>
      </c>
      <c r="T270">
        <v>0</v>
      </c>
      <c r="U270" t="str">
        <f>IF(T270,IFERROR(MATCH(1,$T271:$T$303,0),ROWS($T270:$T$303)),"")</f>
        <v/>
      </c>
      <c r="V270" t="str">
        <v/>
      </c>
      <c r="W270" t="b">
        <f t="shared" si="36"/>
        <v>0</v>
      </c>
      <c r="X270" t="str">
        <v/>
      </c>
      <c r="Y270" t="str">
        <v/>
      </c>
      <c r="Z270" t="str">
        <v/>
      </c>
      <c r="AA270" t="b">
        <v>0</v>
      </c>
      <c r="AB270" t="b">
        <v>0</v>
      </c>
      <c r="AC270" t="b">
        <v>0</v>
      </c>
      <c r="AD270" t="b">
        <v>0</v>
      </c>
      <c r="AE270" t="b">
        <v>0</v>
      </c>
      <c r="AF270" s="25" t="b">
        <v>0</v>
      </c>
      <c r="AG270" t="b">
        <v>0</v>
      </c>
      <c r="AH270">
        <v>0</v>
      </c>
      <c r="AI270">
        <v>0</v>
      </c>
      <c r="AK270" s="13">
        <v>0</v>
      </c>
      <c r="AL270" s="13">
        <v>0</v>
      </c>
      <c r="AM270" s="13">
        <v>0</v>
      </c>
      <c r="AN270" s="18">
        <v>0</v>
      </c>
      <c r="AO270">
        <v>0</v>
      </c>
      <c r="AP270" t="b">
        <v>0</v>
      </c>
      <c r="AQ270">
        <v>0</v>
      </c>
      <c r="AR270">
        <v>0</v>
      </c>
      <c r="AS270" s="35" t="str">
        <v/>
      </c>
      <c r="AT270" s="35"/>
      <c r="AU270" s="58"/>
      <c r="AV270" t="b">
        <f t="shared" si="37"/>
        <v>0</v>
      </c>
      <c r="AW270">
        <v>0</v>
      </c>
      <c r="AX270">
        <v>0</v>
      </c>
      <c r="AY270">
        <v>0</v>
      </c>
      <c r="AZ270">
        <f ca="1"/>
        <v>0</v>
      </c>
      <c r="BB270" t="str">
        <v/>
      </c>
      <c r="BC270" t="str">
        <v/>
      </c>
      <c r="BD270" t="str">
        <v/>
      </c>
      <c r="BE270" t="str">
        <v/>
      </c>
      <c r="BF270" t="str">
        <v/>
      </c>
      <c r="BG270">
        <f ca="1"/>
        <v>0</v>
      </c>
      <c r="BI270" s="54" t="str">
        <f t="shared" si="39"/>
        <v/>
      </c>
      <c r="BJ270" s="54" t="str">
        <f t="shared" si="40"/>
        <v/>
      </c>
      <c r="BK270" s="54" t="str">
        <f t="shared" si="41"/>
        <v/>
      </c>
      <c r="BL270" s="54" t="str">
        <v/>
      </c>
      <c r="BM270" t="str">
        <v/>
      </c>
      <c r="BN270" t="str">
        <v/>
      </c>
      <c r="BO270" t="str">
        <v/>
      </c>
      <c r="BP270" t="str">
        <v/>
      </c>
      <c r="BQ270" s="25" t="str">
        <f t="shared" si="38"/>
        <v/>
      </c>
      <c r="BR270" s="35" t="str">
        <v/>
      </c>
      <c r="BS270" s="35" t="str">
        <v/>
      </c>
      <c r="BT270" t="str">
        <v>270</v>
      </c>
      <c r="BU270" s="35" t="str">
        <f t="shared" si="44"/>
        <v/>
      </c>
      <c r="BX270" s="13"/>
      <c r="BY270" s="57" t="str">
        <f t="shared" si="42"/>
        <v/>
      </c>
      <c r="BZ270" s="57"/>
      <c r="CG270" s="71"/>
      <c r="CH270" s="73"/>
      <c r="CI270" s="73"/>
      <c r="CJ270" s="73"/>
      <c r="CK270" s="73"/>
      <c r="CL270" s="73"/>
      <c r="CM270" s="73"/>
      <c r="CN270" s="73"/>
      <c r="CO270" s="73"/>
      <c r="CP270" s="73"/>
      <c r="CQ270" s="73"/>
      <c r="CR270" s="73"/>
      <c r="CS270" s="73"/>
      <c r="CT270" s="73"/>
      <c r="CU270" s="73"/>
      <c r="CX270" t="str">
        <f ca="1"/>
        <v/>
      </c>
      <c r="CY270" t="str">
        <f ca="1"/>
        <v/>
      </c>
      <c r="CZ270" t="str">
        <f ca="1"/>
        <v/>
      </c>
      <c r="DA270" t="str">
        <f ca="1"/>
        <v/>
      </c>
      <c r="DB270" t="str">
        <f ca="1"/>
        <v/>
      </c>
      <c r="DC270" t="str">
        <f ca="1"/>
        <v/>
      </c>
      <c r="DD270" t="str">
        <f ca="1"/>
        <v/>
      </c>
      <c r="DL270" s="18" t="b">
        <f ca="1"/>
        <v>0</v>
      </c>
      <c r="DM270" s="141" t="str">
        <f t="shared" ca="1" si="43"/>
        <v/>
      </c>
      <c r="DN270" t="str">
        <v/>
      </c>
      <c r="DO270" t="str">
        <f ca="1"/>
        <v/>
      </c>
      <c r="DP270" t="str">
        <f ca="1"/>
        <v/>
      </c>
      <c r="DS270" t="str">
        <f ca="1"/>
        <v/>
      </c>
      <c r="DT270" t="str">
        <f ca="1"/>
        <v/>
      </c>
      <c r="DU270" t="str">
        <f ca="1"/>
        <v/>
      </c>
      <c r="DV270" t="str">
        <f ca="1"/>
        <v/>
      </c>
      <c r="DY270" t="str">
        <f ca="1"/>
        <v/>
      </c>
      <c r="DZ270" t="str">
        <f ca="1"/>
        <v/>
      </c>
      <c r="EC270" t="b">
        <f ca="1"/>
        <v>0</v>
      </c>
      <c r="ED270" t="str">
        <f ca="1"/>
        <v/>
      </c>
      <c r="EE270" s="13" t="str">
        <f ca="1"/>
        <v/>
      </c>
      <c r="EG270" t="str">
        <f ca="1"/>
        <v/>
      </c>
      <c r="EH270" t="str">
        <f ca="1"/>
        <v/>
      </c>
      <c r="EI270" t="str">
        <f ca="1"/>
        <v/>
      </c>
      <c r="EJ270" t="str">
        <f ca="1"/>
        <v/>
      </c>
      <c r="EK270" t="str">
        <f ca="1"/>
        <v/>
      </c>
      <c r="EL270" t="str">
        <f ca="1">IF(_IsInternal,_xlfn.TEXTJOIN($EL$1,TRUE,EG270:EJ270),"")</f>
        <v/>
      </c>
      <c r="EM270" t="str">
        <f ca="1"/>
        <v/>
      </c>
      <c r="EP270" t="str">
        <v/>
      </c>
      <c r="EQ270" t="str">
        <f ca="1"/>
        <v/>
      </c>
      <c r="ES270" s="78">
        <f>ROWS(ES$4:ES270)</f>
        <v>267</v>
      </c>
      <c r="FP270" t="str">
        <f ca="1"/>
        <v/>
      </c>
      <c r="FQ270" t="str">
        <f ca="1"/>
        <v/>
      </c>
      <c r="FR270" t="str">
        <f ca="1"/>
        <v/>
      </c>
      <c r="FZ270" s="109"/>
      <c r="GH270" t="str">
        <f ca="1"/>
        <v/>
      </c>
      <c r="GI270" t="str">
        <f ca="1"/>
        <v/>
      </c>
      <c r="GJ270" t="str">
        <f ca="1"/>
        <v/>
      </c>
      <c r="GY270" t="b">
        <f ca="1"/>
        <v>0</v>
      </c>
      <c r="GZ270" t="str">
        <f ca="1"/>
        <v/>
      </c>
      <c r="HA270" t="str">
        <f ca="1"/>
        <v/>
      </c>
      <c r="HB270" t="str">
        <f ca="1"/>
        <v/>
      </c>
      <c r="HQ270" t="str">
        <f ca="1"/>
        <v/>
      </c>
      <c r="HR270" t="str">
        <f ca="1"/>
        <v/>
      </c>
      <c r="HS270" t="str">
        <f ca="1"/>
        <v/>
      </c>
    </row>
    <row r="271" spans="1:227">
      <c r="A271" s="14" t="str">
        <f>IF(AK271,MAX(A$4:A270)+1,"")</f>
        <v/>
      </c>
      <c r="B271" s="51"/>
      <c r="C271" s="12"/>
      <c r="D271" s="12"/>
      <c r="E271" s="12"/>
      <c r="G271" s="12"/>
      <c r="I271" s="186"/>
      <c r="K271" s="12"/>
      <c r="L271" s="241"/>
      <c r="M271" s="241"/>
      <c r="O271" s="239">
        <v>0</v>
      </c>
      <c r="P271" s="240" t="str">
        <f ca="1">IF(T271,SUM(OFFSET($O271:$O$303,,,U271)),"")</f>
        <v/>
      </c>
      <c r="Q271" s="175"/>
      <c r="R271" s="177" t="str">
        <v/>
      </c>
      <c r="T271">
        <v>0</v>
      </c>
      <c r="U271" t="str">
        <f>IF(T271,IFERROR(MATCH(1,$T272:$T$303,0),ROWS($T271:$T$303)),"")</f>
        <v/>
      </c>
      <c r="V271" t="str">
        <v/>
      </c>
      <c r="W271" t="b">
        <f t="shared" si="36"/>
        <v>0</v>
      </c>
      <c r="X271" t="str">
        <v/>
      </c>
      <c r="Y271" t="str">
        <v/>
      </c>
      <c r="Z271" t="str">
        <v/>
      </c>
      <c r="AA271" t="b">
        <v>0</v>
      </c>
      <c r="AB271" t="b">
        <v>0</v>
      </c>
      <c r="AC271" t="b">
        <v>0</v>
      </c>
      <c r="AD271" t="b">
        <v>0</v>
      </c>
      <c r="AE271" t="b">
        <v>0</v>
      </c>
      <c r="AF271" s="25" t="b">
        <v>0</v>
      </c>
      <c r="AG271" t="b">
        <v>0</v>
      </c>
      <c r="AH271">
        <v>0</v>
      </c>
      <c r="AI271">
        <v>0</v>
      </c>
      <c r="AK271" s="13">
        <v>0</v>
      </c>
      <c r="AL271" s="13">
        <v>0</v>
      </c>
      <c r="AM271" s="13">
        <v>0</v>
      </c>
      <c r="AN271" s="18">
        <v>0</v>
      </c>
      <c r="AO271">
        <v>0</v>
      </c>
      <c r="AP271" t="b">
        <v>0</v>
      </c>
      <c r="AQ271">
        <v>0</v>
      </c>
      <c r="AR271">
        <v>0</v>
      </c>
      <c r="AS271" s="35" t="str">
        <v/>
      </c>
      <c r="AT271" s="35"/>
      <c r="AU271" s="58"/>
      <c r="AV271" t="b">
        <f t="shared" si="37"/>
        <v>0</v>
      </c>
      <c r="AW271">
        <v>0</v>
      </c>
      <c r="AX271">
        <v>0</v>
      </c>
      <c r="AY271">
        <v>0</v>
      </c>
      <c r="AZ271">
        <f ca="1"/>
        <v>0</v>
      </c>
      <c r="BB271" t="str">
        <v/>
      </c>
      <c r="BC271" t="str">
        <v/>
      </c>
      <c r="BD271" t="str">
        <v/>
      </c>
      <c r="BE271" t="str">
        <v/>
      </c>
      <c r="BF271" t="str">
        <v/>
      </c>
      <c r="BG271">
        <f ca="1"/>
        <v>0</v>
      </c>
      <c r="BI271" s="54" t="str">
        <f t="shared" si="39"/>
        <v/>
      </c>
      <c r="BJ271" s="54" t="str">
        <f t="shared" si="40"/>
        <v/>
      </c>
      <c r="BK271" s="54" t="str">
        <f t="shared" si="41"/>
        <v/>
      </c>
      <c r="BL271" s="54" t="str">
        <v/>
      </c>
      <c r="BM271" t="str">
        <v/>
      </c>
      <c r="BN271" t="str">
        <v/>
      </c>
      <c r="BO271" t="str">
        <v/>
      </c>
      <c r="BP271" t="str">
        <v/>
      </c>
      <c r="BQ271" s="25" t="str">
        <f t="shared" si="38"/>
        <v/>
      </c>
      <c r="BR271" s="35" t="str">
        <v/>
      </c>
      <c r="BS271" s="35" t="str">
        <v/>
      </c>
      <c r="BT271" t="str">
        <v>271</v>
      </c>
      <c r="BU271" s="35" t="str">
        <f t="shared" si="44"/>
        <v/>
      </c>
      <c r="BX271" s="13"/>
      <c r="BY271" s="57" t="str">
        <f t="shared" si="42"/>
        <v/>
      </c>
      <c r="BZ271" s="57"/>
      <c r="CG271" s="71"/>
      <c r="CH271" s="73"/>
      <c r="CI271" s="73"/>
      <c r="CJ271" s="73"/>
      <c r="CK271" s="73"/>
      <c r="CL271" s="73"/>
      <c r="CM271" s="73"/>
      <c r="CN271" s="73"/>
      <c r="CO271" s="73"/>
      <c r="CP271" s="73"/>
      <c r="CQ271" s="73"/>
      <c r="CR271" s="73"/>
      <c r="CS271" s="73"/>
      <c r="CT271" s="73"/>
      <c r="CU271" s="73"/>
      <c r="CX271" t="str">
        <f ca="1"/>
        <v/>
      </c>
      <c r="CY271" t="str">
        <f ca="1"/>
        <v/>
      </c>
      <c r="CZ271" t="str">
        <f ca="1"/>
        <v/>
      </c>
      <c r="DA271" t="str">
        <f ca="1"/>
        <v/>
      </c>
      <c r="DB271" t="str">
        <f ca="1"/>
        <v/>
      </c>
      <c r="DC271" t="str">
        <f ca="1"/>
        <v/>
      </c>
      <c r="DD271" t="str">
        <f ca="1"/>
        <v/>
      </c>
      <c r="DL271" s="18" t="b">
        <f ca="1"/>
        <v>0</v>
      </c>
      <c r="DM271" s="141" t="str">
        <f t="shared" ca="1" si="43"/>
        <v/>
      </c>
      <c r="DN271" t="str">
        <v/>
      </c>
      <c r="DO271" t="str">
        <f ca="1"/>
        <v/>
      </c>
      <c r="DP271" t="str">
        <f ca="1"/>
        <v/>
      </c>
      <c r="DS271" t="str">
        <f ca="1"/>
        <v/>
      </c>
      <c r="DT271" t="str">
        <f ca="1"/>
        <v/>
      </c>
      <c r="DU271" t="str">
        <f ca="1"/>
        <v/>
      </c>
      <c r="DV271" t="str">
        <f ca="1"/>
        <v/>
      </c>
      <c r="DY271" t="str">
        <f ca="1"/>
        <v/>
      </c>
      <c r="DZ271" t="str">
        <f ca="1"/>
        <v/>
      </c>
      <c r="EC271" t="b">
        <f ca="1"/>
        <v>0</v>
      </c>
      <c r="ED271" t="str">
        <f ca="1"/>
        <v/>
      </c>
      <c r="EE271" s="13" t="str">
        <f ca="1"/>
        <v/>
      </c>
      <c r="EG271" t="str">
        <f ca="1"/>
        <v/>
      </c>
      <c r="EH271" t="str">
        <f ca="1"/>
        <v/>
      </c>
      <c r="EI271" t="str">
        <f ca="1"/>
        <v/>
      </c>
      <c r="EJ271" t="str">
        <f ca="1"/>
        <v/>
      </c>
      <c r="EK271" t="str">
        <f ca="1"/>
        <v/>
      </c>
      <c r="EL271" t="str">
        <f ca="1">IF(_IsInternal,_xlfn.TEXTJOIN($EL$1,TRUE,EG271:EJ271),"")</f>
        <v/>
      </c>
      <c r="EM271" t="str">
        <f ca="1"/>
        <v/>
      </c>
      <c r="EP271" t="str">
        <v/>
      </c>
      <c r="EQ271" t="str">
        <f ca="1"/>
        <v/>
      </c>
      <c r="ES271" s="78">
        <f>ROWS(ES$4:ES271)</f>
        <v>268</v>
      </c>
      <c r="FP271" t="str">
        <f ca="1"/>
        <v/>
      </c>
      <c r="FQ271" t="str">
        <f ca="1"/>
        <v/>
      </c>
      <c r="FR271" t="str">
        <f ca="1"/>
        <v/>
      </c>
      <c r="FZ271" s="109"/>
      <c r="GH271" t="str">
        <f ca="1"/>
        <v/>
      </c>
      <c r="GI271" t="str">
        <f ca="1"/>
        <v/>
      </c>
      <c r="GJ271" t="str">
        <f ca="1"/>
        <v/>
      </c>
      <c r="GY271" t="b">
        <f ca="1"/>
        <v>0</v>
      </c>
      <c r="GZ271" t="str">
        <f ca="1"/>
        <v/>
      </c>
      <c r="HA271" t="str">
        <f ca="1"/>
        <v/>
      </c>
      <c r="HB271" t="str">
        <f ca="1"/>
        <v/>
      </c>
      <c r="HQ271" t="str">
        <f ca="1"/>
        <v/>
      </c>
      <c r="HR271" t="str">
        <f ca="1"/>
        <v/>
      </c>
      <c r="HS271" t="str">
        <f ca="1"/>
        <v/>
      </c>
    </row>
    <row r="272" spans="1:227">
      <c r="A272" s="14" t="str">
        <f>IF(AK272,MAX(A$4:A271)+1,"")</f>
        <v/>
      </c>
      <c r="B272" s="51"/>
      <c r="C272" s="12"/>
      <c r="D272" s="12"/>
      <c r="E272" s="12"/>
      <c r="G272" s="12"/>
      <c r="I272" s="186"/>
      <c r="K272" s="12"/>
      <c r="L272" s="241"/>
      <c r="M272" s="241"/>
      <c r="O272" s="239">
        <v>0</v>
      </c>
      <c r="P272" s="240" t="str">
        <f ca="1">IF(T272,SUM(OFFSET($O272:$O$303,,,U272)),"")</f>
        <v/>
      </c>
      <c r="Q272" s="175"/>
      <c r="R272" s="177" t="str">
        <v/>
      </c>
      <c r="T272">
        <v>0</v>
      </c>
      <c r="U272" t="str">
        <f>IF(T272,IFERROR(MATCH(1,$T273:$T$303,0),ROWS($T272:$T$303)),"")</f>
        <v/>
      </c>
      <c r="V272" t="str">
        <v/>
      </c>
      <c r="W272" t="b">
        <f t="shared" si="36"/>
        <v>0</v>
      </c>
      <c r="X272" t="str">
        <v/>
      </c>
      <c r="Y272" t="str">
        <v/>
      </c>
      <c r="Z272" t="str">
        <v/>
      </c>
      <c r="AA272" t="b">
        <v>0</v>
      </c>
      <c r="AB272" t="b">
        <v>0</v>
      </c>
      <c r="AC272" t="b">
        <v>0</v>
      </c>
      <c r="AD272" t="b">
        <v>0</v>
      </c>
      <c r="AE272" t="b">
        <v>0</v>
      </c>
      <c r="AF272" s="25" t="b">
        <v>0</v>
      </c>
      <c r="AG272" t="b">
        <v>0</v>
      </c>
      <c r="AH272">
        <v>0</v>
      </c>
      <c r="AI272">
        <v>0</v>
      </c>
      <c r="AK272" s="13">
        <v>0</v>
      </c>
      <c r="AL272" s="13">
        <v>0</v>
      </c>
      <c r="AM272" s="13">
        <v>0</v>
      </c>
      <c r="AN272" s="18">
        <v>0</v>
      </c>
      <c r="AO272">
        <v>0</v>
      </c>
      <c r="AP272" t="b">
        <v>0</v>
      </c>
      <c r="AQ272">
        <v>0</v>
      </c>
      <c r="AR272">
        <v>0</v>
      </c>
      <c r="AS272" s="35" t="str">
        <v/>
      </c>
      <c r="AT272" s="35"/>
      <c r="AU272" s="58"/>
      <c r="AV272" t="b">
        <f t="shared" si="37"/>
        <v>0</v>
      </c>
      <c r="AW272">
        <v>0</v>
      </c>
      <c r="AX272">
        <v>0</v>
      </c>
      <c r="AY272">
        <v>0</v>
      </c>
      <c r="AZ272">
        <f ca="1"/>
        <v>0</v>
      </c>
      <c r="BB272" t="str">
        <v/>
      </c>
      <c r="BC272" t="str">
        <v/>
      </c>
      <c r="BD272" t="str">
        <v/>
      </c>
      <c r="BE272" t="str">
        <v/>
      </c>
      <c r="BF272" t="str">
        <v/>
      </c>
      <c r="BG272">
        <f ca="1"/>
        <v>0</v>
      </c>
      <c r="BI272" s="54" t="str">
        <f t="shared" si="39"/>
        <v/>
      </c>
      <c r="BJ272" s="54" t="str">
        <f t="shared" si="40"/>
        <v/>
      </c>
      <c r="BK272" s="54" t="str">
        <f t="shared" si="41"/>
        <v/>
      </c>
      <c r="BL272" s="54" t="str">
        <v/>
      </c>
      <c r="BM272" t="str">
        <v/>
      </c>
      <c r="BN272" t="str">
        <v/>
      </c>
      <c r="BO272" t="str">
        <v/>
      </c>
      <c r="BP272" t="str">
        <v/>
      </c>
      <c r="BQ272" s="25" t="str">
        <f t="shared" si="38"/>
        <v/>
      </c>
      <c r="BR272" s="35" t="str">
        <v/>
      </c>
      <c r="BS272" s="35" t="str">
        <v/>
      </c>
      <c r="BT272" t="str">
        <v>272</v>
      </c>
      <c r="BU272" s="35" t="str">
        <f t="shared" si="44"/>
        <v/>
      </c>
      <c r="BX272" s="13"/>
      <c r="BY272" s="57" t="str">
        <f t="shared" si="42"/>
        <v/>
      </c>
      <c r="BZ272" s="57"/>
      <c r="CG272" s="71"/>
      <c r="CH272" s="73"/>
      <c r="CI272" s="73"/>
      <c r="CJ272" s="73"/>
      <c r="CK272" s="73"/>
      <c r="CL272" s="73"/>
      <c r="CM272" s="73"/>
      <c r="CN272" s="73"/>
      <c r="CO272" s="73"/>
      <c r="CP272" s="73"/>
      <c r="CQ272" s="73"/>
      <c r="CR272" s="73"/>
      <c r="CS272" s="73"/>
      <c r="CT272" s="73"/>
      <c r="CU272" s="73"/>
      <c r="CX272" t="str">
        <f ca="1"/>
        <v/>
      </c>
      <c r="CY272" t="str">
        <f ca="1"/>
        <v/>
      </c>
      <c r="CZ272" t="str">
        <f ca="1"/>
        <v/>
      </c>
      <c r="DA272" t="str">
        <f ca="1"/>
        <v/>
      </c>
      <c r="DB272" t="str">
        <f ca="1"/>
        <v/>
      </c>
      <c r="DC272" t="str">
        <f ca="1"/>
        <v/>
      </c>
      <c r="DD272" t="str">
        <f ca="1"/>
        <v/>
      </c>
      <c r="DL272" s="18" t="b">
        <f ca="1"/>
        <v>0</v>
      </c>
      <c r="DM272" s="141" t="str">
        <f t="shared" ca="1" si="43"/>
        <v/>
      </c>
      <c r="DN272" t="str">
        <v/>
      </c>
      <c r="DO272" t="str">
        <f ca="1"/>
        <v/>
      </c>
      <c r="DP272" t="str">
        <f ca="1"/>
        <v/>
      </c>
      <c r="DS272" t="str">
        <f ca="1"/>
        <v/>
      </c>
      <c r="DT272" t="str">
        <f ca="1"/>
        <v/>
      </c>
      <c r="DU272" t="str">
        <f ca="1"/>
        <v/>
      </c>
      <c r="DV272" t="str">
        <f ca="1"/>
        <v/>
      </c>
      <c r="DY272" t="str">
        <f ca="1"/>
        <v/>
      </c>
      <c r="DZ272" t="str">
        <f ca="1"/>
        <v/>
      </c>
      <c r="EC272" t="b">
        <f ca="1"/>
        <v>0</v>
      </c>
      <c r="ED272" t="str">
        <f ca="1"/>
        <v/>
      </c>
      <c r="EE272" s="13" t="str">
        <f ca="1"/>
        <v/>
      </c>
      <c r="EG272" t="str">
        <f ca="1"/>
        <v/>
      </c>
      <c r="EH272" t="str">
        <f ca="1"/>
        <v/>
      </c>
      <c r="EI272" t="str">
        <f ca="1"/>
        <v/>
      </c>
      <c r="EJ272" t="str">
        <f ca="1"/>
        <v/>
      </c>
      <c r="EK272" t="str">
        <f ca="1"/>
        <v/>
      </c>
      <c r="EL272" t="str">
        <f ca="1">IF(_IsInternal,_xlfn.TEXTJOIN($EL$1,TRUE,EG272:EJ272),"")</f>
        <v/>
      </c>
      <c r="EM272" t="str">
        <f ca="1"/>
        <v/>
      </c>
      <c r="EP272" t="str">
        <v/>
      </c>
      <c r="EQ272" t="str">
        <f ca="1"/>
        <v/>
      </c>
      <c r="ES272" s="78">
        <f>ROWS(ES$4:ES272)</f>
        <v>269</v>
      </c>
      <c r="FP272" t="str">
        <f ca="1"/>
        <v/>
      </c>
      <c r="FQ272" t="str">
        <f ca="1"/>
        <v/>
      </c>
      <c r="FR272" t="str">
        <f ca="1"/>
        <v/>
      </c>
      <c r="FZ272" s="109"/>
      <c r="GH272" t="str">
        <f ca="1"/>
        <v/>
      </c>
      <c r="GI272" t="str">
        <f ca="1"/>
        <v/>
      </c>
      <c r="GJ272" t="str">
        <f ca="1"/>
        <v/>
      </c>
      <c r="GY272" t="b">
        <f ca="1"/>
        <v>0</v>
      </c>
      <c r="GZ272" t="str">
        <f ca="1"/>
        <v/>
      </c>
      <c r="HA272" t="str">
        <f ca="1"/>
        <v/>
      </c>
      <c r="HB272" t="str">
        <f ca="1"/>
        <v/>
      </c>
      <c r="HQ272" t="str">
        <f ca="1"/>
        <v/>
      </c>
      <c r="HR272" t="str">
        <f ca="1"/>
        <v/>
      </c>
      <c r="HS272" t="str">
        <f ca="1"/>
        <v/>
      </c>
    </row>
    <row r="273" spans="1:227">
      <c r="A273" s="14" t="str">
        <f>IF(AK273,MAX(A$4:A272)+1,"")</f>
        <v/>
      </c>
      <c r="B273" s="51"/>
      <c r="C273" s="12"/>
      <c r="D273" s="12"/>
      <c r="E273" s="12"/>
      <c r="G273" s="12"/>
      <c r="I273" s="186"/>
      <c r="K273" s="12"/>
      <c r="L273" s="241"/>
      <c r="M273" s="241"/>
      <c r="O273" s="239">
        <v>0</v>
      </c>
      <c r="P273" s="240" t="str">
        <f ca="1">IF(T273,SUM(OFFSET($O273:$O$303,,,U273)),"")</f>
        <v/>
      </c>
      <c r="Q273" s="175"/>
      <c r="R273" s="177" t="str">
        <v/>
      </c>
      <c r="T273">
        <v>0</v>
      </c>
      <c r="U273" t="str">
        <f>IF(T273,IFERROR(MATCH(1,$T274:$T$303,0),ROWS($T273:$T$303)),"")</f>
        <v/>
      </c>
      <c r="V273" t="str">
        <v/>
      </c>
      <c r="W273" t="b">
        <f t="shared" si="36"/>
        <v>0</v>
      </c>
      <c r="X273" t="str">
        <v/>
      </c>
      <c r="Y273" t="str">
        <v/>
      </c>
      <c r="Z273" t="str">
        <v/>
      </c>
      <c r="AA273" t="b">
        <v>0</v>
      </c>
      <c r="AB273" t="b">
        <v>0</v>
      </c>
      <c r="AC273" t="b">
        <v>0</v>
      </c>
      <c r="AD273" t="b">
        <v>0</v>
      </c>
      <c r="AE273" t="b">
        <v>0</v>
      </c>
      <c r="AF273" s="25" t="b">
        <v>0</v>
      </c>
      <c r="AG273" t="b">
        <v>0</v>
      </c>
      <c r="AH273">
        <v>0</v>
      </c>
      <c r="AI273">
        <v>0</v>
      </c>
      <c r="AK273" s="13">
        <v>0</v>
      </c>
      <c r="AL273" s="13">
        <v>0</v>
      </c>
      <c r="AM273" s="13">
        <v>0</v>
      </c>
      <c r="AN273" s="18">
        <v>0</v>
      </c>
      <c r="AO273">
        <v>0</v>
      </c>
      <c r="AP273" t="b">
        <v>0</v>
      </c>
      <c r="AQ273">
        <v>0</v>
      </c>
      <c r="AR273">
        <v>0</v>
      </c>
      <c r="AS273" s="35" t="str">
        <v/>
      </c>
      <c r="AT273" s="35"/>
      <c r="AU273" s="58"/>
      <c r="AV273" t="b">
        <f t="shared" si="37"/>
        <v>0</v>
      </c>
      <c r="AW273">
        <v>0</v>
      </c>
      <c r="AX273">
        <v>0</v>
      </c>
      <c r="AY273">
        <v>0</v>
      </c>
      <c r="AZ273">
        <f ca="1"/>
        <v>0</v>
      </c>
      <c r="BB273" t="str">
        <v/>
      </c>
      <c r="BC273" t="str">
        <v/>
      </c>
      <c r="BD273" t="str">
        <v/>
      </c>
      <c r="BE273" t="str">
        <v/>
      </c>
      <c r="BF273" t="str">
        <v/>
      </c>
      <c r="BG273">
        <f ca="1"/>
        <v>0</v>
      </c>
      <c r="BI273" s="54" t="str">
        <f t="shared" si="39"/>
        <v/>
      </c>
      <c r="BJ273" s="54" t="str">
        <f t="shared" si="40"/>
        <v/>
      </c>
      <c r="BK273" s="54" t="str">
        <f t="shared" si="41"/>
        <v/>
      </c>
      <c r="BL273" s="54" t="str">
        <v/>
      </c>
      <c r="BM273" t="str">
        <v/>
      </c>
      <c r="BN273" t="str">
        <v/>
      </c>
      <c r="BO273" t="str">
        <v/>
      </c>
      <c r="BP273" t="str">
        <v/>
      </c>
      <c r="BQ273" s="25" t="str">
        <f t="shared" si="38"/>
        <v/>
      </c>
      <c r="BR273" s="35" t="str">
        <v/>
      </c>
      <c r="BS273" s="35" t="str">
        <v/>
      </c>
      <c r="BT273" t="str">
        <v>273</v>
      </c>
      <c r="BU273" s="35" t="str">
        <f t="shared" si="44"/>
        <v/>
      </c>
      <c r="BX273" s="13"/>
      <c r="BY273" s="57" t="str">
        <f t="shared" si="42"/>
        <v/>
      </c>
      <c r="BZ273" s="57"/>
      <c r="CG273" s="71"/>
      <c r="CH273" s="73"/>
      <c r="CI273" s="73"/>
      <c r="CJ273" s="73"/>
      <c r="CK273" s="73"/>
      <c r="CL273" s="73"/>
      <c r="CM273" s="73"/>
      <c r="CN273" s="73"/>
      <c r="CO273" s="73"/>
      <c r="CP273" s="73"/>
      <c r="CQ273" s="73"/>
      <c r="CR273" s="73"/>
      <c r="CS273" s="73"/>
      <c r="CT273" s="73"/>
      <c r="CU273" s="73"/>
      <c r="CX273" t="str">
        <f ca="1"/>
        <v/>
      </c>
      <c r="CY273" t="str">
        <f ca="1"/>
        <v/>
      </c>
      <c r="CZ273" t="str">
        <f ca="1"/>
        <v/>
      </c>
      <c r="DA273" t="str">
        <f ca="1"/>
        <v/>
      </c>
      <c r="DB273" t="str">
        <f ca="1"/>
        <v/>
      </c>
      <c r="DC273" t="str">
        <f ca="1"/>
        <v/>
      </c>
      <c r="DD273" t="str">
        <f ca="1"/>
        <v/>
      </c>
      <c r="DL273" s="18" t="b">
        <f ca="1"/>
        <v>0</v>
      </c>
      <c r="DM273" s="141" t="str">
        <f t="shared" ca="1" si="43"/>
        <v/>
      </c>
      <c r="DN273" t="str">
        <v/>
      </c>
      <c r="DO273" t="str">
        <f ca="1"/>
        <v/>
      </c>
      <c r="DP273" t="str">
        <f ca="1"/>
        <v/>
      </c>
      <c r="DS273" t="str">
        <f ca="1"/>
        <v/>
      </c>
      <c r="DT273" t="str">
        <f ca="1"/>
        <v/>
      </c>
      <c r="DU273" t="str">
        <f ca="1"/>
        <v/>
      </c>
      <c r="DV273" t="str">
        <f ca="1"/>
        <v/>
      </c>
      <c r="DY273" t="str">
        <f ca="1"/>
        <v/>
      </c>
      <c r="DZ273" t="str">
        <f ca="1"/>
        <v/>
      </c>
      <c r="EC273" t="b">
        <f ca="1"/>
        <v>0</v>
      </c>
      <c r="ED273" t="str">
        <f ca="1"/>
        <v/>
      </c>
      <c r="EE273" s="13" t="str">
        <f ca="1"/>
        <v/>
      </c>
      <c r="EG273" t="str">
        <f ca="1"/>
        <v/>
      </c>
      <c r="EH273" t="str">
        <f ca="1"/>
        <v/>
      </c>
      <c r="EI273" t="str">
        <f ca="1"/>
        <v/>
      </c>
      <c r="EJ273" t="str">
        <f ca="1"/>
        <v/>
      </c>
      <c r="EK273" t="str">
        <f ca="1"/>
        <v/>
      </c>
      <c r="EL273" t="str">
        <f ca="1">IF(_IsInternal,_xlfn.TEXTJOIN($EL$1,TRUE,EG273:EJ273),"")</f>
        <v/>
      </c>
      <c r="EM273" t="str">
        <f ca="1"/>
        <v/>
      </c>
      <c r="EP273" t="str">
        <v/>
      </c>
      <c r="EQ273" t="str">
        <f ca="1"/>
        <v/>
      </c>
      <c r="ES273" s="78">
        <f>ROWS(ES$4:ES273)</f>
        <v>270</v>
      </c>
      <c r="FP273" t="str">
        <f ca="1"/>
        <v/>
      </c>
      <c r="FQ273" t="str">
        <f ca="1"/>
        <v/>
      </c>
      <c r="FR273" t="str">
        <f ca="1"/>
        <v/>
      </c>
      <c r="FZ273" s="109"/>
      <c r="GH273" t="str">
        <f ca="1"/>
        <v/>
      </c>
      <c r="GI273" t="str">
        <f ca="1"/>
        <v/>
      </c>
      <c r="GJ273" t="str">
        <f ca="1"/>
        <v/>
      </c>
      <c r="GY273" t="b">
        <f ca="1"/>
        <v>0</v>
      </c>
      <c r="GZ273" t="str">
        <f ca="1"/>
        <v/>
      </c>
      <c r="HA273" t="str">
        <f ca="1"/>
        <v/>
      </c>
      <c r="HB273" t="str">
        <f ca="1"/>
        <v/>
      </c>
      <c r="HQ273" t="str">
        <f ca="1"/>
        <v/>
      </c>
      <c r="HR273" t="str">
        <f ca="1"/>
        <v/>
      </c>
      <c r="HS273" t="str">
        <f ca="1"/>
        <v/>
      </c>
    </row>
    <row r="274" spans="1:227">
      <c r="A274" s="14" t="str">
        <f>IF(AK274,MAX(A$4:A273)+1,"")</f>
        <v/>
      </c>
      <c r="B274" s="51"/>
      <c r="C274" s="12"/>
      <c r="D274" s="12"/>
      <c r="E274" s="12"/>
      <c r="G274" s="12"/>
      <c r="I274" s="186"/>
      <c r="K274" s="12"/>
      <c r="L274" s="241"/>
      <c r="M274" s="241"/>
      <c r="O274" s="239">
        <v>0</v>
      </c>
      <c r="P274" s="240" t="str">
        <f ca="1">IF(T274,SUM(OFFSET($O274:$O$303,,,U274)),"")</f>
        <v/>
      </c>
      <c r="Q274" s="175"/>
      <c r="R274" s="177" t="str">
        <v/>
      </c>
      <c r="T274">
        <v>0</v>
      </c>
      <c r="U274" t="str">
        <f>IF(T274,IFERROR(MATCH(1,$T275:$T$303,0),ROWS($T274:$T$303)),"")</f>
        <v/>
      </c>
      <c r="V274" t="str">
        <v/>
      </c>
      <c r="W274" t="b">
        <f t="shared" si="36"/>
        <v>0</v>
      </c>
      <c r="X274" t="str">
        <v/>
      </c>
      <c r="Y274" t="str">
        <v/>
      </c>
      <c r="Z274" t="str">
        <v/>
      </c>
      <c r="AA274" t="b">
        <v>0</v>
      </c>
      <c r="AB274" t="b">
        <v>0</v>
      </c>
      <c r="AC274" t="b">
        <v>0</v>
      </c>
      <c r="AD274" t="b">
        <v>0</v>
      </c>
      <c r="AE274" t="b">
        <v>0</v>
      </c>
      <c r="AF274" s="25" t="b">
        <v>0</v>
      </c>
      <c r="AG274" t="b">
        <v>0</v>
      </c>
      <c r="AH274">
        <v>0</v>
      </c>
      <c r="AI274">
        <v>0</v>
      </c>
      <c r="AK274" s="13">
        <v>0</v>
      </c>
      <c r="AL274" s="13">
        <v>0</v>
      </c>
      <c r="AM274" s="13">
        <v>0</v>
      </c>
      <c r="AN274" s="18">
        <v>0</v>
      </c>
      <c r="AO274">
        <v>0</v>
      </c>
      <c r="AP274" t="b">
        <v>0</v>
      </c>
      <c r="AQ274">
        <v>0</v>
      </c>
      <c r="AR274">
        <v>0</v>
      </c>
      <c r="AS274" s="35" t="str">
        <v/>
      </c>
      <c r="AT274" s="35"/>
      <c r="AU274" s="58"/>
      <c r="AV274" t="b">
        <f t="shared" si="37"/>
        <v>0</v>
      </c>
      <c r="AW274">
        <v>0</v>
      </c>
      <c r="AX274">
        <v>0</v>
      </c>
      <c r="AY274">
        <v>0</v>
      </c>
      <c r="AZ274">
        <f ca="1"/>
        <v>0</v>
      </c>
      <c r="BB274" t="str">
        <v/>
      </c>
      <c r="BC274" t="str">
        <v/>
      </c>
      <c r="BD274" t="str">
        <v/>
      </c>
      <c r="BE274" t="str">
        <v/>
      </c>
      <c r="BF274" t="str">
        <v/>
      </c>
      <c r="BG274">
        <f ca="1"/>
        <v>0</v>
      </c>
      <c r="BI274" s="54" t="str">
        <f t="shared" si="39"/>
        <v/>
      </c>
      <c r="BJ274" s="54" t="str">
        <f t="shared" si="40"/>
        <v/>
      </c>
      <c r="BK274" s="54" t="str">
        <f t="shared" si="41"/>
        <v/>
      </c>
      <c r="BL274" s="54" t="str">
        <v/>
      </c>
      <c r="BM274" t="str">
        <v/>
      </c>
      <c r="BN274" t="str">
        <v/>
      </c>
      <c r="BO274" t="str">
        <v/>
      </c>
      <c r="BP274" t="str">
        <v/>
      </c>
      <c r="BQ274" s="25" t="str">
        <f t="shared" si="38"/>
        <v/>
      </c>
      <c r="BR274" s="35" t="str">
        <v/>
      </c>
      <c r="BS274" s="35" t="str">
        <v/>
      </c>
      <c r="BT274" t="str">
        <v>274</v>
      </c>
      <c r="BU274" s="35" t="str">
        <f t="shared" si="44"/>
        <v/>
      </c>
      <c r="BX274" s="13"/>
      <c r="BY274" s="57" t="str">
        <f t="shared" si="42"/>
        <v/>
      </c>
      <c r="BZ274" s="57"/>
      <c r="CG274" s="71"/>
      <c r="CH274" s="73"/>
      <c r="CI274" s="73"/>
      <c r="CJ274" s="73"/>
      <c r="CK274" s="73"/>
      <c r="CL274" s="73"/>
      <c r="CM274" s="73"/>
      <c r="CN274" s="73"/>
      <c r="CO274" s="73"/>
      <c r="CP274" s="73"/>
      <c r="CQ274" s="73"/>
      <c r="CR274" s="73"/>
      <c r="CS274" s="73"/>
      <c r="CT274" s="73"/>
      <c r="CU274" s="73"/>
      <c r="CX274" t="str">
        <f ca="1"/>
        <v/>
      </c>
      <c r="CY274" t="str">
        <f ca="1"/>
        <v/>
      </c>
      <c r="CZ274" t="str">
        <f ca="1"/>
        <v/>
      </c>
      <c r="DA274" t="str">
        <f ca="1"/>
        <v/>
      </c>
      <c r="DB274" t="str">
        <f ca="1"/>
        <v/>
      </c>
      <c r="DC274" t="str">
        <f ca="1"/>
        <v/>
      </c>
      <c r="DD274" t="str">
        <f ca="1"/>
        <v/>
      </c>
      <c r="DL274" s="18" t="b">
        <f ca="1"/>
        <v>0</v>
      </c>
      <c r="DM274" s="141" t="str">
        <f t="shared" ca="1" si="43"/>
        <v/>
      </c>
      <c r="DN274" t="str">
        <v/>
      </c>
      <c r="DO274" t="str">
        <f ca="1"/>
        <v/>
      </c>
      <c r="DP274" t="str">
        <f ca="1"/>
        <v/>
      </c>
      <c r="DS274" t="str">
        <f ca="1"/>
        <v/>
      </c>
      <c r="DT274" t="str">
        <f ca="1"/>
        <v/>
      </c>
      <c r="DU274" t="str">
        <f ca="1"/>
        <v/>
      </c>
      <c r="DV274" t="str">
        <f ca="1"/>
        <v/>
      </c>
      <c r="DY274" t="str">
        <f ca="1"/>
        <v/>
      </c>
      <c r="DZ274" t="str">
        <f ca="1"/>
        <v/>
      </c>
      <c r="EC274" t="b">
        <f ca="1"/>
        <v>0</v>
      </c>
      <c r="ED274" t="str">
        <f ca="1"/>
        <v/>
      </c>
      <c r="EE274" s="13" t="str">
        <f ca="1"/>
        <v/>
      </c>
      <c r="EG274" t="str">
        <f ca="1"/>
        <v/>
      </c>
      <c r="EH274" t="str">
        <f ca="1"/>
        <v/>
      </c>
      <c r="EI274" t="str">
        <f ca="1"/>
        <v/>
      </c>
      <c r="EJ274" t="str">
        <f ca="1"/>
        <v/>
      </c>
      <c r="EK274" t="str">
        <f ca="1"/>
        <v/>
      </c>
      <c r="EL274" t="str">
        <f ca="1">IF(_IsInternal,_xlfn.TEXTJOIN($EL$1,TRUE,EG274:EJ274),"")</f>
        <v/>
      </c>
      <c r="EM274" t="str">
        <f ca="1"/>
        <v/>
      </c>
      <c r="EP274" t="str">
        <v/>
      </c>
      <c r="EQ274" t="str">
        <f ca="1"/>
        <v/>
      </c>
      <c r="ES274" s="78">
        <f>ROWS(ES$4:ES274)</f>
        <v>271</v>
      </c>
      <c r="FP274" t="str">
        <f ca="1"/>
        <v/>
      </c>
      <c r="FQ274" t="str">
        <f ca="1"/>
        <v/>
      </c>
      <c r="FR274" t="str">
        <f ca="1"/>
        <v/>
      </c>
      <c r="FZ274" s="109"/>
      <c r="GH274" t="str">
        <f ca="1"/>
        <v/>
      </c>
      <c r="GI274" t="str">
        <f ca="1"/>
        <v/>
      </c>
      <c r="GJ274" t="str">
        <f ca="1"/>
        <v/>
      </c>
      <c r="GY274" t="b">
        <f ca="1"/>
        <v>0</v>
      </c>
      <c r="GZ274" t="str">
        <f ca="1"/>
        <v/>
      </c>
      <c r="HA274" t="str">
        <f ca="1"/>
        <v/>
      </c>
      <c r="HB274" t="str">
        <f ca="1"/>
        <v/>
      </c>
      <c r="HQ274" t="str">
        <f ca="1"/>
        <v/>
      </c>
      <c r="HR274" t="str">
        <f ca="1"/>
        <v/>
      </c>
      <c r="HS274" t="str">
        <f ca="1"/>
        <v/>
      </c>
    </row>
    <row r="275" spans="1:227">
      <c r="A275" s="14" t="str">
        <f>IF(AK275,MAX(A$4:A274)+1,"")</f>
        <v/>
      </c>
      <c r="B275" s="51"/>
      <c r="C275" s="12"/>
      <c r="D275" s="12"/>
      <c r="E275" s="12"/>
      <c r="G275" s="12"/>
      <c r="I275" s="186"/>
      <c r="K275" s="12"/>
      <c r="L275" s="241"/>
      <c r="M275" s="241"/>
      <c r="O275" s="239">
        <v>0</v>
      </c>
      <c r="P275" s="240" t="str">
        <f ca="1">IF(T275,SUM(OFFSET($O275:$O$303,,,U275)),"")</f>
        <v/>
      </c>
      <c r="Q275" s="175"/>
      <c r="R275" s="177" t="str">
        <v/>
      </c>
      <c r="T275">
        <v>0</v>
      </c>
      <c r="U275" t="str">
        <f>IF(T275,IFERROR(MATCH(1,$T276:$T$303,0),ROWS($T275:$T$303)),"")</f>
        <v/>
      </c>
      <c r="V275" t="str">
        <v/>
      </c>
      <c r="W275" t="b">
        <f t="shared" si="36"/>
        <v>0</v>
      </c>
      <c r="X275" t="str">
        <v/>
      </c>
      <c r="Y275" t="str">
        <v/>
      </c>
      <c r="Z275" t="str">
        <v/>
      </c>
      <c r="AA275" t="b">
        <v>0</v>
      </c>
      <c r="AB275" t="b">
        <v>0</v>
      </c>
      <c r="AC275" t="b">
        <v>0</v>
      </c>
      <c r="AD275" t="b">
        <v>0</v>
      </c>
      <c r="AE275" t="b">
        <v>0</v>
      </c>
      <c r="AF275" s="25" t="b">
        <v>0</v>
      </c>
      <c r="AG275" t="b">
        <v>0</v>
      </c>
      <c r="AH275">
        <v>0</v>
      </c>
      <c r="AI275">
        <v>0</v>
      </c>
      <c r="AK275" s="13">
        <v>0</v>
      </c>
      <c r="AL275" s="13">
        <v>0</v>
      </c>
      <c r="AM275" s="13">
        <v>0</v>
      </c>
      <c r="AN275" s="18">
        <v>0</v>
      </c>
      <c r="AO275">
        <v>0</v>
      </c>
      <c r="AP275" t="b">
        <v>0</v>
      </c>
      <c r="AQ275">
        <v>0</v>
      </c>
      <c r="AR275">
        <v>0</v>
      </c>
      <c r="AS275" s="35" t="str">
        <v/>
      </c>
      <c r="AT275" s="35"/>
      <c r="AU275" s="58"/>
      <c r="AV275" t="b">
        <f t="shared" si="37"/>
        <v>0</v>
      </c>
      <c r="AW275">
        <v>0</v>
      </c>
      <c r="AX275">
        <v>0</v>
      </c>
      <c r="AY275">
        <v>0</v>
      </c>
      <c r="AZ275">
        <f ca="1"/>
        <v>0</v>
      </c>
      <c r="BB275" t="str">
        <v/>
      </c>
      <c r="BC275" t="str">
        <v/>
      </c>
      <c r="BD275" t="str">
        <v/>
      </c>
      <c r="BE275" t="str">
        <v/>
      </c>
      <c r="BF275" t="str">
        <v/>
      </c>
      <c r="BG275">
        <f ca="1"/>
        <v>0</v>
      </c>
      <c r="BI275" s="54" t="str">
        <f t="shared" si="39"/>
        <v/>
      </c>
      <c r="BJ275" s="54" t="str">
        <f t="shared" si="40"/>
        <v/>
      </c>
      <c r="BK275" s="54" t="str">
        <f t="shared" si="41"/>
        <v/>
      </c>
      <c r="BL275" s="54" t="str">
        <v/>
      </c>
      <c r="BM275" t="str">
        <v/>
      </c>
      <c r="BN275" t="str">
        <v/>
      </c>
      <c r="BO275" t="str">
        <v/>
      </c>
      <c r="BP275" t="str">
        <v/>
      </c>
      <c r="BQ275" s="25" t="str">
        <f t="shared" si="38"/>
        <v/>
      </c>
      <c r="BR275" s="35" t="str">
        <v/>
      </c>
      <c r="BS275" s="35" t="str">
        <v/>
      </c>
      <c r="BT275" t="str">
        <v>275</v>
      </c>
      <c r="BU275" s="35" t="str">
        <f t="shared" si="44"/>
        <v/>
      </c>
      <c r="BX275" s="13"/>
      <c r="BY275" s="57" t="str">
        <f t="shared" si="42"/>
        <v/>
      </c>
      <c r="BZ275" s="57"/>
      <c r="CG275" s="71"/>
      <c r="CH275" s="73"/>
      <c r="CI275" s="73"/>
      <c r="CJ275" s="73"/>
      <c r="CK275" s="73"/>
      <c r="CL275" s="73"/>
      <c r="CM275" s="73"/>
      <c r="CN275" s="73"/>
      <c r="CO275" s="73"/>
      <c r="CP275" s="73"/>
      <c r="CQ275" s="73"/>
      <c r="CR275" s="73"/>
      <c r="CS275" s="73"/>
      <c r="CT275" s="73"/>
      <c r="CU275" s="73"/>
      <c r="CX275" t="str">
        <f ca="1"/>
        <v/>
      </c>
      <c r="CY275" t="str">
        <f ca="1"/>
        <v/>
      </c>
      <c r="CZ275" t="str">
        <f ca="1"/>
        <v/>
      </c>
      <c r="DA275" t="str">
        <f ca="1"/>
        <v/>
      </c>
      <c r="DB275" t="str">
        <f ca="1"/>
        <v/>
      </c>
      <c r="DC275" t="str">
        <f ca="1"/>
        <v/>
      </c>
      <c r="DD275" t="str">
        <f ca="1"/>
        <v/>
      </c>
      <c r="DL275" s="18" t="b">
        <f ca="1"/>
        <v>0</v>
      </c>
      <c r="DM275" s="141" t="str">
        <f t="shared" ca="1" si="43"/>
        <v/>
      </c>
      <c r="DN275" t="str">
        <v/>
      </c>
      <c r="DO275" t="str">
        <f ca="1"/>
        <v/>
      </c>
      <c r="DP275" t="str">
        <f ca="1"/>
        <v/>
      </c>
      <c r="DS275" t="str">
        <f ca="1"/>
        <v/>
      </c>
      <c r="DT275" t="str">
        <f ca="1"/>
        <v/>
      </c>
      <c r="DU275" t="str">
        <f ca="1"/>
        <v/>
      </c>
      <c r="DV275" t="str">
        <f ca="1"/>
        <v/>
      </c>
      <c r="DY275" t="str">
        <f ca="1"/>
        <v/>
      </c>
      <c r="DZ275" t="str">
        <f ca="1"/>
        <v/>
      </c>
      <c r="EC275" t="b">
        <f ca="1"/>
        <v>0</v>
      </c>
      <c r="ED275" t="str">
        <f ca="1"/>
        <v/>
      </c>
      <c r="EE275" s="13" t="str">
        <f ca="1"/>
        <v/>
      </c>
      <c r="EG275" t="str">
        <f ca="1"/>
        <v/>
      </c>
      <c r="EH275" t="str">
        <f ca="1"/>
        <v/>
      </c>
      <c r="EI275" t="str">
        <f ca="1"/>
        <v/>
      </c>
      <c r="EJ275" t="str">
        <f ca="1"/>
        <v/>
      </c>
      <c r="EK275" t="str">
        <f ca="1"/>
        <v/>
      </c>
      <c r="EL275" t="str">
        <f ca="1">IF(_IsInternal,_xlfn.TEXTJOIN($EL$1,TRUE,EG275:EJ275),"")</f>
        <v/>
      </c>
      <c r="EM275" t="str">
        <f ca="1"/>
        <v/>
      </c>
      <c r="EP275" t="str">
        <v/>
      </c>
      <c r="EQ275" t="str">
        <f ca="1"/>
        <v/>
      </c>
      <c r="ES275" s="78">
        <f>ROWS(ES$4:ES275)</f>
        <v>272</v>
      </c>
      <c r="FP275" t="str">
        <f ca="1"/>
        <v/>
      </c>
      <c r="FQ275" t="str">
        <f ca="1"/>
        <v/>
      </c>
      <c r="FR275" t="str">
        <f ca="1"/>
        <v/>
      </c>
      <c r="FZ275" s="109"/>
      <c r="GH275" t="str">
        <f ca="1"/>
        <v/>
      </c>
      <c r="GI275" t="str">
        <f ca="1"/>
        <v/>
      </c>
      <c r="GJ275" t="str">
        <f ca="1"/>
        <v/>
      </c>
      <c r="GY275" t="b">
        <f ca="1"/>
        <v>0</v>
      </c>
      <c r="GZ275" t="str">
        <f ca="1"/>
        <v/>
      </c>
      <c r="HA275" t="str">
        <f ca="1"/>
        <v/>
      </c>
      <c r="HB275" t="str">
        <f ca="1"/>
        <v/>
      </c>
      <c r="HQ275" t="str">
        <f ca="1"/>
        <v/>
      </c>
      <c r="HR275" t="str">
        <f ca="1"/>
        <v/>
      </c>
      <c r="HS275" t="str">
        <f ca="1"/>
        <v/>
      </c>
    </row>
    <row r="276" spans="1:227">
      <c r="A276" s="14" t="str">
        <f>IF(AK276,MAX(A$4:A275)+1,"")</f>
        <v/>
      </c>
      <c r="B276" s="51"/>
      <c r="C276" s="12"/>
      <c r="D276" s="12"/>
      <c r="E276" s="12"/>
      <c r="G276" s="12"/>
      <c r="I276" s="186"/>
      <c r="K276" s="12"/>
      <c r="L276" s="241"/>
      <c r="M276" s="241"/>
      <c r="O276" s="239">
        <v>0</v>
      </c>
      <c r="P276" s="240" t="str">
        <f ca="1">IF(T276,SUM(OFFSET($O276:$O$303,,,U276)),"")</f>
        <v/>
      </c>
      <c r="Q276" s="175"/>
      <c r="R276" s="177" t="str">
        <v/>
      </c>
      <c r="T276">
        <v>0</v>
      </c>
      <c r="U276" t="str">
        <f>IF(T276,IFERROR(MATCH(1,$T277:$T$303,0),ROWS($T276:$T$303)),"")</f>
        <v/>
      </c>
      <c r="V276" t="str">
        <v/>
      </c>
      <c r="W276" t="b">
        <f t="shared" si="36"/>
        <v>0</v>
      </c>
      <c r="X276" t="str">
        <v/>
      </c>
      <c r="Y276" t="str">
        <v/>
      </c>
      <c r="Z276" t="str">
        <v/>
      </c>
      <c r="AA276" t="b">
        <v>0</v>
      </c>
      <c r="AB276" t="b">
        <v>0</v>
      </c>
      <c r="AC276" t="b">
        <v>0</v>
      </c>
      <c r="AD276" t="b">
        <v>0</v>
      </c>
      <c r="AE276" t="b">
        <v>0</v>
      </c>
      <c r="AF276" s="25" t="b">
        <v>0</v>
      </c>
      <c r="AG276" t="b">
        <v>0</v>
      </c>
      <c r="AH276">
        <v>0</v>
      </c>
      <c r="AI276">
        <v>0</v>
      </c>
      <c r="AK276" s="13">
        <v>0</v>
      </c>
      <c r="AL276" s="13">
        <v>0</v>
      </c>
      <c r="AM276" s="13">
        <v>0</v>
      </c>
      <c r="AN276" s="18">
        <v>0</v>
      </c>
      <c r="AO276">
        <v>0</v>
      </c>
      <c r="AP276" t="b">
        <v>0</v>
      </c>
      <c r="AQ276">
        <v>0</v>
      </c>
      <c r="AR276">
        <v>0</v>
      </c>
      <c r="AS276" s="35" t="str">
        <v/>
      </c>
      <c r="AT276" s="35"/>
      <c r="AU276" s="58"/>
      <c r="AV276" t="b">
        <f t="shared" si="37"/>
        <v>0</v>
      </c>
      <c r="AW276">
        <v>0</v>
      </c>
      <c r="AX276">
        <v>0</v>
      </c>
      <c r="AY276">
        <v>0</v>
      </c>
      <c r="AZ276">
        <f ca="1"/>
        <v>0</v>
      </c>
      <c r="BB276" t="str">
        <v/>
      </c>
      <c r="BC276" t="str">
        <v/>
      </c>
      <c r="BD276" t="str">
        <v/>
      </c>
      <c r="BE276" t="str">
        <v/>
      </c>
      <c r="BF276" t="str">
        <v/>
      </c>
      <c r="BG276">
        <f ca="1"/>
        <v>0</v>
      </c>
      <c r="BI276" s="54" t="str">
        <f t="shared" si="39"/>
        <v/>
      </c>
      <c r="BJ276" s="54" t="str">
        <f t="shared" si="40"/>
        <v/>
      </c>
      <c r="BK276" s="54" t="str">
        <f t="shared" si="41"/>
        <v/>
      </c>
      <c r="BL276" s="54" t="str">
        <v/>
      </c>
      <c r="BM276" t="str">
        <v/>
      </c>
      <c r="BN276" t="str">
        <v/>
      </c>
      <c r="BO276" t="str">
        <v/>
      </c>
      <c r="BP276" t="str">
        <v/>
      </c>
      <c r="BQ276" s="25" t="str">
        <f t="shared" si="38"/>
        <v/>
      </c>
      <c r="BR276" s="35" t="str">
        <v/>
      </c>
      <c r="BS276" s="35" t="str">
        <v/>
      </c>
      <c r="BT276" t="str">
        <v>276</v>
      </c>
      <c r="BU276" s="35" t="str">
        <f t="shared" si="44"/>
        <v/>
      </c>
      <c r="BX276" s="13"/>
      <c r="BY276" s="57" t="str">
        <f t="shared" si="42"/>
        <v/>
      </c>
      <c r="BZ276" s="57"/>
      <c r="CG276" s="71"/>
      <c r="CH276" s="73"/>
      <c r="CI276" s="73"/>
      <c r="CJ276" s="73"/>
      <c r="CK276" s="73"/>
      <c r="CL276" s="73"/>
      <c r="CM276" s="73"/>
      <c r="CN276" s="73"/>
      <c r="CO276" s="73"/>
      <c r="CP276" s="73"/>
      <c r="CQ276" s="73"/>
      <c r="CR276" s="73"/>
      <c r="CS276" s="73"/>
      <c r="CT276" s="73"/>
      <c r="CU276" s="73"/>
      <c r="CX276" t="str">
        <f ca="1"/>
        <v/>
      </c>
      <c r="CY276" t="str">
        <f ca="1"/>
        <v/>
      </c>
      <c r="CZ276" t="str">
        <f ca="1"/>
        <v/>
      </c>
      <c r="DA276" t="str">
        <f ca="1"/>
        <v/>
      </c>
      <c r="DB276" t="str">
        <f ca="1"/>
        <v/>
      </c>
      <c r="DC276" t="str">
        <f ca="1"/>
        <v/>
      </c>
      <c r="DD276" t="str">
        <f ca="1"/>
        <v/>
      </c>
      <c r="DL276" s="18" t="b">
        <f ca="1"/>
        <v>0</v>
      </c>
      <c r="DM276" s="141" t="str">
        <f t="shared" ca="1" si="43"/>
        <v/>
      </c>
      <c r="DN276" t="str">
        <v/>
      </c>
      <c r="DO276" t="str">
        <f ca="1"/>
        <v/>
      </c>
      <c r="DP276" t="str">
        <f ca="1"/>
        <v/>
      </c>
      <c r="DS276" t="str">
        <f ca="1"/>
        <v/>
      </c>
      <c r="DT276" t="str">
        <f ca="1"/>
        <v/>
      </c>
      <c r="DU276" t="str">
        <f ca="1"/>
        <v/>
      </c>
      <c r="DV276" t="str">
        <f ca="1"/>
        <v/>
      </c>
      <c r="DY276" t="str">
        <f ca="1"/>
        <v/>
      </c>
      <c r="DZ276" t="str">
        <f ca="1"/>
        <v/>
      </c>
      <c r="EC276" t="b">
        <f ca="1"/>
        <v>0</v>
      </c>
      <c r="ED276" t="str">
        <f ca="1"/>
        <v/>
      </c>
      <c r="EE276" s="13" t="str">
        <f ca="1"/>
        <v/>
      </c>
      <c r="EG276" t="str">
        <f ca="1"/>
        <v/>
      </c>
      <c r="EH276" t="str">
        <f ca="1"/>
        <v/>
      </c>
      <c r="EI276" t="str">
        <f ca="1"/>
        <v/>
      </c>
      <c r="EJ276" t="str">
        <f ca="1"/>
        <v/>
      </c>
      <c r="EK276" t="str">
        <f ca="1"/>
        <v/>
      </c>
      <c r="EL276" t="str">
        <f ca="1">IF(_IsInternal,_xlfn.TEXTJOIN($EL$1,TRUE,EG276:EJ276),"")</f>
        <v/>
      </c>
      <c r="EM276" t="str">
        <f ca="1"/>
        <v/>
      </c>
      <c r="EP276" t="str">
        <v/>
      </c>
      <c r="EQ276" t="str">
        <f ca="1"/>
        <v/>
      </c>
      <c r="ES276" s="78">
        <f>ROWS(ES$4:ES276)</f>
        <v>273</v>
      </c>
      <c r="FP276" t="str">
        <f ca="1"/>
        <v/>
      </c>
      <c r="FQ276" t="str">
        <f ca="1"/>
        <v/>
      </c>
      <c r="FR276" t="str">
        <f ca="1"/>
        <v/>
      </c>
      <c r="FZ276" s="109"/>
      <c r="GH276" t="str">
        <f ca="1"/>
        <v/>
      </c>
      <c r="GI276" t="str">
        <f ca="1"/>
        <v/>
      </c>
      <c r="GJ276" t="str">
        <f ca="1"/>
        <v/>
      </c>
      <c r="GY276" t="b">
        <f ca="1"/>
        <v>0</v>
      </c>
      <c r="GZ276" t="str">
        <f ca="1"/>
        <v/>
      </c>
      <c r="HA276" t="str">
        <f ca="1"/>
        <v/>
      </c>
      <c r="HB276" t="str">
        <f ca="1"/>
        <v/>
      </c>
      <c r="HQ276" t="str">
        <f ca="1"/>
        <v/>
      </c>
      <c r="HR276" t="str">
        <f ca="1"/>
        <v/>
      </c>
      <c r="HS276" t="str">
        <f ca="1"/>
        <v/>
      </c>
    </row>
    <row r="277" spans="1:227">
      <c r="A277" s="14" t="str">
        <f>IF(AK277,MAX(A$4:A276)+1,"")</f>
        <v/>
      </c>
      <c r="B277" s="51"/>
      <c r="C277" s="12"/>
      <c r="D277" s="12"/>
      <c r="E277" s="12"/>
      <c r="G277" s="12"/>
      <c r="I277" s="186"/>
      <c r="K277" s="12"/>
      <c r="L277" s="241"/>
      <c r="M277" s="241"/>
      <c r="O277" s="239">
        <v>0</v>
      </c>
      <c r="P277" s="240" t="str">
        <f ca="1">IF(T277,SUM(OFFSET($O277:$O$303,,,U277)),"")</f>
        <v/>
      </c>
      <c r="Q277" s="175"/>
      <c r="R277" s="177" t="str">
        <v/>
      </c>
      <c r="T277">
        <v>0</v>
      </c>
      <c r="U277" t="str">
        <f>IF(T277,IFERROR(MATCH(1,$T278:$T$303,0),ROWS($T277:$T$303)),"")</f>
        <v/>
      </c>
      <c r="V277" t="str">
        <v/>
      </c>
      <c r="W277" t="b">
        <f t="shared" si="36"/>
        <v>0</v>
      </c>
      <c r="X277" t="str">
        <v/>
      </c>
      <c r="Y277" t="str">
        <v/>
      </c>
      <c r="Z277" t="str">
        <v/>
      </c>
      <c r="AA277" t="b">
        <v>0</v>
      </c>
      <c r="AB277" t="b">
        <v>0</v>
      </c>
      <c r="AC277" t="b">
        <v>0</v>
      </c>
      <c r="AD277" t="b">
        <v>0</v>
      </c>
      <c r="AE277" t="b">
        <v>0</v>
      </c>
      <c r="AF277" s="25" t="b">
        <v>0</v>
      </c>
      <c r="AG277" t="b">
        <v>0</v>
      </c>
      <c r="AH277">
        <v>0</v>
      </c>
      <c r="AI277">
        <v>0</v>
      </c>
      <c r="AK277" s="13">
        <v>0</v>
      </c>
      <c r="AL277" s="13">
        <v>0</v>
      </c>
      <c r="AM277" s="13">
        <v>0</v>
      </c>
      <c r="AN277" s="18">
        <v>0</v>
      </c>
      <c r="AO277">
        <v>0</v>
      </c>
      <c r="AP277" t="b">
        <v>0</v>
      </c>
      <c r="AQ277">
        <v>0</v>
      </c>
      <c r="AR277">
        <v>0</v>
      </c>
      <c r="AS277" s="35" t="str">
        <v/>
      </c>
      <c r="AT277" s="35"/>
      <c r="AU277" s="58"/>
      <c r="AV277" t="b">
        <f t="shared" si="37"/>
        <v>0</v>
      </c>
      <c r="AW277">
        <v>0</v>
      </c>
      <c r="AX277">
        <v>0</v>
      </c>
      <c r="AY277">
        <v>0</v>
      </c>
      <c r="AZ277">
        <f ca="1"/>
        <v>0</v>
      </c>
      <c r="BB277" t="str">
        <v/>
      </c>
      <c r="BC277" t="str">
        <v/>
      </c>
      <c r="BD277" t="str">
        <v/>
      </c>
      <c r="BE277" t="str">
        <v/>
      </c>
      <c r="BF277" t="str">
        <v/>
      </c>
      <c r="BG277">
        <f ca="1"/>
        <v>0</v>
      </c>
      <c r="BI277" s="54" t="str">
        <f t="shared" si="39"/>
        <v/>
      </c>
      <c r="BJ277" s="54" t="str">
        <f t="shared" si="40"/>
        <v/>
      </c>
      <c r="BK277" s="54" t="str">
        <f t="shared" si="41"/>
        <v/>
      </c>
      <c r="BL277" s="54" t="str">
        <v/>
      </c>
      <c r="BM277" t="str">
        <v/>
      </c>
      <c r="BN277" t="str">
        <v/>
      </c>
      <c r="BO277" t="str">
        <v/>
      </c>
      <c r="BP277" t="str">
        <v/>
      </c>
      <c r="BQ277" s="25" t="str">
        <f t="shared" si="38"/>
        <v/>
      </c>
      <c r="BR277" s="35" t="str">
        <v/>
      </c>
      <c r="BS277" s="35" t="str">
        <v/>
      </c>
      <c r="BT277" t="str">
        <v>277</v>
      </c>
      <c r="BU277" s="35" t="str">
        <f t="shared" si="44"/>
        <v/>
      </c>
      <c r="BX277" s="13"/>
      <c r="BY277" s="57" t="str">
        <f t="shared" si="42"/>
        <v/>
      </c>
      <c r="BZ277" s="57"/>
      <c r="CG277" s="71"/>
      <c r="CH277" s="73"/>
      <c r="CI277" s="73"/>
      <c r="CJ277" s="73"/>
      <c r="CK277" s="73"/>
      <c r="CL277" s="73"/>
      <c r="CM277" s="73"/>
      <c r="CN277" s="73"/>
      <c r="CO277" s="73"/>
      <c r="CP277" s="73"/>
      <c r="CQ277" s="73"/>
      <c r="CR277" s="73"/>
      <c r="CS277" s="73"/>
      <c r="CT277" s="73"/>
      <c r="CU277" s="73"/>
      <c r="CX277" t="str">
        <f ca="1"/>
        <v/>
      </c>
      <c r="CY277" t="str">
        <f ca="1"/>
        <v/>
      </c>
      <c r="CZ277" t="str">
        <f ca="1"/>
        <v/>
      </c>
      <c r="DA277" t="str">
        <f ca="1"/>
        <v/>
      </c>
      <c r="DB277" t="str">
        <f ca="1"/>
        <v/>
      </c>
      <c r="DC277" t="str">
        <f ca="1"/>
        <v/>
      </c>
      <c r="DD277" t="str">
        <f ca="1"/>
        <v/>
      </c>
      <c r="DL277" s="18" t="b">
        <f ca="1"/>
        <v>0</v>
      </c>
      <c r="DM277" s="141" t="str">
        <f t="shared" ca="1" si="43"/>
        <v/>
      </c>
      <c r="DN277" t="str">
        <v/>
      </c>
      <c r="DO277" t="str">
        <f ca="1"/>
        <v/>
      </c>
      <c r="DP277" t="str">
        <f ca="1"/>
        <v/>
      </c>
      <c r="DS277" t="str">
        <f ca="1"/>
        <v/>
      </c>
      <c r="DT277" t="str">
        <f ca="1"/>
        <v/>
      </c>
      <c r="DU277" t="str">
        <f ca="1"/>
        <v/>
      </c>
      <c r="DV277" t="str">
        <f ca="1"/>
        <v/>
      </c>
      <c r="DY277" t="str">
        <f ca="1"/>
        <v/>
      </c>
      <c r="DZ277" t="str">
        <f ca="1"/>
        <v/>
      </c>
      <c r="EC277" t="b">
        <f ca="1"/>
        <v>0</v>
      </c>
      <c r="ED277" t="str">
        <f ca="1"/>
        <v/>
      </c>
      <c r="EE277" s="13" t="str">
        <f ca="1"/>
        <v/>
      </c>
      <c r="EG277" t="str">
        <f ca="1"/>
        <v/>
      </c>
      <c r="EH277" t="str">
        <f ca="1"/>
        <v/>
      </c>
      <c r="EI277" t="str">
        <f ca="1"/>
        <v/>
      </c>
      <c r="EJ277" t="str">
        <f ca="1"/>
        <v/>
      </c>
      <c r="EK277" t="str">
        <f ca="1"/>
        <v/>
      </c>
      <c r="EL277" t="str">
        <f ca="1">IF(_IsInternal,_xlfn.TEXTJOIN($EL$1,TRUE,EG277:EJ277),"")</f>
        <v/>
      </c>
      <c r="EM277" t="str">
        <f ca="1"/>
        <v/>
      </c>
      <c r="EP277" t="str">
        <v/>
      </c>
      <c r="EQ277" t="str">
        <f ca="1"/>
        <v/>
      </c>
      <c r="ES277" s="78">
        <f>ROWS(ES$4:ES277)</f>
        <v>274</v>
      </c>
      <c r="FP277" t="str">
        <f ca="1"/>
        <v/>
      </c>
      <c r="FQ277" t="str">
        <f ca="1"/>
        <v/>
      </c>
      <c r="FR277" t="str">
        <f ca="1"/>
        <v/>
      </c>
      <c r="FZ277" s="109"/>
      <c r="GH277" t="str">
        <f ca="1"/>
        <v/>
      </c>
      <c r="GI277" t="str">
        <f ca="1"/>
        <v/>
      </c>
      <c r="GJ277" t="str">
        <f ca="1"/>
        <v/>
      </c>
      <c r="GY277" t="b">
        <f ca="1"/>
        <v>0</v>
      </c>
      <c r="GZ277" t="str">
        <f ca="1"/>
        <v/>
      </c>
      <c r="HA277" t="str">
        <f ca="1"/>
        <v/>
      </c>
      <c r="HB277" t="str">
        <f ca="1"/>
        <v/>
      </c>
      <c r="HQ277" t="str">
        <f ca="1"/>
        <v/>
      </c>
      <c r="HR277" t="str">
        <f ca="1"/>
        <v/>
      </c>
      <c r="HS277" t="str">
        <f ca="1"/>
        <v/>
      </c>
    </row>
    <row r="278" spans="1:227">
      <c r="A278" s="14" t="str">
        <f>IF(AK278,MAX(A$4:A277)+1,"")</f>
        <v/>
      </c>
      <c r="B278" s="51"/>
      <c r="C278" s="12"/>
      <c r="D278" s="12"/>
      <c r="E278" s="12"/>
      <c r="G278" s="12"/>
      <c r="I278" s="186"/>
      <c r="K278" s="12"/>
      <c r="L278" s="241"/>
      <c r="M278" s="241"/>
      <c r="O278" s="239">
        <v>0</v>
      </c>
      <c r="P278" s="240" t="str">
        <f ca="1">IF(T278,SUM(OFFSET($O278:$O$303,,,U278)),"")</f>
        <v/>
      </c>
      <c r="Q278" s="175"/>
      <c r="R278" s="177" t="str">
        <v/>
      </c>
      <c r="T278">
        <v>0</v>
      </c>
      <c r="U278" t="str">
        <f>IF(T278,IFERROR(MATCH(1,$T279:$T$303,0),ROWS($T278:$T$303)),"")</f>
        <v/>
      </c>
      <c r="V278" t="str">
        <v/>
      </c>
      <c r="W278" t="b">
        <f t="shared" si="36"/>
        <v>0</v>
      </c>
      <c r="X278" t="str">
        <v/>
      </c>
      <c r="Y278" t="str">
        <v/>
      </c>
      <c r="Z278" t="str">
        <v/>
      </c>
      <c r="AA278" t="b">
        <v>0</v>
      </c>
      <c r="AB278" t="b">
        <v>0</v>
      </c>
      <c r="AC278" t="b">
        <v>0</v>
      </c>
      <c r="AD278" t="b">
        <v>0</v>
      </c>
      <c r="AE278" t="b">
        <v>0</v>
      </c>
      <c r="AF278" s="25" t="b">
        <v>0</v>
      </c>
      <c r="AG278" t="b">
        <v>0</v>
      </c>
      <c r="AH278">
        <v>0</v>
      </c>
      <c r="AI278">
        <v>0</v>
      </c>
      <c r="AK278" s="13">
        <v>0</v>
      </c>
      <c r="AL278" s="13">
        <v>0</v>
      </c>
      <c r="AM278" s="13">
        <v>0</v>
      </c>
      <c r="AN278" s="18">
        <v>0</v>
      </c>
      <c r="AO278">
        <v>0</v>
      </c>
      <c r="AP278" t="b">
        <v>0</v>
      </c>
      <c r="AQ278">
        <v>0</v>
      </c>
      <c r="AR278">
        <v>0</v>
      </c>
      <c r="AS278" s="35" t="str">
        <v/>
      </c>
      <c r="AT278" s="35"/>
      <c r="AU278" s="58"/>
      <c r="AV278" t="b">
        <f t="shared" si="37"/>
        <v>0</v>
      </c>
      <c r="AW278">
        <v>0</v>
      </c>
      <c r="AX278">
        <v>0</v>
      </c>
      <c r="AY278">
        <v>0</v>
      </c>
      <c r="AZ278">
        <f ca="1"/>
        <v>0</v>
      </c>
      <c r="BB278" t="str">
        <v/>
      </c>
      <c r="BC278" t="str">
        <v/>
      </c>
      <c r="BD278" t="str">
        <v/>
      </c>
      <c r="BE278" t="str">
        <v/>
      </c>
      <c r="BF278" t="str">
        <v/>
      </c>
      <c r="BG278">
        <f ca="1"/>
        <v>0</v>
      </c>
      <c r="BI278" s="54" t="str">
        <f t="shared" si="39"/>
        <v/>
      </c>
      <c r="BJ278" s="54" t="str">
        <f t="shared" si="40"/>
        <v/>
      </c>
      <c r="BK278" s="54" t="str">
        <f t="shared" si="41"/>
        <v/>
      </c>
      <c r="BL278" s="54" t="str">
        <v/>
      </c>
      <c r="BM278" t="str">
        <v/>
      </c>
      <c r="BN278" t="str">
        <v/>
      </c>
      <c r="BO278" t="str">
        <v/>
      </c>
      <c r="BP278" t="str">
        <v/>
      </c>
      <c r="BQ278" s="25" t="str">
        <f t="shared" si="38"/>
        <v/>
      </c>
      <c r="BR278" s="35" t="str">
        <v/>
      </c>
      <c r="BS278" s="35" t="str">
        <v/>
      </c>
      <c r="BT278" t="str">
        <v>278</v>
      </c>
      <c r="BU278" s="35" t="str">
        <f t="shared" si="44"/>
        <v/>
      </c>
      <c r="BX278" s="13"/>
      <c r="BY278" s="57" t="str">
        <f t="shared" si="42"/>
        <v/>
      </c>
      <c r="BZ278" s="57"/>
      <c r="CG278" s="71"/>
      <c r="CH278" s="73"/>
      <c r="CI278" s="73"/>
      <c r="CJ278" s="73"/>
      <c r="CK278" s="73"/>
      <c r="CL278" s="73"/>
      <c r="CM278" s="73"/>
      <c r="CN278" s="73"/>
      <c r="CO278" s="73"/>
      <c r="CP278" s="73"/>
      <c r="CQ278" s="73"/>
      <c r="CR278" s="73"/>
      <c r="CS278" s="73"/>
      <c r="CT278" s="73"/>
      <c r="CU278" s="73"/>
      <c r="CX278" t="str">
        <f ca="1"/>
        <v/>
      </c>
      <c r="CY278" t="str">
        <f ca="1"/>
        <v/>
      </c>
      <c r="CZ278" t="str">
        <f ca="1"/>
        <v/>
      </c>
      <c r="DA278" t="str">
        <f ca="1"/>
        <v/>
      </c>
      <c r="DB278" t="str">
        <f ca="1"/>
        <v/>
      </c>
      <c r="DC278" t="str">
        <f ca="1"/>
        <v/>
      </c>
      <c r="DD278" t="str">
        <f ca="1"/>
        <v/>
      </c>
      <c r="DL278" s="18" t="b">
        <f ca="1"/>
        <v>0</v>
      </c>
      <c r="DM278" s="141" t="str">
        <f t="shared" ca="1" si="43"/>
        <v/>
      </c>
      <c r="DN278" t="str">
        <v/>
      </c>
      <c r="DO278" t="str">
        <f ca="1"/>
        <v/>
      </c>
      <c r="DP278" t="str">
        <f ca="1"/>
        <v/>
      </c>
      <c r="DS278" t="str">
        <f ca="1"/>
        <v/>
      </c>
      <c r="DT278" t="str">
        <f ca="1"/>
        <v/>
      </c>
      <c r="DU278" t="str">
        <f ca="1"/>
        <v/>
      </c>
      <c r="DV278" t="str">
        <f ca="1"/>
        <v/>
      </c>
      <c r="DY278" t="str">
        <f ca="1"/>
        <v/>
      </c>
      <c r="DZ278" t="str">
        <f ca="1"/>
        <v/>
      </c>
      <c r="EC278" t="b">
        <f ca="1"/>
        <v>0</v>
      </c>
      <c r="ED278" t="str">
        <f ca="1"/>
        <v/>
      </c>
      <c r="EE278" s="13" t="str">
        <f ca="1"/>
        <v/>
      </c>
      <c r="EG278" t="str">
        <f ca="1"/>
        <v/>
      </c>
      <c r="EH278" t="str">
        <f ca="1"/>
        <v/>
      </c>
      <c r="EI278" t="str">
        <f ca="1"/>
        <v/>
      </c>
      <c r="EJ278" t="str">
        <f ca="1"/>
        <v/>
      </c>
      <c r="EK278" t="str">
        <f ca="1"/>
        <v/>
      </c>
      <c r="EL278" t="str">
        <f ca="1">IF(_IsInternal,_xlfn.TEXTJOIN($EL$1,TRUE,EG278:EJ278),"")</f>
        <v/>
      </c>
      <c r="EM278" t="str">
        <f ca="1"/>
        <v/>
      </c>
      <c r="EP278" t="str">
        <v/>
      </c>
      <c r="EQ278" t="str">
        <f ca="1"/>
        <v/>
      </c>
      <c r="ES278" s="78">
        <f>ROWS(ES$4:ES278)</f>
        <v>275</v>
      </c>
      <c r="FP278" t="str">
        <f ca="1"/>
        <v/>
      </c>
      <c r="FQ278" t="str">
        <f ca="1"/>
        <v/>
      </c>
      <c r="FR278" t="str">
        <f ca="1"/>
        <v/>
      </c>
      <c r="FZ278" s="109"/>
      <c r="GH278" t="str">
        <f ca="1"/>
        <v/>
      </c>
      <c r="GI278" t="str">
        <f ca="1"/>
        <v/>
      </c>
      <c r="GJ278" t="str">
        <f ca="1"/>
        <v/>
      </c>
      <c r="GY278" t="b">
        <f ca="1"/>
        <v>0</v>
      </c>
      <c r="GZ278" t="str">
        <f ca="1"/>
        <v/>
      </c>
      <c r="HA278" t="str">
        <f ca="1"/>
        <v/>
      </c>
      <c r="HB278" t="str">
        <f ca="1"/>
        <v/>
      </c>
      <c r="HQ278" t="str">
        <f ca="1"/>
        <v/>
      </c>
      <c r="HR278" t="str">
        <f ca="1"/>
        <v/>
      </c>
      <c r="HS278" t="str">
        <f ca="1"/>
        <v/>
      </c>
    </row>
    <row r="279" spans="1:227">
      <c r="A279" s="14" t="str">
        <f>IF(AK279,MAX(A$4:A278)+1,"")</f>
        <v/>
      </c>
      <c r="B279" s="51"/>
      <c r="C279" s="12"/>
      <c r="D279" s="12"/>
      <c r="E279" s="12"/>
      <c r="G279" s="12"/>
      <c r="I279" s="186"/>
      <c r="K279" s="12"/>
      <c r="L279" s="241"/>
      <c r="M279" s="241"/>
      <c r="O279" s="239">
        <v>0</v>
      </c>
      <c r="P279" s="240" t="str">
        <f ca="1">IF(T279,SUM(OFFSET($O279:$O$303,,,U279)),"")</f>
        <v/>
      </c>
      <c r="Q279" s="175"/>
      <c r="R279" s="177" t="str">
        <v/>
      </c>
      <c r="T279">
        <v>0</v>
      </c>
      <c r="U279" t="str">
        <f>IF(T279,IFERROR(MATCH(1,$T280:$T$303,0),ROWS($T279:$T$303)),"")</f>
        <v/>
      </c>
      <c r="V279" t="str">
        <v/>
      </c>
      <c r="W279" t="b">
        <f t="shared" si="36"/>
        <v>0</v>
      </c>
      <c r="X279" t="str">
        <v/>
      </c>
      <c r="Y279" t="str">
        <v/>
      </c>
      <c r="Z279" t="str">
        <v/>
      </c>
      <c r="AA279" t="b">
        <v>0</v>
      </c>
      <c r="AB279" t="b">
        <v>0</v>
      </c>
      <c r="AC279" t="b">
        <v>0</v>
      </c>
      <c r="AD279" t="b">
        <v>0</v>
      </c>
      <c r="AE279" t="b">
        <v>0</v>
      </c>
      <c r="AF279" s="25" t="b">
        <v>0</v>
      </c>
      <c r="AG279" t="b">
        <v>0</v>
      </c>
      <c r="AH279">
        <v>0</v>
      </c>
      <c r="AI279">
        <v>0</v>
      </c>
      <c r="AK279" s="13">
        <v>0</v>
      </c>
      <c r="AL279" s="13">
        <v>0</v>
      </c>
      <c r="AM279" s="13">
        <v>0</v>
      </c>
      <c r="AN279" s="18">
        <v>0</v>
      </c>
      <c r="AO279">
        <v>0</v>
      </c>
      <c r="AP279" t="b">
        <v>0</v>
      </c>
      <c r="AQ279">
        <v>0</v>
      </c>
      <c r="AR279">
        <v>0</v>
      </c>
      <c r="AS279" s="35" t="str">
        <v/>
      </c>
      <c r="AT279" s="35"/>
      <c r="AU279" s="58"/>
      <c r="AV279" t="b">
        <f t="shared" si="37"/>
        <v>0</v>
      </c>
      <c r="AW279">
        <v>0</v>
      </c>
      <c r="AX279">
        <v>0</v>
      </c>
      <c r="AY279">
        <v>0</v>
      </c>
      <c r="AZ279">
        <f ca="1"/>
        <v>0</v>
      </c>
      <c r="BB279" t="str">
        <v/>
      </c>
      <c r="BC279" t="str">
        <v/>
      </c>
      <c r="BD279" t="str">
        <v/>
      </c>
      <c r="BE279" t="str">
        <v/>
      </c>
      <c r="BF279" t="str">
        <v/>
      </c>
      <c r="BG279">
        <f ca="1"/>
        <v>0</v>
      </c>
      <c r="BI279" s="54" t="str">
        <f t="shared" si="39"/>
        <v/>
      </c>
      <c r="BJ279" s="54" t="str">
        <f t="shared" si="40"/>
        <v/>
      </c>
      <c r="BK279" s="54" t="str">
        <f t="shared" si="41"/>
        <v/>
      </c>
      <c r="BL279" s="54" t="str">
        <v/>
      </c>
      <c r="BM279" t="str">
        <v/>
      </c>
      <c r="BN279" t="str">
        <v/>
      </c>
      <c r="BO279" t="str">
        <v/>
      </c>
      <c r="BP279" t="str">
        <v/>
      </c>
      <c r="BQ279" s="25" t="str">
        <f t="shared" si="38"/>
        <v/>
      </c>
      <c r="BR279" s="35" t="str">
        <v/>
      </c>
      <c r="BS279" s="35" t="str">
        <v/>
      </c>
      <c r="BT279" t="str">
        <v>279</v>
      </c>
      <c r="BU279" s="35" t="str">
        <f t="shared" si="44"/>
        <v/>
      </c>
      <c r="BX279" s="13"/>
      <c r="BY279" s="57" t="str">
        <f t="shared" si="42"/>
        <v/>
      </c>
      <c r="BZ279" s="57"/>
      <c r="CG279" s="71"/>
      <c r="CH279" s="73"/>
      <c r="CI279" s="73"/>
      <c r="CJ279" s="73"/>
      <c r="CK279" s="73"/>
      <c r="CL279" s="73"/>
      <c r="CM279" s="73"/>
      <c r="CN279" s="73"/>
      <c r="CO279" s="73"/>
      <c r="CP279" s="73"/>
      <c r="CQ279" s="73"/>
      <c r="CR279" s="73"/>
      <c r="CS279" s="73"/>
      <c r="CT279" s="73"/>
      <c r="CU279" s="73"/>
      <c r="CX279" t="str">
        <f ca="1"/>
        <v/>
      </c>
      <c r="CY279" t="str">
        <f ca="1"/>
        <v/>
      </c>
      <c r="CZ279" t="str">
        <f ca="1"/>
        <v/>
      </c>
      <c r="DA279" t="str">
        <f ca="1"/>
        <v/>
      </c>
      <c r="DB279" t="str">
        <f ca="1"/>
        <v/>
      </c>
      <c r="DC279" t="str">
        <f ca="1"/>
        <v/>
      </c>
      <c r="DD279" t="str">
        <f ca="1"/>
        <v/>
      </c>
      <c r="DL279" s="18" t="b">
        <f ca="1"/>
        <v>0</v>
      </c>
      <c r="DM279" s="141" t="str">
        <f t="shared" ca="1" si="43"/>
        <v/>
      </c>
      <c r="DN279" t="str">
        <v/>
      </c>
      <c r="DO279" t="str">
        <f ca="1"/>
        <v/>
      </c>
      <c r="DP279" t="str">
        <f ca="1"/>
        <v/>
      </c>
      <c r="DS279" t="str">
        <f ca="1"/>
        <v/>
      </c>
      <c r="DT279" t="str">
        <f ca="1"/>
        <v/>
      </c>
      <c r="DU279" t="str">
        <f ca="1"/>
        <v/>
      </c>
      <c r="DV279" t="str">
        <f ca="1"/>
        <v/>
      </c>
      <c r="DY279" t="str">
        <f ca="1"/>
        <v/>
      </c>
      <c r="DZ279" t="str">
        <f ca="1"/>
        <v/>
      </c>
      <c r="EC279" t="b">
        <f ca="1"/>
        <v>0</v>
      </c>
      <c r="ED279" t="str">
        <f ca="1"/>
        <v/>
      </c>
      <c r="EE279" s="13" t="str">
        <f ca="1"/>
        <v/>
      </c>
      <c r="EG279" t="str">
        <f ca="1"/>
        <v/>
      </c>
      <c r="EH279" t="str">
        <f ca="1"/>
        <v/>
      </c>
      <c r="EI279" t="str">
        <f ca="1"/>
        <v/>
      </c>
      <c r="EJ279" t="str">
        <f ca="1"/>
        <v/>
      </c>
      <c r="EK279" t="str">
        <f ca="1"/>
        <v/>
      </c>
      <c r="EL279" t="str">
        <f ca="1">IF(_IsInternal,_xlfn.TEXTJOIN($EL$1,TRUE,EG279:EJ279),"")</f>
        <v/>
      </c>
      <c r="EM279" t="str">
        <f ca="1"/>
        <v/>
      </c>
      <c r="EP279" t="str">
        <v/>
      </c>
      <c r="EQ279" t="str">
        <f ca="1"/>
        <v/>
      </c>
      <c r="ES279" s="78">
        <f>ROWS(ES$4:ES279)</f>
        <v>276</v>
      </c>
      <c r="FP279" t="str">
        <f ca="1"/>
        <v/>
      </c>
      <c r="FQ279" t="str">
        <f ca="1"/>
        <v/>
      </c>
      <c r="FR279" t="str">
        <f ca="1"/>
        <v/>
      </c>
      <c r="FZ279" s="109"/>
      <c r="GH279" t="str">
        <f ca="1"/>
        <v/>
      </c>
      <c r="GI279" t="str">
        <f ca="1"/>
        <v/>
      </c>
      <c r="GJ279" t="str">
        <f ca="1"/>
        <v/>
      </c>
      <c r="GY279" t="b">
        <f ca="1"/>
        <v>0</v>
      </c>
      <c r="GZ279" t="str">
        <f ca="1"/>
        <v/>
      </c>
      <c r="HA279" t="str">
        <f ca="1"/>
        <v/>
      </c>
      <c r="HB279" t="str">
        <f ca="1"/>
        <v/>
      </c>
      <c r="HQ279" t="str">
        <f ca="1"/>
        <v/>
      </c>
      <c r="HR279" t="str">
        <f ca="1"/>
        <v/>
      </c>
      <c r="HS279" t="str">
        <f ca="1"/>
        <v/>
      </c>
    </row>
    <row r="280" spans="1:227">
      <c r="A280" s="14" t="str">
        <f>IF(AK280,MAX(A$4:A279)+1,"")</f>
        <v/>
      </c>
      <c r="B280" s="51"/>
      <c r="C280" s="12"/>
      <c r="D280" s="12"/>
      <c r="E280" s="12"/>
      <c r="G280" s="12"/>
      <c r="I280" s="186"/>
      <c r="K280" s="12"/>
      <c r="L280" s="241"/>
      <c r="M280" s="241"/>
      <c r="O280" s="239">
        <v>0</v>
      </c>
      <c r="P280" s="240" t="str">
        <f ca="1">IF(T280,SUM(OFFSET($O280:$O$303,,,U280)),"")</f>
        <v/>
      </c>
      <c r="Q280" s="175"/>
      <c r="R280" s="177" t="str">
        <v/>
      </c>
      <c r="T280">
        <v>0</v>
      </c>
      <c r="U280" t="str">
        <f>IF(T280,IFERROR(MATCH(1,$T281:$T$303,0),ROWS($T280:$T$303)),"")</f>
        <v/>
      </c>
      <c r="V280" t="str">
        <v/>
      </c>
      <c r="W280" t="b">
        <f t="shared" si="36"/>
        <v>0</v>
      </c>
      <c r="X280" t="str">
        <v/>
      </c>
      <c r="Y280" t="str">
        <v/>
      </c>
      <c r="Z280" t="str">
        <v/>
      </c>
      <c r="AA280" t="b">
        <v>0</v>
      </c>
      <c r="AB280" t="b">
        <v>0</v>
      </c>
      <c r="AC280" t="b">
        <v>0</v>
      </c>
      <c r="AD280" t="b">
        <v>0</v>
      </c>
      <c r="AE280" t="b">
        <v>0</v>
      </c>
      <c r="AF280" s="25" t="b">
        <v>0</v>
      </c>
      <c r="AG280" t="b">
        <v>0</v>
      </c>
      <c r="AH280">
        <v>0</v>
      </c>
      <c r="AI280">
        <v>0</v>
      </c>
      <c r="AK280" s="13">
        <v>0</v>
      </c>
      <c r="AL280" s="13">
        <v>0</v>
      </c>
      <c r="AM280" s="13">
        <v>0</v>
      </c>
      <c r="AN280" s="18">
        <v>0</v>
      </c>
      <c r="AO280">
        <v>0</v>
      </c>
      <c r="AP280" t="b">
        <v>0</v>
      </c>
      <c r="AQ280">
        <v>0</v>
      </c>
      <c r="AR280">
        <v>0</v>
      </c>
      <c r="AS280" s="35" t="str">
        <v/>
      </c>
      <c r="AT280" s="35"/>
      <c r="AU280" s="58"/>
      <c r="AV280" t="b">
        <f t="shared" si="37"/>
        <v>0</v>
      </c>
      <c r="AW280">
        <v>0</v>
      </c>
      <c r="AX280">
        <v>0</v>
      </c>
      <c r="AY280">
        <v>0</v>
      </c>
      <c r="AZ280">
        <f ca="1"/>
        <v>0</v>
      </c>
      <c r="BB280" t="str">
        <v/>
      </c>
      <c r="BC280" t="str">
        <v/>
      </c>
      <c r="BD280" t="str">
        <v/>
      </c>
      <c r="BE280" t="str">
        <v/>
      </c>
      <c r="BF280" t="str">
        <v/>
      </c>
      <c r="BG280">
        <f ca="1"/>
        <v>0</v>
      </c>
      <c r="BI280" s="54" t="str">
        <f t="shared" si="39"/>
        <v/>
      </c>
      <c r="BJ280" s="54" t="str">
        <f t="shared" si="40"/>
        <v/>
      </c>
      <c r="BK280" s="54" t="str">
        <f t="shared" si="41"/>
        <v/>
      </c>
      <c r="BL280" s="54" t="str">
        <v/>
      </c>
      <c r="BM280" t="str">
        <v/>
      </c>
      <c r="BN280" t="str">
        <v/>
      </c>
      <c r="BO280" t="str">
        <v/>
      </c>
      <c r="BP280" t="str">
        <v/>
      </c>
      <c r="BQ280" s="25" t="str">
        <f t="shared" si="38"/>
        <v/>
      </c>
      <c r="BR280" s="35" t="str">
        <v/>
      </c>
      <c r="BS280" s="35" t="str">
        <v/>
      </c>
      <c r="BT280" t="str">
        <v>280</v>
      </c>
      <c r="BU280" s="35" t="str">
        <f t="shared" si="44"/>
        <v/>
      </c>
      <c r="BX280" s="13"/>
      <c r="BY280" s="57" t="str">
        <f t="shared" si="42"/>
        <v/>
      </c>
      <c r="BZ280" s="57"/>
      <c r="CG280" s="71"/>
      <c r="CH280" s="73"/>
      <c r="CI280" s="73"/>
      <c r="CJ280" s="73"/>
      <c r="CK280" s="73"/>
      <c r="CL280" s="73"/>
      <c r="CM280" s="73"/>
      <c r="CN280" s="73"/>
      <c r="CO280" s="73"/>
      <c r="CP280" s="73"/>
      <c r="CQ280" s="73"/>
      <c r="CR280" s="73"/>
      <c r="CS280" s="73"/>
      <c r="CT280" s="73"/>
      <c r="CU280" s="73"/>
      <c r="CX280" t="str">
        <f ca="1"/>
        <v/>
      </c>
      <c r="CY280" t="str">
        <f ca="1"/>
        <v/>
      </c>
      <c r="CZ280" t="str">
        <f ca="1"/>
        <v/>
      </c>
      <c r="DA280" t="str">
        <f ca="1"/>
        <v/>
      </c>
      <c r="DB280" t="str">
        <f ca="1"/>
        <v/>
      </c>
      <c r="DC280" t="str">
        <f ca="1"/>
        <v/>
      </c>
      <c r="DD280" t="str">
        <f ca="1"/>
        <v/>
      </c>
      <c r="DL280" s="18" t="b">
        <f ca="1"/>
        <v>0</v>
      </c>
      <c r="DM280" s="141" t="str">
        <f t="shared" ca="1" si="43"/>
        <v/>
      </c>
      <c r="DN280" t="str">
        <v/>
      </c>
      <c r="DO280" t="str">
        <f ca="1"/>
        <v/>
      </c>
      <c r="DP280" t="str">
        <f ca="1"/>
        <v/>
      </c>
      <c r="DS280" t="str">
        <f ca="1"/>
        <v/>
      </c>
      <c r="DT280" t="str">
        <f ca="1"/>
        <v/>
      </c>
      <c r="DU280" t="str">
        <f ca="1"/>
        <v/>
      </c>
      <c r="DV280" t="str">
        <f ca="1"/>
        <v/>
      </c>
      <c r="DY280" t="str">
        <f ca="1"/>
        <v/>
      </c>
      <c r="DZ280" t="str">
        <f ca="1"/>
        <v/>
      </c>
      <c r="EC280" t="b">
        <f ca="1"/>
        <v>0</v>
      </c>
      <c r="ED280" t="str">
        <f ca="1"/>
        <v/>
      </c>
      <c r="EE280" s="13" t="str">
        <f ca="1"/>
        <v/>
      </c>
      <c r="EG280" t="str">
        <f ca="1"/>
        <v/>
      </c>
      <c r="EH280" t="str">
        <f ca="1"/>
        <v/>
      </c>
      <c r="EI280" t="str">
        <f ca="1"/>
        <v/>
      </c>
      <c r="EJ280" t="str">
        <f ca="1"/>
        <v/>
      </c>
      <c r="EK280" t="str">
        <f ca="1"/>
        <v/>
      </c>
      <c r="EL280" t="str">
        <f ca="1">IF(_IsInternal,_xlfn.TEXTJOIN($EL$1,TRUE,EG280:EJ280),"")</f>
        <v/>
      </c>
      <c r="EM280" t="str">
        <f ca="1"/>
        <v/>
      </c>
      <c r="EP280" t="str">
        <v/>
      </c>
      <c r="EQ280" t="str">
        <f ca="1"/>
        <v/>
      </c>
      <c r="ES280" s="78">
        <f>ROWS(ES$4:ES280)</f>
        <v>277</v>
      </c>
      <c r="FP280" t="str">
        <f ca="1"/>
        <v/>
      </c>
      <c r="FQ280" t="str">
        <f ca="1"/>
        <v/>
      </c>
      <c r="FR280" t="str">
        <f ca="1"/>
        <v/>
      </c>
      <c r="FZ280" s="109"/>
      <c r="GH280" t="str">
        <f ca="1"/>
        <v/>
      </c>
      <c r="GI280" t="str">
        <f ca="1"/>
        <v/>
      </c>
      <c r="GJ280" t="str">
        <f ca="1"/>
        <v/>
      </c>
      <c r="GY280" t="b">
        <f ca="1"/>
        <v>0</v>
      </c>
      <c r="GZ280" t="str">
        <f ca="1"/>
        <v/>
      </c>
      <c r="HA280" t="str">
        <f ca="1"/>
        <v/>
      </c>
      <c r="HB280" t="str">
        <f ca="1"/>
        <v/>
      </c>
      <c r="HQ280" t="str">
        <f ca="1"/>
        <v/>
      </c>
      <c r="HR280" t="str">
        <f ca="1"/>
        <v/>
      </c>
      <c r="HS280" t="str">
        <f ca="1"/>
        <v/>
      </c>
    </row>
    <row r="281" spans="1:227">
      <c r="A281" s="14" t="str">
        <f>IF(AK281,MAX(A$4:A280)+1,"")</f>
        <v/>
      </c>
      <c r="B281" s="51"/>
      <c r="C281" s="12"/>
      <c r="D281" s="12"/>
      <c r="E281" s="12"/>
      <c r="G281" s="12"/>
      <c r="I281" s="186"/>
      <c r="K281" s="12"/>
      <c r="L281" s="241"/>
      <c r="M281" s="241"/>
      <c r="O281" s="239">
        <v>0</v>
      </c>
      <c r="P281" s="240" t="str">
        <f ca="1">IF(T281,SUM(OFFSET($O281:$O$303,,,U281)),"")</f>
        <v/>
      </c>
      <c r="Q281" s="175"/>
      <c r="R281" s="177" t="str">
        <v/>
      </c>
      <c r="T281">
        <v>0</v>
      </c>
      <c r="U281" t="str">
        <f>IF(T281,IFERROR(MATCH(1,$T282:$T$303,0),ROWS($T281:$T$303)),"")</f>
        <v/>
      </c>
      <c r="V281" t="str">
        <v/>
      </c>
      <c r="W281" t="b">
        <f t="shared" si="36"/>
        <v>0</v>
      </c>
      <c r="X281" t="str">
        <v/>
      </c>
      <c r="Y281" t="str">
        <v/>
      </c>
      <c r="Z281" t="str">
        <v/>
      </c>
      <c r="AA281" t="b">
        <v>0</v>
      </c>
      <c r="AB281" t="b">
        <v>0</v>
      </c>
      <c r="AC281" t="b">
        <v>0</v>
      </c>
      <c r="AD281" t="b">
        <v>0</v>
      </c>
      <c r="AE281" t="b">
        <v>0</v>
      </c>
      <c r="AF281" s="25" t="b">
        <v>0</v>
      </c>
      <c r="AG281" t="b">
        <v>0</v>
      </c>
      <c r="AH281">
        <v>0</v>
      </c>
      <c r="AI281">
        <v>0</v>
      </c>
      <c r="AK281" s="13">
        <v>0</v>
      </c>
      <c r="AL281" s="13">
        <v>0</v>
      </c>
      <c r="AM281" s="13">
        <v>0</v>
      </c>
      <c r="AN281" s="18">
        <v>0</v>
      </c>
      <c r="AO281">
        <v>0</v>
      </c>
      <c r="AP281" t="b">
        <v>0</v>
      </c>
      <c r="AQ281">
        <v>0</v>
      </c>
      <c r="AR281">
        <v>0</v>
      </c>
      <c r="AS281" s="35" t="str">
        <v/>
      </c>
      <c r="AT281" s="35"/>
      <c r="AU281" s="58"/>
      <c r="AV281" t="b">
        <f t="shared" si="37"/>
        <v>0</v>
      </c>
      <c r="AW281">
        <v>0</v>
      </c>
      <c r="AX281">
        <v>0</v>
      </c>
      <c r="AY281">
        <v>0</v>
      </c>
      <c r="AZ281">
        <f ca="1"/>
        <v>0</v>
      </c>
      <c r="BB281" t="str">
        <v/>
      </c>
      <c r="BC281" t="str">
        <v/>
      </c>
      <c r="BD281" t="str">
        <v/>
      </c>
      <c r="BE281" t="str">
        <v/>
      </c>
      <c r="BF281" t="str">
        <v/>
      </c>
      <c r="BG281">
        <f ca="1"/>
        <v>0</v>
      </c>
      <c r="BI281" s="54" t="str">
        <f t="shared" si="39"/>
        <v/>
      </c>
      <c r="BJ281" s="54" t="str">
        <f t="shared" si="40"/>
        <v/>
      </c>
      <c r="BK281" s="54" t="str">
        <f t="shared" si="41"/>
        <v/>
      </c>
      <c r="BL281" s="54" t="str">
        <v/>
      </c>
      <c r="BM281" t="str">
        <v/>
      </c>
      <c r="BN281" t="str">
        <v/>
      </c>
      <c r="BO281" t="str">
        <v/>
      </c>
      <c r="BP281" t="str">
        <v/>
      </c>
      <c r="BQ281" s="25" t="str">
        <f t="shared" si="38"/>
        <v/>
      </c>
      <c r="BR281" s="35" t="str">
        <v/>
      </c>
      <c r="BS281" s="35" t="str">
        <v/>
      </c>
      <c r="BT281" t="str">
        <v>281</v>
      </c>
      <c r="BU281" s="35" t="str">
        <f t="shared" si="44"/>
        <v/>
      </c>
      <c r="BX281" s="13"/>
      <c r="BY281" s="57" t="str">
        <f t="shared" si="42"/>
        <v/>
      </c>
      <c r="BZ281" s="57"/>
      <c r="CG281" s="71"/>
      <c r="CH281" s="73"/>
      <c r="CI281" s="73"/>
      <c r="CJ281" s="73"/>
      <c r="CK281" s="73"/>
      <c r="CL281" s="73"/>
      <c r="CM281" s="73"/>
      <c r="CN281" s="73"/>
      <c r="CO281" s="73"/>
      <c r="CP281" s="73"/>
      <c r="CQ281" s="73"/>
      <c r="CR281" s="73"/>
      <c r="CS281" s="73"/>
      <c r="CT281" s="73"/>
      <c r="CU281" s="73"/>
      <c r="CX281" t="str">
        <f ca="1"/>
        <v/>
      </c>
      <c r="CY281" t="str">
        <f ca="1"/>
        <v/>
      </c>
      <c r="CZ281" t="str">
        <f ca="1"/>
        <v/>
      </c>
      <c r="DA281" t="str">
        <f ca="1"/>
        <v/>
      </c>
      <c r="DB281" t="str">
        <f ca="1"/>
        <v/>
      </c>
      <c r="DC281" t="str">
        <f ca="1"/>
        <v/>
      </c>
      <c r="DD281" t="str">
        <f ca="1"/>
        <v/>
      </c>
      <c r="DL281" s="18" t="b">
        <f ca="1"/>
        <v>0</v>
      </c>
      <c r="DM281" s="141" t="str">
        <f t="shared" ca="1" si="43"/>
        <v/>
      </c>
      <c r="DN281" t="str">
        <v/>
      </c>
      <c r="DO281" t="str">
        <f ca="1"/>
        <v/>
      </c>
      <c r="DP281" t="str">
        <f ca="1"/>
        <v/>
      </c>
      <c r="DS281" t="str">
        <f ca="1"/>
        <v/>
      </c>
      <c r="DT281" t="str">
        <f ca="1"/>
        <v/>
      </c>
      <c r="DU281" t="str">
        <f ca="1"/>
        <v/>
      </c>
      <c r="DV281" t="str">
        <f ca="1"/>
        <v/>
      </c>
      <c r="DY281" t="str">
        <f ca="1"/>
        <v/>
      </c>
      <c r="DZ281" t="str">
        <f ca="1"/>
        <v/>
      </c>
      <c r="EC281" t="b">
        <f ca="1"/>
        <v>0</v>
      </c>
      <c r="ED281" t="str">
        <f ca="1"/>
        <v/>
      </c>
      <c r="EE281" s="13" t="str">
        <f ca="1"/>
        <v/>
      </c>
      <c r="EG281" t="str">
        <f ca="1"/>
        <v/>
      </c>
      <c r="EH281" t="str">
        <f ca="1"/>
        <v/>
      </c>
      <c r="EI281" t="str">
        <f ca="1"/>
        <v/>
      </c>
      <c r="EJ281" t="str">
        <f ca="1"/>
        <v/>
      </c>
      <c r="EK281" t="str">
        <f ca="1"/>
        <v/>
      </c>
      <c r="EL281" t="str">
        <f ca="1">IF(_IsInternal,_xlfn.TEXTJOIN($EL$1,TRUE,EG281:EJ281),"")</f>
        <v/>
      </c>
      <c r="EM281" t="str">
        <f ca="1"/>
        <v/>
      </c>
      <c r="EP281" t="str">
        <v/>
      </c>
      <c r="EQ281" t="str">
        <f ca="1"/>
        <v/>
      </c>
      <c r="ES281" s="78">
        <f>ROWS(ES$4:ES281)</f>
        <v>278</v>
      </c>
      <c r="FP281" t="str">
        <f ca="1"/>
        <v/>
      </c>
      <c r="FQ281" t="str">
        <f ca="1"/>
        <v/>
      </c>
      <c r="FR281" t="str">
        <f ca="1"/>
        <v/>
      </c>
      <c r="FZ281" s="109"/>
      <c r="GH281" t="str">
        <f ca="1"/>
        <v/>
      </c>
      <c r="GI281" t="str">
        <f ca="1"/>
        <v/>
      </c>
      <c r="GJ281" t="str">
        <f ca="1"/>
        <v/>
      </c>
      <c r="GY281" t="b">
        <f ca="1"/>
        <v>0</v>
      </c>
      <c r="GZ281" t="str">
        <f ca="1"/>
        <v/>
      </c>
      <c r="HA281" t="str">
        <f ca="1"/>
        <v/>
      </c>
      <c r="HB281" t="str">
        <f ca="1"/>
        <v/>
      </c>
      <c r="HQ281" t="str">
        <f ca="1"/>
        <v/>
      </c>
      <c r="HR281" t="str">
        <f ca="1"/>
        <v/>
      </c>
      <c r="HS281" t="str">
        <f ca="1"/>
        <v/>
      </c>
    </row>
    <row r="282" spans="1:227">
      <c r="A282" s="14" t="str">
        <f>IF(AK282,MAX(A$4:A281)+1,"")</f>
        <v/>
      </c>
      <c r="B282" s="51"/>
      <c r="C282" s="12"/>
      <c r="D282" s="12"/>
      <c r="E282" s="12"/>
      <c r="G282" s="12"/>
      <c r="I282" s="186"/>
      <c r="K282" s="12"/>
      <c r="L282" s="241"/>
      <c r="M282" s="241"/>
      <c r="O282" s="239">
        <v>0</v>
      </c>
      <c r="P282" s="240" t="str">
        <f ca="1">IF(T282,SUM(OFFSET($O282:$O$303,,,U282)),"")</f>
        <v/>
      </c>
      <c r="Q282" s="175"/>
      <c r="R282" s="177" t="str">
        <v/>
      </c>
      <c r="T282">
        <v>0</v>
      </c>
      <c r="U282" t="str">
        <f>IF(T282,IFERROR(MATCH(1,$T283:$T$303,0),ROWS($T282:$T$303)),"")</f>
        <v/>
      </c>
      <c r="V282" t="str">
        <v/>
      </c>
      <c r="W282" t="b">
        <f t="shared" si="36"/>
        <v>0</v>
      </c>
      <c r="X282" t="str">
        <v/>
      </c>
      <c r="Y282" t="str">
        <v/>
      </c>
      <c r="Z282" t="str">
        <v/>
      </c>
      <c r="AA282" t="b">
        <v>0</v>
      </c>
      <c r="AB282" t="b">
        <v>0</v>
      </c>
      <c r="AC282" t="b">
        <v>0</v>
      </c>
      <c r="AD282" t="b">
        <v>0</v>
      </c>
      <c r="AE282" t="b">
        <v>0</v>
      </c>
      <c r="AF282" s="25" t="b">
        <v>0</v>
      </c>
      <c r="AG282" t="b">
        <v>0</v>
      </c>
      <c r="AH282">
        <v>0</v>
      </c>
      <c r="AI282">
        <v>0</v>
      </c>
      <c r="AK282" s="13">
        <v>0</v>
      </c>
      <c r="AL282" s="13">
        <v>0</v>
      </c>
      <c r="AM282" s="13">
        <v>0</v>
      </c>
      <c r="AN282" s="18">
        <v>0</v>
      </c>
      <c r="AO282">
        <v>0</v>
      </c>
      <c r="AP282" t="b">
        <v>0</v>
      </c>
      <c r="AQ282">
        <v>0</v>
      </c>
      <c r="AR282">
        <v>0</v>
      </c>
      <c r="AS282" s="35" t="str">
        <v/>
      </c>
      <c r="AT282" s="35"/>
      <c r="AU282" s="58"/>
      <c r="AV282" t="b">
        <f t="shared" si="37"/>
        <v>0</v>
      </c>
      <c r="AW282">
        <v>0</v>
      </c>
      <c r="AX282">
        <v>0</v>
      </c>
      <c r="AY282">
        <v>0</v>
      </c>
      <c r="AZ282">
        <f ca="1"/>
        <v>0</v>
      </c>
      <c r="BB282" t="str">
        <v/>
      </c>
      <c r="BC282" t="str">
        <v/>
      </c>
      <c r="BD282" t="str">
        <v/>
      </c>
      <c r="BE282" t="str">
        <v/>
      </c>
      <c r="BF282" t="str">
        <v/>
      </c>
      <c r="BG282">
        <f ca="1"/>
        <v>0</v>
      </c>
      <c r="BI282" s="54" t="str">
        <f t="shared" si="39"/>
        <v/>
      </c>
      <c r="BJ282" s="54" t="str">
        <f t="shared" si="40"/>
        <v/>
      </c>
      <c r="BK282" s="54" t="str">
        <f t="shared" si="41"/>
        <v/>
      </c>
      <c r="BL282" s="54" t="str">
        <v/>
      </c>
      <c r="BM282" t="str">
        <v/>
      </c>
      <c r="BN282" t="str">
        <v/>
      </c>
      <c r="BO282" t="str">
        <v/>
      </c>
      <c r="BP282" t="str">
        <v/>
      </c>
      <c r="BQ282" s="25" t="str">
        <f t="shared" si="38"/>
        <v/>
      </c>
      <c r="BR282" s="35" t="str">
        <v/>
      </c>
      <c r="BS282" s="35" t="str">
        <v/>
      </c>
      <c r="BT282" t="str">
        <v>282</v>
      </c>
      <c r="BU282" s="35" t="str">
        <f t="shared" si="44"/>
        <v/>
      </c>
      <c r="BX282" s="13"/>
      <c r="BY282" s="57" t="str">
        <f t="shared" si="42"/>
        <v/>
      </c>
      <c r="BZ282" s="57"/>
      <c r="CG282" s="71"/>
      <c r="CH282" s="73"/>
      <c r="CI282" s="73"/>
      <c r="CJ282" s="73"/>
      <c r="CK282" s="73"/>
      <c r="CL282" s="73"/>
      <c r="CM282" s="73"/>
      <c r="CN282" s="73"/>
      <c r="CO282" s="73"/>
      <c r="CP282" s="73"/>
      <c r="CQ282" s="73"/>
      <c r="CR282" s="73"/>
      <c r="CS282" s="73"/>
      <c r="CT282" s="73"/>
      <c r="CU282" s="73"/>
      <c r="CX282" t="str">
        <f ca="1"/>
        <v/>
      </c>
      <c r="CY282" t="str">
        <f ca="1"/>
        <v/>
      </c>
      <c r="CZ282" t="str">
        <f ca="1"/>
        <v/>
      </c>
      <c r="DA282" t="str">
        <f ca="1"/>
        <v/>
      </c>
      <c r="DB282" t="str">
        <f ca="1"/>
        <v/>
      </c>
      <c r="DC282" t="str">
        <f ca="1"/>
        <v/>
      </c>
      <c r="DD282" t="str">
        <f ca="1"/>
        <v/>
      </c>
      <c r="DL282" s="18" t="b">
        <f ca="1"/>
        <v>0</v>
      </c>
      <c r="DM282" s="141" t="str">
        <f t="shared" ca="1" si="43"/>
        <v/>
      </c>
      <c r="DN282" t="str">
        <v/>
      </c>
      <c r="DO282" t="str">
        <f ca="1"/>
        <v/>
      </c>
      <c r="DP282" t="str">
        <f ca="1"/>
        <v/>
      </c>
      <c r="DS282" t="str">
        <f ca="1"/>
        <v/>
      </c>
      <c r="DT282" t="str">
        <f ca="1"/>
        <v/>
      </c>
      <c r="DU282" t="str">
        <f ca="1"/>
        <v/>
      </c>
      <c r="DV282" t="str">
        <f ca="1"/>
        <v/>
      </c>
      <c r="DY282" t="str">
        <f ca="1"/>
        <v/>
      </c>
      <c r="DZ282" t="str">
        <f ca="1"/>
        <v/>
      </c>
      <c r="EC282" t="b">
        <f ca="1"/>
        <v>0</v>
      </c>
      <c r="ED282" t="str">
        <f ca="1"/>
        <v/>
      </c>
      <c r="EE282" s="13" t="str">
        <f ca="1"/>
        <v/>
      </c>
      <c r="EG282" t="str">
        <f ca="1"/>
        <v/>
      </c>
      <c r="EH282" t="str">
        <f ca="1"/>
        <v/>
      </c>
      <c r="EI282" t="str">
        <f ca="1"/>
        <v/>
      </c>
      <c r="EJ282" t="str">
        <f ca="1"/>
        <v/>
      </c>
      <c r="EK282" t="str">
        <f ca="1"/>
        <v/>
      </c>
      <c r="EL282" t="str">
        <f ca="1">IF(_IsInternal,_xlfn.TEXTJOIN($EL$1,TRUE,EG282:EJ282),"")</f>
        <v/>
      </c>
      <c r="EM282" t="str">
        <f ca="1"/>
        <v/>
      </c>
      <c r="EP282" t="str">
        <v/>
      </c>
      <c r="EQ282" t="str">
        <f ca="1"/>
        <v/>
      </c>
      <c r="ES282" s="78">
        <f>ROWS(ES$4:ES282)</f>
        <v>279</v>
      </c>
      <c r="FP282" t="str">
        <f ca="1"/>
        <v/>
      </c>
      <c r="FQ282" t="str">
        <f ca="1"/>
        <v/>
      </c>
      <c r="FR282" t="str">
        <f ca="1"/>
        <v/>
      </c>
      <c r="FZ282" s="109"/>
      <c r="GH282" t="str">
        <f ca="1"/>
        <v/>
      </c>
      <c r="GI282" t="str">
        <f ca="1"/>
        <v/>
      </c>
      <c r="GJ282" t="str">
        <f ca="1"/>
        <v/>
      </c>
      <c r="GY282" t="b">
        <f ca="1"/>
        <v>0</v>
      </c>
      <c r="GZ282" t="str">
        <f ca="1"/>
        <v/>
      </c>
      <c r="HA282" t="str">
        <f ca="1"/>
        <v/>
      </c>
      <c r="HB282" t="str">
        <f ca="1"/>
        <v/>
      </c>
      <c r="HQ282" t="str">
        <f ca="1"/>
        <v/>
      </c>
      <c r="HR282" t="str">
        <f ca="1"/>
        <v/>
      </c>
      <c r="HS282" t="str">
        <f ca="1"/>
        <v/>
      </c>
    </row>
    <row r="283" spans="1:227">
      <c r="A283" s="14" t="str">
        <f>IF(AK283,MAX(A$4:A282)+1,"")</f>
        <v/>
      </c>
      <c r="B283" s="51"/>
      <c r="C283" s="12"/>
      <c r="D283" s="12"/>
      <c r="E283" s="12"/>
      <c r="G283" s="12"/>
      <c r="I283" s="186"/>
      <c r="K283" s="12"/>
      <c r="L283" s="241"/>
      <c r="M283" s="241"/>
      <c r="O283" s="239">
        <v>0</v>
      </c>
      <c r="P283" s="240" t="str">
        <f ca="1">IF(T283,SUM(OFFSET($O283:$O$303,,,U283)),"")</f>
        <v/>
      </c>
      <c r="Q283" s="175"/>
      <c r="R283" s="177" t="str">
        <v/>
      </c>
      <c r="T283">
        <v>0</v>
      </c>
      <c r="U283" t="str">
        <f>IF(T283,IFERROR(MATCH(1,$T284:$T$303,0),ROWS($T283:$T$303)),"")</f>
        <v/>
      </c>
      <c r="V283" t="str">
        <v/>
      </c>
      <c r="W283" t="b">
        <f t="shared" si="36"/>
        <v>0</v>
      </c>
      <c r="X283" t="str">
        <v/>
      </c>
      <c r="Y283" t="str">
        <v/>
      </c>
      <c r="Z283" t="str">
        <v/>
      </c>
      <c r="AA283" t="b">
        <v>0</v>
      </c>
      <c r="AB283" t="b">
        <v>0</v>
      </c>
      <c r="AC283" t="b">
        <v>0</v>
      </c>
      <c r="AD283" t="b">
        <v>0</v>
      </c>
      <c r="AE283" t="b">
        <v>0</v>
      </c>
      <c r="AF283" s="25" t="b">
        <v>0</v>
      </c>
      <c r="AG283" t="b">
        <v>0</v>
      </c>
      <c r="AH283">
        <v>0</v>
      </c>
      <c r="AI283">
        <v>0</v>
      </c>
      <c r="AK283" s="13">
        <v>0</v>
      </c>
      <c r="AL283" s="13">
        <v>0</v>
      </c>
      <c r="AM283" s="13">
        <v>0</v>
      </c>
      <c r="AN283" s="18">
        <v>0</v>
      </c>
      <c r="AO283">
        <v>0</v>
      </c>
      <c r="AP283" t="b">
        <v>0</v>
      </c>
      <c r="AQ283">
        <v>0</v>
      </c>
      <c r="AR283">
        <v>0</v>
      </c>
      <c r="AS283" s="35" t="str">
        <v/>
      </c>
      <c r="AT283" s="35"/>
      <c r="AU283" s="58"/>
      <c r="AV283" t="b">
        <f t="shared" si="37"/>
        <v>0</v>
      </c>
      <c r="AW283">
        <v>0</v>
      </c>
      <c r="AX283">
        <v>0</v>
      </c>
      <c r="AY283">
        <v>0</v>
      </c>
      <c r="AZ283">
        <f ca="1"/>
        <v>0</v>
      </c>
      <c r="BB283" t="str">
        <v/>
      </c>
      <c r="BC283" t="str">
        <v/>
      </c>
      <c r="BD283" t="str">
        <v/>
      </c>
      <c r="BE283" t="str">
        <v/>
      </c>
      <c r="BF283" t="str">
        <v/>
      </c>
      <c r="BG283">
        <f ca="1"/>
        <v>0</v>
      </c>
      <c r="BI283" s="54" t="str">
        <f t="shared" si="39"/>
        <v/>
      </c>
      <c r="BJ283" s="54" t="str">
        <f t="shared" si="40"/>
        <v/>
      </c>
      <c r="BK283" s="54" t="str">
        <f t="shared" si="41"/>
        <v/>
      </c>
      <c r="BL283" s="54" t="str">
        <v/>
      </c>
      <c r="BM283" t="str">
        <v/>
      </c>
      <c r="BN283" t="str">
        <v/>
      </c>
      <c r="BO283" t="str">
        <v/>
      </c>
      <c r="BP283" t="str">
        <v/>
      </c>
      <c r="BQ283" s="25" t="str">
        <f t="shared" si="38"/>
        <v/>
      </c>
      <c r="BR283" s="35" t="str">
        <v/>
      </c>
      <c r="BS283" s="35" t="str">
        <v/>
      </c>
      <c r="BT283" t="str">
        <v>283</v>
      </c>
      <c r="BU283" s="35" t="str">
        <f t="shared" si="44"/>
        <v/>
      </c>
      <c r="BX283" s="13"/>
      <c r="BY283" s="57" t="str">
        <f t="shared" si="42"/>
        <v/>
      </c>
      <c r="BZ283" s="57"/>
      <c r="CG283" s="71"/>
      <c r="CH283" s="73"/>
      <c r="CI283" s="73"/>
      <c r="CJ283" s="73"/>
      <c r="CK283" s="73"/>
      <c r="CL283" s="73"/>
      <c r="CM283" s="73"/>
      <c r="CN283" s="73"/>
      <c r="CO283" s="73"/>
      <c r="CP283" s="73"/>
      <c r="CQ283" s="73"/>
      <c r="CR283" s="73"/>
      <c r="CS283" s="73"/>
      <c r="CT283" s="73"/>
      <c r="CU283" s="73"/>
      <c r="CX283" t="str">
        <f ca="1"/>
        <v/>
      </c>
      <c r="CY283" t="str">
        <f ca="1"/>
        <v/>
      </c>
      <c r="CZ283" t="str">
        <f ca="1"/>
        <v/>
      </c>
      <c r="DA283" t="str">
        <f ca="1"/>
        <v/>
      </c>
      <c r="DB283" t="str">
        <f ca="1"/>
        <v/>
      </c>
      <c r="DC283" t="str">
        <f ca="1"/>
        <v/>
      </c>
      <c r="DD283" t="str">
        <f ca="1"/>
        <v/>
      </c>
      <c r="DL283" s="18" t="b">
        <f ca="1"/>
        <v>0</v>
      </c>
      <c r="DM283" s="141" t="str">
        <f t="shared" ca="1" si="43"/>
        <v/>
      </c>
      <c r="DN283" t="str">
        <v/>
      </c>
      <c r="DO283" t="str">
        <f ca="1"/>
        <v/>
      </c>
      <c r="DP283" t="str">
        <f ca="1"/>
        <v/>
      </c>
      <c r="DS283" t="str">
        <f ca="1"/>
        <v/>
      </c>
      <c r="DT283" t="str">
        <f ca="1"/>
        <v/>
      </c>
      <c r="DU283" t="str">
        <f ca="1"/>
        <v/>
      </c>
      <c r="DV283" t="str">
        <f ca="1"/>
        <v/>
      </c>
      <c r="DY283" t="str">
        <f ca="1"/>
        <v/>
      </c>
      <c r="DZ283" t="str">
        <f ca="1"/>
        <v/>
      </c>
      <c r="EC283" t="b">
        <f ca="1"/>
        <v>0</v>
      </c>
      <c r="ED283" t="str">
        <f ca="1"/>
        <v/>
      </c>
      <c r="EE283" s="13" t="str">
        <f ca="1"/>
        <v/>
      </c>
      <c r="EG283" t="str">
        <f ca="1"/>
        <v/>
      </c>
      <c r="EH283" t="str">
        <f ca="1"/>
        <v/>
      </c>
      <c r="EI283" t="str">
        <f ca="1"/>
        <v/>
      </c>
      <c r="EJ283" t="str">
        <f ca="1"/>
        <v/>
      </c>
      <c r="EK283" t="str">
        <f ca="1"/>
        <v/>
      </c>
      <c r="EL283" t="str">
        <f ca="1">IF(_IsInternal,_xlfn.TEXTJOIN($EL$1,TRUE,EG283:EJ283),"")</f>
        <v/>
      </c>
      <c r="EM283" t="str">
        <f ca="1"/>
        <v/>
      </c>
      <c r="EP283" t="str">
        <v/>
      </c>
      <c r="EQ283" t="str">
        <f ca="1"/>
        <v/>
      </c>
      <c r="ES283" s="78">
        <f>ROWS(ES$4:ES283)</f>
        <v>280</v>
      </c>
      <c r="FP283" t="str">
        <f ca="1"/>
        <v/>
      </c>
      <c r="FQ283" t="str">
        <f ca="1"/>
        <v/>
      </c>
      <c r="FR283" t="str">
        <f ca="1"/>
        <v/>
      </c>
      <c r="FZ283" s="109"/>
      <c r="GH283" t="str">
        <f ca="1"/>
        <v/>
      </c>
      <c r="GI283" t="str">
        <f ca="1"/>
        <v/>
      </c>
      <c r="GJ283" t="str">
        <f ca="1"/>
        <v/>
      </c>
      <c r="GY283" t="b">
        <f ca="1"/>
        <v>0</v>
      </c>
      <c r="GZ283" t="str">
        <f ca="1"/>
        <v/>
      </c>
      <c r="HA283" t="str">
        <f ca="1"/>
        <v/>
      </c>
      <c r="HB283" t="str">
        <f ca="1"/>
        <v/>
      </c>
      <c r="HQ283" t="str">
        <f ca="1"/>
        <v/>
      </c>
      <c r="HR283" t="str">
        <f ca="1"/>
        <v/>
      </c>
      <c r="HS283" t="str">
        <f ca="1"/>
        <v/>
      </c>
    </row>
    <row r="284" spans="1:227">
      <c r="A284" s="14" t="str">
        <f>IF(AK284,MAX(A$4:A283)+1,"")</f>
        <v/>
      </c>
      <c r="B284" s="51"/>
      <c r="C284" s="12"/>
      <c r="D284" s="12"/>
      <c r="E284" s="12"/>
      <c r="G284" s="12"/>
      <c r="I284" s="186"/>
      <c r="K284" s="12"/>
      <c r="L284" s="241"/>
      <c r="M284" s="241"/>
      <c r="O284" s="239">
        <v>0</v>
      </c>
      <c r="P284" s="240" t="str">
        <f ca="1">IF(T284,SUM(OFFSET($O284:$O$303,,,U284)),"")</f>
        <v/>
      </c>
      <c r="Q284" s="175"/>
      <c r="R284" s="177" t="str">
        <v/>
      </c>
      <c r="T284">
        <v>0</v>
      </c>
      <c r="U284" t="str">
        <f>IF(T284,IFERROR(MATCH(1,$T285:$T$303,0),ROWS($T284:$T$303)),"")</f>
        <v/>
      </c>
      <c r="V284" t="str">
        <v/>
      </c>
      <c r="W284" t="b">
        <f t="shared" si="36"/>
        <v>0</v>
      </c>
      <c r="X284" t="str">
        <v/>
      </c>
      <c r="Y284" t="str">
        <v/>
      </c>
      <c r="Z284" t="str">
        <v/>
      </c>
      <c r="AA284" t="b">
        <v>0</v>
      </c>
      <c r="AB284" t="b">
        <v>0</v>
      </c>
      <c r="AC284" t="b">
        <v>0</v>
      </c>
      <c r="AD284" t="b">
        <v>0</v>
      </c>
      <c r="AE284" t="b">
        <v>0</v>
      </c>
      <c r="AF284" s="25" t="b">
        <v>0</v>
      </c>
      <c r="AG284" t="b">
        <v>0</v>
      </c>
      <c r="AH284">
        <v>0</v>
      </c>
      <c r="AI284">
        <v>0</v>
      </c>
      <c r="AK284" s="13">
        <v>0</v>
      </c>
      <c r="AL284" s="13">
        <v>0</v>
      </c>
      <c r="AM284" s="13">
        <v>0</v>
      </c>
      <c r="AN284" s="18">
        <v>0</v>
      </c>
      <c r="AO284">
        <v>0</v>
      </c>
      <c r="AP284" t="b">
        <v>0</v>
      </c>
      <c r="AQ284">
        <v>0</v>
      </c>
      <c r="AR284">
        <v>0</v>
      </c>
      <c r="AS284" s="35" t="str">
        <v/>
      </c>
      <c r="AT284" s="35"/>
      <c r="AU284" s="58"/>
      <c r="AV284" t="b">
        <f t="shared" si="37"/>
        <v>0</v>
      </c>
      <c r="AW284">
        <v>0</v>
      </c>
      <c r="AX284">
        <v>0</v>
      </c>
      <c r="AY284">
        <v>0</v>
      </c>
      <c r="AZ284">
        <f ca="1"/>
        <v>0</v>
      </c>
      <c r="BB284" t="str">
        <v/>
      </c>
      <c r="BC284" t="str">
        <v/>
      </c>
      <c r="BD284" t="str">
        <v/>
      </c>
      <c r="BE284" t="str">
        <v/>
      </c>
      <c r="BF284" t="str">
        <v/>
      </c>
      <c r="BG284">
        <f ca="1"/>
        <v>0</v>
      </c>
      <c r="BI284" s="54" t="str">
        <f t="shared" si="39"/>
        <v/>
      </c>
      <c r="BJ284" s="54" t="str">
        <f t="shared" si="40"/>
        <v/>
      </c>
      <c r="BK284" s="54" t="str">
        <f t="shared" si="41"/>
        <v/>
      </c>
      <c r="BL284" s="54" t="str">
        <v/>
      </c>
      <c r="BM284" t="str">
        <v/>
      </c>
      <c r="BN284" t="str">
        <v/>
      </c>
      <c r="BO284" t="str">
        <v/>
      </c>
      <c r="BP284" t="str">
        <v/>
      </c>
      <c r="BQ284" s="25" t="str">
        <f t="shared" si="38"/>
        <v/>
      </c>
      <c r="BR284" s="35" t="str">
        <v/>
      </c>
      <c r="BS284" s="35" t="str">
        <v/>
      </c>
      <c r="BT284" t="str">
        <v>284</v>
      </c>
      <c r="BU284" s="35" t="str">
        <f t="shared" si="44"/>
        <v/>
      </c>
      <c r="BX284" s="13"/>
      <c r="BY284" s="57" t="str">
        <f t="shared" si="42"/>
        <v/>
      </c>
      <c r="BZ284" s="57"/>
      <c r="CG284" s="71"/>
      <c r="CH284" s="73"/>
      <c r="CI284" s="73"/>
      <c r="CJ284" s="73"/>
      <c r="CK284" s="73"/>
      <c r="CL284" s="73"/>
      <c r="CM284" s="73"/>
      <c r="CN284" s="73"/>
      <c r="CO284" s="73"/>
      <c r="CP284" s="73"/>
      <c r="CQ284" s="73"/>
      <c r="CR284" s="73"/>
      <c r="CS284" s="73"/>
      <c r="CT284" s="73"/>
      <c r="CU284" s="73"/>
      <c r="CX284" t="str">
        <f ca="1"/>
        <v/>
      </c>
      <c r="CY284" t="str">
        <f ca="1"/>
        <v/>
      </c>
      <c r="CZ284" t="str">
        <f ca="1"/>
        <v/>
      </c>
      <c r="DA284" t="str">
        <f ca="1"/>
        <v/>
      </c>
      <c r="DB284" t="str">
        <f ca="1"/>
        <v/>
      </c>
      <c r="DC284" t="str">
        <f ca="1"/>
        <v/>
      </c>
      <c r="DD284" t="str">
        <f ca="1"/>
        <v/>
      </c>
      <c r="DL284" s="18" t="b">
        <f ca="1"/>
        <v>0</v>
      </c>
      <c r="DM284" s="141" t="str">
        <f t="shared" ca="1" si="43"/>
        <v/>
      </c>
      <c r="DN284" t="str">
        <v/>
      </c>
      <c r="DO284" t="str">
        <f ca="1"/>
        <v/>
      </c>
      <c r="DP284" t="str">
        <f ca="1"/>
        <v/>
      </c>
      <c r="DS284" t="str">
        <f ca="1"/>
        <v/>
      </c>
      <c r="DT284" t="str">
        <f ca="1"/>
        <v/>
      </c>
      <c r="DU284" t="str">
        <f ca="1"/>
        <v/>
      </c>
      <c r="DV284" t="str">
        <f ca="1"/>
        <v/>
      </c>
      <c r="DY284" t="str">
        <f ca="1"/>
        <v/>
      </c>
      <c r="DZ284" t="str">
        <f ca="1"/>
        <v/>
      </c>
      <c r="EC284" t="b">
        <f ca="1"/>
        <v>0</v>
      </c>
      <c r="ED284" t="str">
        <f ca="1"/>
        <v/>
      </c>
      <c r="EE284" s="13" t="str">
        <f ca="1"/>
        <v/>
      </c>
      <c r="EG284" t="str">
        <f ca="1"/>
        <v/>
      </c>
      <c r="EH284" t="str">
        <f ca="1"/>
        <v/>
      </c>
      <c r="EI284" t="str">
        <f ca="1"/>
        <v/>
      </c>
      <c r="EJ284" t="str">
        <f ca="1"/>
        <v/>
      </c>
      <c r="EK284" t="str">
        <f ca="1"/>
        <v/>
      </c>
      <c r="EL284" t="str">
        <f ca="1">IF(_IsInternal,_xlfn.TEXTJOIN($EL$1,TRUE,EG284:EJ284),"")</f>
        <v/>
      </c>
      <c r="EM284" t="str">
        <f ca="1"/>
        <v/>
      </c>
      <c r="EP284" t="str">
        <v/>
      </c>
      <c r="EQ284" t="str">
        <f ca="1"/>
        <v/>
      </c>
      <c r="ES284" s="78">
        <f>ROWS(ES$4:ES284)</f>
        <v>281</v>
      </c>
      <c r="FP284" t="str">
        <f ca="1"/>
        <v/>
      </c>
      <c r="FQ284" t="str">
        <f ca="1"/>
        <v/>
      </c>
      <c r="FR284" t="str">
        <f ca="1"/>
        <v/>
      </c>
      <c r="FZ284" s="109"/>
      <c r="GH284" t="str">
        <f ca="1"/>
        <v/>
      </c>
      <c r="GI284" t="str">
        <f ca="1"/>
        <v/>
      </c>
      <c r="GJ284" t="str">
        <f ca="1"/>
        <v/>
      </c>
      <c r="GY284" t="b">
        <f ca="1"/>
        <v>0</v>
      </c>
      <c r="GZ284" t="str">
        <f ca="1"/>
        <v/>
      </c>
      <c r="HA284" t="str">
        <f ca="1"/>
        <v/>
      </c>
      <c r="HB284" t="str">
        <f ca="1"/>
        <v/>
      </c>
      <c r="HQ284" t="str">
        <f ca="1"/>
        <v/>
      </c>
      <c r="HR284" t="str">
        <f ca="1"/>
        <v/>
      </c>
      <c r="HS284" t="str">
        <f ca="1"/>
        <v/>
      </c>
    </row>
    <row r="285" spans="1:227">
      <c r="A285" s="14" t="str">
        <f>IF(AK285,MAX(A$4:A284)+1,"")</f>
        <v/>
      </c>
      <c r="B285" s="51"/>
      <c r="C285" s="12"/>
      <c r="D285" s="12"/>
      <c r="E285" s="12"/>
      <c r="G285" s="12"/>
      <c r="I285" s="186"/>
      <c r="K285" s="12"/>
      <c r="L285" s="241"/>
      <c r="M285" s="241"/>
      <c r="O285" s="239">
        <v>0</v>
      </c>
      <c r="P285" s="240" t="str">
        <f ca="1">IF(T285,SUM(OFFSET($O285:$O$303,,,U285)),"")</f>
        <v/>
      </c>
      <c r="Q285" s="175"/>
      <c r="R285" s="177" t="str">
        <v/>
      </c>
      <c r="T285">
        <v>0</v>
      </c>
      <c r="U285" t="str">
        <f>IF(T285,IFERROR(MATCH(1,$T286:$T$303,0),ROWS($T285:$T$303)),"")</f>
        <v/>
      </c>
      <c r="V285" t="str">
        <v/>
      </c>
      <c r="W285" t="b">
        <f t="shared" si="36"/>
        <v>0</v>
      </c>
      <c r="X285" t="str">
        <v/>
      </c>
      <c r="Y285" t="str">
        <v/>
      </c>
      <c r="Z285" t="str">
        <v/>
      </c>
      <c r="AA285" t="b">
        <v>0</v>
      </c>
      <c r="AB285" t="b">
        <v>0</v>
      </c>
      <c r="AC285" t="b">
        <v>0</v>
      </c>
      <c r="AD285" t="b">
        <v>0</v>
      </c>
      <c r="AE285" t="b">
        <v>0</v>
      </c>
      <c r="AF285" s="25" t="b">
        <v>0</v>
      </c>
      <c r="AG285" t="b">
        <v>0</v>
      </c>
      <c r="AH285">
        <v>0</v>
      </c>
      <c r="AI285">
        <v>0</v>
      </c>
      <c r="AK285" s="13">
        <v>0</v>
      </c>
      <c r="AL285" s="13">
        <v>0</v>
      </c>
      <c r="AM285" s="13">
        <v>0</v>
      </c>
      <c r="AN285" s="18">
        <v>0</v>
      </c>
      <c r="AO285">
        <v>0</v>
      </c>
      <c r="AP285" t="b">
        <v>0</v>
      </c>
      <c r="AQ285">
        <v>0</v>
      </c>
      <c r="AR285">
        <v>0</v>
      </c>
      <c r="AS285" s="35" t="str">
        <v/>
      </c>
      <c r="AT285" s="35"/>
      <c r="AU285" s="58"/>
      <c r="AV285" t="b">
        <f t="shared" si="37"/>
        <v>0</v>
      </c>
      <c r="AW285">
        <v>0</v>
      </c>
      <c r="AX285">
        <v>0</v>
      </c>
      <c r="AY285">
        <v>0</v>
      </c>
      <c r="AZ285">
        <f ca="1"/>
        <v>0</v>
      </c>
      <c r="BB285" t="str">
        <v/>
      </c>
      <c r="BC285" t="str">
        <v/>
      </c>
      <c r="BD285" t="str">
        <v/>
      </c>
      <c r="BE285" t="str">
        <v/>
      </c>
      <c r="BF285" t="str">
        <v/>
      </c>
      <c r="BG285">
        <f ca="1"/>
        <v>0</v>
      </c>
      <c r="BI285" s="54" t="str">
        <f t="shared" si="39"/>
        <v/>
      </c>
      <c r="BJ285" s="54" t="str">
        <f t="shared" si="40"/>
        <v/>
      </c>
      <c r="BK285" s="54" t="str">
        <f t="shared" si="41"/>
        <v/>
      </c>
      <c r="BL285" s="54" t="str">
        <v/>
      </c>
      <c r="BM285" t="str">
        <v/>
      </c>
      <c r="BN285" t="str">
        <v/>
      </c>
      <c r="BO285" t="str">
        <v/>
      </c>
      <c r="BP285" t="str">
        <v/>
      </c>
      <c r="BQ285" s="25" t="str">
        <f t="shared" si="38"/>
        <v/>
      </c>
      <c r="BR285" s="35" t="str">
        <v/>
      </c>
      <c r="BS285" s="35" t="str">
        <v/>
      </c>
      <c r="BT285" t="str">
        <v>285</v>
      </c>
      <c r="BU285" s="35" t="str">
        <f t="shared" si="44"/>
        <v/>
      </c>
      <c r="BX285" s="13"/>
      <c r="BY285" s="57" t="str">
        <f t="shared" si="42"/>
        <v/>
      </c>
      <c r="BZ285" s="57"/>
      <c r="CG285" s="71"/>
      <c r="CH285" s="73"/>
      <c r="CI285" s="73"/>
      <c r="CJ285" s="73"/>
      <c r="CK285" s="73"/>
      <c r="CL285" s="73"/>
      <c r="CM285" s="73"/>
      <c r="CN285" s="73"/>
      <c r="CO285" s="73"/>
      <c r="CP285" s="73"/>
      <c r="CQ285" s="73"/>
      <c r="CR285" s="73"/>
      <c r="CS285" s="73"/>
      <c r="CT285" s="73"/>
      <c r="CU285" s="73"/>
      <c r="CX285" t="str">
        <f ca="1"/>
        <v/>
      </c>
      <c r="CY285" t="str">
        <f ca="1"/>
        <v/>
      </c>
      <c r="CZ285" t="str">
        <f ca="1"/>
        <v/>
      </c>
      <c r="DA285" t="str">
        <f ca="1"/>
        <v/>
      </c>
      <c r="DB285" t="str">
        <f ca="1"/>
        <v/>
      </c>
      <c r="DC285" t="str">
        <f ca="1"/>
        <v/>
      </c>
      <c r="DD285" t="str">
        <f ca="1"/>
        <v/>
      </c>
      <c r="DL285" s="18" t="b">
        <f ca="1"/>
        <v>0</v>
      </c>
      <c r="DM285" s="141" t="str">
        <f t="shared" ca="1" si="43"/>
        <v/>
      </c>
      <c r="DN285" t="str">
        <v/>
      </c>
      <c r="DO285" t="str">
        <f ca="1"/>
        <v/>
      </c>
      <c r="DP285" t="str">
        <f ca="1"/>
        <v/>
      </c>
      <c r="DS285" t="str">
        <f ca="1"/>
        <v/>
      </c>
      <c r="DT285" t="str">
        <f ca="1"/>
        <v/>
      </c>
      <c r="DU285" t="str">
        <f ca="1"/>
        <v/>
      </c>
      <c r="DV285" t="str">
        <f ca="1"/>
        <v/>
      </c>
      <c r="DY285" t="str">
        <f ca="1"/>
        <v/>
      </c>
      <c r="DZ285" t="str">
        <f ca="1"/>
        <v/>
      </c>
      <c r="EC285" t="b">
        <f ca="1"/>
        <v>0</v>
      </c>
      <c r="ED285" t="str">
        <f ca="1"/>
        <v/>
      </c>
      <c r="EE285" s="13" t="str">
        <f ca="1"/>
        <v/>
      </c>
      <c r="EG285" t="str">
        <f ca="1"/>
        <v/>
      </c>
      <c r="EH285" t="str">
        <f ca="1"/>
        <v/>
      </c>
      <c r="EI285" t="str">
        <f ca="1"/>
        <v/>
      </c>
      <c r="EJ285" t="str">
        <f ca="1"/>
        <v/>
      </c>
      <c r="EK285" t="str">
        <f ca="1"/>
        <v/>
      </c>
      <c r="EL285" t="str">
        <f ca="1">IF(_IsInternal,_xlfn.TEXTJOIN($EL$1,TRUE,EG285:EJ285),"")</f>
        <v/>
      </c>
      <c r="EM285" t="str">
        <f ca="1"/>
        <v/>
      </c>
      <c r="EP285" t="str">
        <v/>
      </c>
      <c r="EQ285" t="str">
        <f ca="1"/>
        <v/>
      </c>
      <c r="ES285" s="78">
        <f>ROWS(ES$4:ES285)</f>
        <v>282</v>
      </c>
      <c r="FP285" t="str">
        <f ca="1"/>
        <v/>
      </c>
      <c r="FQ285" t="str">
        <f ca="1"/>
        <v/>
      </c>
      <c r="FR285" t="str">
        <f ca="1"/>
        <v/>
      </c>
      <c r="FZ285" s="109"/>
      <c r="GH285" t="str">
        <f ca="1"/>
        <v/>
      </c>
      <c r="GI285" t="str">
        <f ca="1"/>
        <v/>
      </c>
      <c r="GJ285" t="str">
        <f ca="1"/>
        <v/>
      </c>
      <c r="GY285" t="b">
        <f ca="1"/>
        <v>0</v>
      </c>
      <c r="GZ285" t="str">
        <f ca="1"/>
        <v/>
      </c>
      <c r="HA285" t="str">
        <f ca="1"/>
        <v/>
      </c>
      <c r="HB285" t="str">
        <f ca="1"/>
        <v/>
      </c>
      <c r="HQ285" t="str">
        <f ca="1"/>
        <v/>
      </c>
      <c r="HR285" t="str">
        <f ca="1"/>
        <v/>
      </c>
      <c r="HS285" t="str">
        <f ca="1"/>
        <v/>
      </c>
    </row>
    <row r="286" spans="1:227">
      <c r="A286" s="14" t="str">
        <f>IF(AK286,MAX(A$4:A285)+1,"")</f>
        <v/>
      </c>
      <c r="B286" s="51"/>
      <c r="C286" s="12"/>
      <c r="D286" s="12"/>
      <c r="E286" s="12"/>
      <c r="G286" s="12"/>
      <c r="I286" s="186"/>
      <c r="K286" s="12"/>
      <c r="L286" s="241"/>
      <c r="M286" s="241"/>
      <c r="O286" s="239">
        <v>0</v>
      </c>
      <c r="P286" s="240" t="str">
        <f ca="1">IF(T286,SUM(OFFSET($O286:$O$303,,,U286)),"")</f>
        <v/>
      </c>
      <c r="Q286" s="175"/>
      <c r="R286" s="177" t="str">
        <v/>
      </c>
      <c r="T286">
        <v>0</v>
      </c>
      <c r="U286" t="str">
        <f>IF(T286,IFERROR(MATCH(1,$T287:$T$303,0),ROWS($T286:$T$303)),"")</f>
        <v/>
      </c>
      <c r="V286" t="str">
        <v/>
      </c>
      <c r="W286" t="b">
        <f t="shared" si="36"/>
        <v>0</v>
      </c>
      <c r="X286" t="str">
        <v/>
      </c>
      <c r="Y286" t="str">
        <v/>
      </c>
      <c r="Z286" t="str">
        <v/>
      </c>
      <c r="AA286" t="b">
        <v>0</v>
      </c>
      <c r="AB286" t="b">
        <v>0</v>
      </c>
      <c r="AC286" t="b">
        <v>0</v>
      </c>
      <c r="AD286" t="b">
        <v>0</v>
      </c>
      <c r="AE286" t="b">
        <v>0</v>
      </c>
      <c r="AF286" s="25" t="b">
        <v>0</v>
      </c>
      <c r="AG286" t="b">
        <v>0</v>
      </c>
      <c r="AH286">
        <v>0</v>
      </c>
      <c r="AI286">
        <v>0</v>
      </c>
      <c r="AK286" s="13">
        <v>0</v>
      </c>
      <c r="AL286" s="13">
        <v>0</v>
      </c>
      <c r="AM286" s="13">
        <v>0</v>
      </c>
      <c r="AN286" s="18">
        <v>0</v>
      </c>
      <c r="AO286">
        <v>0</v>
      </c>
      <c r="AP286" t="b">
        <v>0</v>
      </c>
      <c r="AQ286">
        <v>0</v>
      </c>
      <c r="AR286">
        <v>0</v>
      </c>
      <c r="AS286" s="35" t="str">
        <v/>
      </c>
      <c r="AT286" s="35"/>
      <c r="AU286" s="58"/>
      <c r="AV286" t="b">
        <f t="shared" si="37"/>
        <v>0</v>
      </c>
      <c r="AW286">
        <v>0</v>
      </c>
      <c r="AX286">
        <v>0</v>
      </c>
      <c r="AY286">
        <v>0</v>
      </c>
      <c r="AZ286">
        <f ca="1"/>
        <v>0</v>
      </c>
      <c r="BB286" t="str">
        <v/>
      </c>
      <c r="BC286" t="str">
        <v/>
      </c>
      <c r="BD286" t="str">
        <v/>
      </c>
      <c r="BE286" t="str">
        <v/>
      </c>
      <c r="BF286" t="str">
        <v/>
      </c>
      <c r="BG286">
        <f ca="1"/>
        <v>0</v>
      </c>
      <c r="BI286" s="54" t="str">
        <f t="shared" si="39"/>
        <v/>
      </c>
      <c r="BJ286" s="54" t="str">
        <f t="shared" si="40"/>
        <v/>
      </c>
      <c r="BK286" s="54" t="str">
        <f t="shared" si="41"/>
        <v/>
      </c>
      <c r="BL286" s="54" t="str">
        <v/>
      </c>
      <c r="BM286" t="str">
        <v/>
      </c>
      <c r="BN286" t="str">
        <v/>
      </c>
      <c r="BO286" t="str">
        <v/>
      </c>
      <c r="BP286" t="str">
        <v/>
      </c>
      <c r="BQ286" s="25" t="str">
        <f t="shared" si="38"/>
        <v/>
      </c>
      <c r="BR286" s="35" t="str">
        <v/>
      </c>
      <c r="BS286" s="35" t="str">
        <v/>
      </c>
      <c r="BT286" t="str">
        <v>286</v>
      </c>
      <c r="BU286" s="35" t="str">
        <f t="shared" si="44"/>
        <v/>
      </c>
      <c r="BX286" s="13"/>
      <c r="BY286" s="57" t="str">
        <f t="shared" si="42"/>
        <v/>
      </c>
      <c r="BZ286" s="57"/>
      <c r="CG286" s="71"/>
      <c r="CH286" s="73"/>
      <c r="CI286" s="73"/>
      <c r="CJ286" s="73"/>
      <c r="CK286" s="73"/>
      <c r="CL286" s="73"/>
      <c r="CM286" s="73"/>
      <c r="CN286" s="73"/>
      <c r="CO286" s="73"/>
      <c r="CP286" s="73"/>
      <c r="CQ286" s="73"/>
      <c r="CR286" s="73"/>
      <c r="CS286" s="73"/>
      <c r="CT286" s="73"/>
      <c r="CU286" s="73"/>
      <c r="CX286" t="str">
        <f ca="1"/>
        <v/>
      </c>
      <c r="CY286" t="str">
        <f ca="1"/>
        <v/>
      </c>
      <c r="CZ286" t="str">
        <f ca="1"/>
        <v/>
      </c>
      <c r="DA286" t="str">
        <f ca="1"/>
        <v/>
      </c>
      <c r="DB286" t="str">
        <f ca="1"/>
        <v/>
      </c>
      <c r="DC286" t="str">
        <f ca="1"/>
        <v/>
      </c>
      <c r="DD286" t="str">
        <f ca="1"/>
        <v/>
      </c>
      <c r="DL286" s="18" t="b">
        <f ca="1"/>
        <v>0</v>
      </c>
      <c r="DM286" s="141" t="str">
        <f t="shared" ca="1" si="43"/>
        <v/>
      </c>
      <c r="DN286" t="str">
        <v/>
      </c>
      <c r="DO286" t="str">
        <f ca="1"/>
        <v/>
      </c>
      <c r="DP286" t="str">
        <f ca="1"/>
        <v/>
      </c>
      <c r="DS286" t="str">
        <f ca="1"/>
        <v/>
      </c>
      <c r="DT286" t="str">
        <f ca="1"/>
        <v/>
      </c>
      <c r="DU286" t="str">
        <f ca="1"/>
        <v/>
      </c>
      <c r="DV286" t="str">
        <f ca="1"/>
        <v/>
      </c>
      <c r="DY286" t="str">
        <f ca="1"/>
        <v/>
      </c>
      <c r="DZ286" t="str">
        <f ca="1"/>
        <v/>
      </c>
      <c r="EC286" t="b">
        <f ca="1"/>
        <v>0</v>
      </c>
      <c r="ED286" t="str">
        <f ca="1"/>
        <v/>
      </c>
      <c r="EE286" s="13" t="str">
        <f ca="1"/>
        <v/>
      </c>
      <c r="EG286" t="str">
        <f ca="1"/>
        <v/>
      </c>
      <c r="EH286" t="str">
        <f ca="1"/>
        <v/>
      </c>
      <c r="EI286" t="str">
        <f ca="1"/>
        <v/>
      </c>
      <c r="EJ286" t="str">
        <f ca="1"/>
        <v/>
      </c>
      <c r="EK286" t="str">
        <f ca="1"/>
        <v/>
      </c>
      <c r="EL286" t="str">
        <f ca="1">IF(_IsInternal,_xlfn.TEXTJOIN($EL$1,TRUE,EG286:EJ286),"")</f>
        <v/>
      </c>
      <c r="EM286" t="str">
        <f ca="1"/>
        <v/>
      </c>
      <c r="EP286" t="str">
        <v/>
      </c>
      <c r="EQ286" t="str">
        <f ca="1"/>
        <v/>
      </c>
      <c r="ES286" s="78">
        <f>ROWS(ES$4:ES286)</f>
        <v>283</v>
      </c>
      <c r="FP286" t="str">
        <f ca="1"/>
        <v/>
      </c>
      <c r="FQ286" t="str">
        <f ca="1"/>
        <v/>
      </c>
      <c r="FR286" t="str">
        <f ca="1"/>
        <v/>
      </c>
      <c r="FZ286" s="109"/>
      <c r="GH286" t="str">
        <f ca="1"/>
        <v/>
      </c>
      <c r="GI286" t="str">
        <f ca="1"/>
        <v/>
      </c>
      <c r="GJ286" t="str">
        <f ca="1"/>
        <v/>
      </c>
      <c r="GY286" t="b">
        <f ca="1"/>
        <v>0</v>
      </c>
      <c r="GZ286" t="str">
        <f ca="1"/>
        <v/>
      </c>
      <c r="HA286" t="str">
        <f ca="1"/>
        <v/>
      </c>
      <c r="HB286" t="str">
        <f ca="1"/>
        <v/>
      </c>
      <c r="HQ286" t="str">
        <f ca="1"/>
        <v/>
      </c>
      <c r="HR286" t="str">
        <f ca="1"/>
        <v/>
      </c>
      <c r="HS286" t="str">
        <f ca="1"/>
        <v/>
      </c>
    </row>
    <row r="287" spans="1:227">
      <c r="A287" s="14" t="str">
        <f>IF(AK287,MAX(A$4:A286)+1,"")</f>
        <v/>
      </c>
      <c r="B287" s="51"/>
      <c r="C287" s="12"/>
      <c r="D287" s="12"/>
      <c r="E287" s="12"/>
      <c r="G287" s="12"/>
      <c r="I287" s="186"/>
      <c r="K287" s="12"/>
      <c r="L287" s="241"/>
      <c r="M287" s="241"/>
      <c r="O287" s="239">
        <v>0</v>
      </c>
      <c r="P287" s="240" t="str">
        <f ca="1">IF(T287,SUM(OFFSET($O287:$O$303,,,U287)),"")</f>
        <v/>
      </c>
      <c r="Q287" s="175"/>
      <c r="R287" s="177" t="str">
        <v/>
      </c>
      <c r="T287">
        <v>0</v>
      </c>
      <c r="U287" t="str">
        <f>IF(T287,IFERROR(MATCH(1,$T288:$T$303,0),ROWS($T287:$T$303)),"")</f>
        <v/>
      </c>
      <c r="V287" t="str">
        <v/>
      </c>
      <c r="W287" t="b">
        <f t="shared" si="36"/>
        <v>0</v>
      </c>
      <c r="X287" t="str">
        <v/>
      </c>
      <c r="Y287" t="str">
        <v/>
      </c>
      <c r="Z287" t="str">
        <v/>
      </c>
      <c r="AA287" t="b">
        <v>0</v>
      </c>
      <c r="AB287" t="b">
        <v>0</v>
      </c>
      <c r="AC287" t="b">
        <v>0</v>
      </c>
      <c r="AD287" t="b">
        <v>0</v>
      </c>
      <c r="AE287" t="b">
        <v>0</v>
      </c>
      <c r="AF287" s="25" t="b">
        <v>0</v>
      </c>
      <c r="AG287" t="b">
        <v>0</v>
      </c>
      <c r="AH287">
        <v>0</v>
      </c>
      <c r="AI287">
        <v>0</v>
      </c>
      <c r="AK287" s="13">
        <v>0</v>
      </c>
      <c r="AL287" s="13">
        <v>0</v>
      </c>
      <c r="AM287" s="13">
        <v>0</v>
      </c>
      <c r="AN287" s="18">
        <v>0</v>
      </c>
      <c r="AO287">
        <v>0</v>
      </c>
      <c r="AP287" t="b">
        <v>0</v>
      </c>
      <c r="AQ287">
        <v>0</v>
      </c>
      <c r="AR287">
        <v>0</v>
      </c>
      <c r="AS287" s="35" t="str">
        <v/>
      </c>
      <c r="AT287" s="35"/>
      <c r="AU287" s="58"/>
      <c r="AV287" t="b">
        <f t="shared" si="37"/>
        <v>0</v>
      </c>
      <c r="AW287">
        <v>0</v>
      </c>
      <c r="AX287">
        <v>0</v>
      </c>
      <c r="AY287">
        <v>0</v>
      </c>
      <c r="AZ287">
        <f ca="1"/>
        <v>0</v>
      </c>
      <c r="BB287" t="str">
        <v/>
      </c>
      <c r="BC287" t="str">
        <v/>
      </c>
      <c r="BD287" t="str">
        <v/>
      </c>
      <c r="BE287" t="str">
        <v/>
      </c>
      <c r="BF287" t="str">
        <v/>
      </c>
      <c r="BG287">
        <f ca="1"/>
        <v>0</v>
      </c>
      <c r="BI287" s="54" t="str">
        <f t="shared" si="39"/>
        <v/>
      </c>
      <c r="BJ287" s="54" t="str">
        <f t="shared" si="40"/>
        <v/>
      </c>
      <c r="BK287" s="54" t="str">
        <f t="shared" si="41"/>
        <v/>
      </c>
      <c r="BL287" s="54" t="str">
        <v/>
      </c>
      <c r="BM287" t="str">
        <v/>
      </c>
      <c r="BN287" t="str">
        <v/>
      </c>
      <c r="BO287" t="str">
        <v/>
      </c>
      <c r="BP287" t="str">
        <v/>
      </c>
      <c r="BQ287" s="25" t="str">
        <f t="shared" si="38"/>
        <v/>
      </c>
      <c r="BR287" s="35" t="str">
        <v/>
      </c>
      <c r="BS287" s="35" t="str">
        <v/>
      </c>
      <c r="BT287" t="str">
        <v>287</v>
      </c>
      <c r="BU287" s="35" t="str">
        <f t="shared" si="44"/>
        <v/>
      </c>
      <c r="BX287" s="13"/>
      <c r="BY287" s="57" t="str">
        <f t="shared" si="42"/>
        <v/>
      </c>
      <c r="BZ287" s="57"/>
      <c r="CG287" s="71"/>
      <c r="CH287" s="73"/>
      <c r="CI287" s="73"/>
      <c r="CJ287" s="73"/>
      <c r="CK287" s="73"/>
      <c r="CL287" s="73"/>
      <c r="CM287" s="73"/>
      <c r="CN287" s="73"/>
      <c r="CO287" s="73"/>
      <c r="CP287" s="73"/>
      <c r="CQ287" s="73"/>
      <c r="CR287" s="73"/>
      <c r="CS287" s="73"/>
      <c r="CT287" s="73"/>
      <c r="CU287" s="73"/>
      <c r="CX287" t="str">
        <f ca="1"/>
        <v/>
      </c>
      <c r="CY287" t="str">
        <f ca="1"/>
        <v/>
      </c>
      <c r="CZ287" t="str">
        <f ca="1"/>
        <v/>
      </c>
      <c r="DA287" t="str">
        <f ca="1"/>
        <v/>
      </c>
      <c r="DB287" t="str">
        <f ca="1"/>
        <v/>
      </c>
      <c r="DC287" t="str">
        <f ca="1"/>
        <v/>
      </c>
      <c r="DD287" t="str">
        <f ca="1"/>
        <v/>
      </c>
      <c r="DL287" s="18" t="b">
        <f ca="1"/>
        <v>0</v>
      </c>
      <c r="DM287" s="141" t="str">
        <f t="shared" ca="1" si="43"/>
        <v/>
      </c>
      <c r="DN287" t="str">
        <v/>
      </c>
      <c r="DO287" t="str">
        <f ca="1"/>
        <v/>
      </c>
      <c r="DP287" t="str">
        <f ca="1"/>
        <v/>
      </c>
      <c r="DS287" t="str">
        <f ca="1"/>
        <v/>
      </c>
      <c r="DT287" t="str">
        <f ca="1"/>
        <v/>
      </c>
      <c r="DU287" t="str">
        <f ca="1"/>
        <v/>
      </c>
      <c r="DV287" t="str">
        <f ca="1"/>
        <v/>
      </c>
      <c r="DY287" t="str">
        <f ca="1"/>
        <v/>
      </c>
      <c r="DZ287" t="str">
        <f ca="1"/>
        <v/>
      </c>
      <c r="EC287" t="b">
        <f ca="1"/>
        <v>0</v>
      </c>
      <c r="ED287" t="str">
        <f ca="1"/>
        <v/>
      </c>
      <c r="EE287" s="13" t="str">
        <f ca="1"/>
        <v/>
      </c>
      <c r="EG287" t="str">
        <f ca="1"/>
        <v/>
      </c>
      <c r="EH287" t="str">
        <f ca="1"/>
        <v/>
      </c>
      <c r="EI287" t="str">
        <f ca="1"/>
        <v/>
      </c>
      <c r="EJ287" t="str">
        <f ca="1"/>
        <v/>
      </c>
      <c r="EK287" t="str">
        <f ca="1"/>
        <v/>
      </c>
      <c r="EL287" t="str">
        <f ca="1">IF(_IsInternal,_xlfn.TEXTJOIN($EL$1,TRUE,EG287:EJ287),"")</f>
        <v/>
      </c>
      <c r="EM287" t="str">
        <f ca="1"/>
        <v/>
      </c>
      <c r="EP287" t="str">
        <v/>
      </c>
      <c r="EQ287" t="str">
        <f ca="1"/>
        <v/>
      </c>
      <c r="ES287" s="78">
        <f>ROWS(ES$4:ES287)</f>
        <v>284</v>
      </c>
      <c r="FP287" t="str">
        <f ca="1"/>
        <v/>
      </c>
      <c r="FQ287" t="str">
        <f ca="1"/>
        <v/>
      </c>
      <c r="FR287" t="str">
        <f ca="1"/>
        <v/>
      </c>
      <c r="FZ287" s="109"/>
      <c r="GH287" t="str">
        <f ca="1"/>
        <v/>
      </c>
      <c r="GI287" t="str">
        <f ca="1"/>
        <v/>
      </c>
      <c r="GJ287" t="str">
        <f ca="1"/>
        <v/>
      </c>
      <c r="GY287" t="b">
        <f ca="1"/>
        <v>0</v>
      </c>
      <c r="GZ287" t="str">
        <f ca="1"/>
        <v/>
      </c>
      <c r="HA287" t="str">
        <f ca="1"/>
        <v/>
      </c>
      <c r="HB287" t="str">
        <f ca="1"/>
        <v/>
      </c>
      <c r="HQ287" t="str">
        <f ca="1"/>
        <v/>
      </c>
      <c r="HR287" t="str">
        <f ca="1"/>
        <v/>
      </c>
      <c r="HS287" t="str">
        <f ca="1"/>
        <v/>
      </c>
    </row>
    <row r="288" spans="1:227">
      <c r="A288" s="14" t="str">
        <f>IF(AK288,MAX(A$4:A287)+1,"")</f>
        <v/>
      </c>
      <c r="B288" s="51"/>
      <c r="C288" s="12"/>
      <c r="D288" s="12"/>
      <c r="E288" s="12"/>
      <c r="G288" s="12"/>
      <c r="I288" s="186"/>
      <c r="K288" s="12"/>
      <c r="L288" s="241"/>
      <c r="M288" s="241"/>
      <c r="O288" s="239">
        <v>0</v>
      </c>
      <c r="P288" s="240" t="str">
        <f ca="1">IF(T288,SUM(OFFSET($O288:$O$303,,,U288)),"")</f>
        <v/>
      </c>
      <c r="Q288" s="175"/>
      <c r="R288" s="177" t="str">
        <v/>
      </c>
      <c r="T288">
        <v>0</v>
      </c>
      <c r="U288" t="str">
        <f>IF(T288,IFERROR(MATCH(1,$T289:$T$303,0),ROWS($T288:$T$303)),"")</f>
        <v/>
      </c>
      <c r="V288" t="str">
        <v/>
      </c>
      <c r="W288" t="b">
        <f t="shared" si="36"/>
        <v>0</v>
      </c>
      <c r="X288" t="str">
        <v/>
      </c>
      <c r="Y288" t="str">
        <v/>
      </c>
      <c r="Z288" t="str">
        <v/>
      </c>
      <c r="AA288" t="b">
        <v>0</v>
      </c>
      <c r="AB288" t="b">
        <v>0</v>
      </c>
      <c r="AC288" t="b">
        <v>0</v>
      </c>
      <c r="AD288" t="b">
        <v>0</v>
      </c>
      <c r="AE288" t="b">
        <v>0</v>
      </c>
      <c r="AF288" s="25" t="b">
        <v>0</v>
      </c>
      <c r="AG288" t="b">
        <v>0</v>
      </c>
      <c r="AH288">
        <v>0</v>
      </c>
      <c r="AI288">
        <v>0</v>
      </c>
      <c r="AK288" s="13">
        <v>0</v>
      </c>
      <c r="AL288" s="13">
        <v>0</v>
      </c>
      <c r="AM288" s="13">
        <v>0</v>
      </c>
      <c r="AN288" s="18">
        <v>0</v>
      </c>
      <c r="AO288">
        <v>0</v>
      </c>
      <c r="AP288" t="b">
        <v>0</v>
      </c>
      <c r="AQ288">
        <v>0</v>
      </c>
      <c r="AR288">
        <v>0</v>
      </c>
      <c r="AS288" s="35" t="str">
        <v/>
      </c>
      <c r="AT288" s="35"/>
      <c r="AU288" s="58"/>
      <c r="AV288" t="b">
        <f t="shared" si="37"/>
        <v>0</v>
      </c>
      <c r="AW288">
        <v>0</v>
      </c>
      <c r="AX288">
        <v>0</v>
      </c>
      <c r="AY288">
        <v>0</v>
      </c>
      <c r="AZ288">
        <f ca="1"/>
        <v>0</v>
      </c>
      <c r="BB288" t="str">
        <v/>
      </c>
      <c r="BC288" t="str">
        <v/>
      </c>
      <c r="BD288" t="str">
        <v/>
      </c>
      <c r="BE288" t="str">
        <v/>
      </c>
      <c r="BF288" t="str">
        <v/>
      </c>
      <c r="BG288">
        <f ca="1"/>
        <v>0</v>
      </c>
      <c r="BI288" s="54" t="str">
        <f t="shared" si="39"/>
        <v/>
      </c>
      <c r="BJ288" s="54" t="str">
        <f t="shared" si="40"/>
        <v/>
      </c>
      <c r="BK288" s="54" t="str">
        <f t="shared" si="41"/>
        <v/>
      </c>
      <c r="BL288" s="54" t="str">
        <v/>
      </c>
      <c r="BM288" t="str">
        <v/>
      </c>
      <c r="BN288" t="str">
        <v/>
      </c>
      <c r="BO288" t="str">
        <v/>
      </c>
      <c r="BP288" t="str">
        <v/>
      </c>
      <c r="BQ288" s="25" t="str">
        <f t="shared" si="38"/>
        <v/>
      </c>
      <c r="BR288" s="35" t="str">
        <v/>
      </c>
      <c r="BS288" s="35" t="str">
        <v/>
      </c>
      <c r="BT288" t="str">
        <v>288</v>
      </c>
      <c r="BU288" s="35" t="str">
        <f t="shared" si="44"/>
        <v/>
      </c>
      <c r="BX288" s="13"/>
      <c r="BY288" s="57" t="str">
        <f t="shared" si="42"/>
        <v/>
      </c>
      <c r="BZ288" s="57"/>
      <c r="CG288" s="71"/>
      <c r="CH288" s="73"/>
      <c r="CI288" s="73"/>
      <c r="CJ288" s="73"/>
      <c r="CK288" s="73"/>
      <c r="CL288" s="73"/>
      <c r="CM288" s="73"/>
      <c r="CN288" s="73"/>
      <c r="CO288" s="73"/>
      <c r="CP288" s="73"/>
      <c r="CQ288" s="73"/>
      <c r="CR288" s="73"/>
      <c r="CS288" s="73"/>
      <c r="CT288" s="73"/>
      <c r="CU288" s="73"/>
      <c r="CX288" t="str">
        <f ca="1"/>
        <v/>
      </c>
      <c r="CY288" t="str">
        <f ca="1"/>
        <v/>
      </c>
      <c r="CZ288" t="str">
        <f ca="1"/>
        <v/>
      </c>
      <c r="DA288" t="str">
        <f ca="1"/>
        <v/>
      </c>
      <c r="DB288" t="str">
        <f ca="1"/>
        <v/>
      </c>
      <c r="DC288" t="str">
        <f ca="1"/>
        <v/>
      </c>
      <c r="DD288" t="str">
        <f ca="1"/>
        <v/>
      </c>
      <c r="DL288" s="18" t="b">
        <f ca="1"/>
        <v>0</v>
      </c>
      <c r="DM288" s="141" t="str">
        <f t="shared" ca="1" si="43"/>
        <v/>
      </c>
      <c r="DN288" t="str">
        <v/>
      </c>
      <c r="DO288" t="str">
        <f ca="1"/>
        <v/>
      </c>
      <c r="DP288" t="str">
        <f ca="1"/>
        <v/>
      </c>
      <c r="DS288" t="str">
        <f ca="1"/>
        <v/>
      </c>
      <c r="DT288" t="str">
        <f ca="1"/>
        <v/>
      </c>
      <c r="DU288" t="str">
        <f ca="1"/>
        <v/>
      </c>
      <c r="DV288" t="str">
        <f ca="1"/>
        <v/>
      </c>
      <c r="DY288" t="str">
        <f ca="1"/>
        <v/>
      </c>
      <c r="DZ288" t="str">
        <f ca="1"/>
        <v/>
      </c>
      <c r="EC288" t="b">
        <f ca="1"/>
        <v>0</v>
      </c>
      <c r="ED288" t="str">
        <f ca="1"/>
        <v/>
      </c>
      <c r="EE288" s="13" t="str">
        <f ca="1"/>
        <v/>
      </c>
      <c r="EG288" t="str">
        <f ca="1"/>
        <v/>
      </c>
      <c r="EH288" t="str">
        <f ca="1"/>
        <v/>
      </c>
      <c r="EI288" t="str">
        <f ca="1"/>
        <v/>
      </c>
      <c r="EJ288" t="str">
        <f ca="1"/>
        <v/>
      </c>
      <c r="EK288" t="str">
        <f ca="1"/>
        <v/>
      </c>
      <c r="EL288" t="str">
        <f ca="1">IF(_IsInternal,_xlfn.TEXTJOIN($EL$1,TRUE,EG288:EJ288),"")</f>
        <v/>
      </c>
      <c r="EM288" t="str">
        <f ca="1"/>
        <v/>
      </c>
      <c r="EP288" t="str">
        <v/>
      </c>
      <c r="EQ288" t="str">
        <f ca="1"/>
        <v/>
      </c>
      <c r="ES288" s="78">
        <f>ROWS(ES$4:ES288)</f>
        <v>285</v>
      </c>
      <c r="FP288" t="str">
        <f ca="1"/>
        <v/>
      </c>
      <c r="FQ288" t="str">
        <f ca="1"/>
        <v/>
      </c>
      <c r="FR288" t="str">
        <f ca="1"/>
        <v/>
      </c>
      <c r="FZ288" s="109"/>
      <c r="GH288" t="str">
        <f ca="1"/>
        <v/>
      </c>
      <c r="GI288" t="str">
        <f ca="1"/>
        <v/>
      </c>
      <c r="GJ288" t="str">
        <f ca="1"/>
        <v/>
      </c>
      <c r="GY288" t="b">
        <f ca="1"/>
        <v>0</v>
      </c>
      <c r="GZ288" t="str">
        <f ca="1"/>
        <v/>
      </c>
      <c r="HA288" t="str">
        <f ca="1"/>
        <v/>
      </c>
      <c r="HB288" t="str">
        <f ca="1"/>
        <v/>
      </c>
      <c r="HQ288" t="str">
        <f ca="1"/>
        <v/>
      </c>
      <c r="HR288" t="str">
        <f ca="1"/>
        <v/>
      </c>
      <c r="HS288" t="str">
        <f ca="1"/>
        <v/>
      </c>
    </row>
    <row r="289" spans="1:227">
      <c r="A289" s="14" t="str">
        <f>IF(AK289,MAX(A$4:A288)+1,"")</f>
        <v/>
      </c>
      <c r="B289" s="51"/>
      <c r="C289" s="12"/>
      <c r="D289" s="12"/>
      <c r="E289" s="12"/>
      <c r="G289" s="12"/>
      <c r="I289" s="186"/>
      <c r="K289" s="12"/>
      <c r="L289" s="241"/>
      <c r="M289" s="241"/>
      <c r="O289" s="239">
        <v>0</v>
      </c>
      <c r="P289" s="240" t="str">
        <f ca="1">IF(T289,SUM(OFFSET($O289:$O$303,,,U289)),"")</f>
        <v/>
      </c>
      <c r="Q289" s="175"/>
      <c r="R289" s="177" t="str">
        <v/>
      </c>
      <c r="T289">
        <v>0</v>
      </c>
      <c r="U289" t="str">
        <f>IF(T289,IFERROR(MATCH(1,$T290:$T$303,0),ROWS($T289:$T$303)),"")</f>
        <v/>
      </c>
      <c r="V289" t="str">
        <v/>
      </c>
      <c r="W289" t="b">
        <f t="shared" si="36"/>
        <v>0</v>
      </c>
      <c r="X289" t="str">
        <v/>
      </c>
      <c r="Y289" t="str">
        <v/>
      </c>
      <c r="Z289" t="str">
        <v/>
      </c>
      <c r="AA289" t="b">
        <v>0</v>
      </c>
      <c r="AB289" t="b">
        <v>0</v>
      </c>
      <c r="AC289" t="b">
        <v>0</v>
      </c>
      <c r="AD289" t="b">
        <v>0</v>
      </c>
      <c r="AE289" t="b">
        <v>0</v>
      </c>
      <c r="AF289" s="25" t="b">
        <v>0</v>
      </c>
      <c r="AG289" t="b">
        <v>0</v>
      </c>
      <c r="AH289">
        <v>0</v>
      </c>
      <c r="AI289">
        <v>0</v>
      </c>
      <c r="AK289" s="13">
        <v>0</v>
      </c>
      <c r="AL289" s="13">
        <v>0</v>
      </c>
      <c r="AM289" s="13">
        <v>0</v>
      </c>
      <c r="AN289" s="18">
        <v>0</v>
      </c>
      <c r="AO289">
        <v>0</v>
      </c>
      <c r="AP289" t="b">
        <v>0</v>
      </c>
      <c r="AQ289">
        <v>0</v>
      </c>
      <c r="AR289">
        <v>0</v>
      </c>
      <c r="AS289" s="35" t="str">
        <v/>
      </c>
      <c r="AT289" s="35"/>
      <c r="AU289" s="58"/>
      <c r="AV289" t="b">
        <f t="shared" si="37"/>
        <v>0</v>
      </c>
      <c r="AW289">
        <v>0</v>
      </c>
      <c r="AX289">
        <v>0</v>
      </c>
      <c r="AY289">
        <v>0</v>
      </c>
      <c r="AZ289">
        <f ca="1"/>
        <v>0</v>
      </c>
      <c r="BB289" t="str">
        <v/>
      </c>
      <c r="BC289" t="str">
        <v/>
      </c>
      <c r="BD289" t="str">
        <v/>
      </c>
      <c r="BE289" t="str">
        <v/>
      </c>
      <c r="BF289" t="str">
        <v/>
      </c>
      <c r="BG289">
        <f ca="1"/>
        <v>0</v>
      </c>
      <c r="BI289" s="54" t="str">
        <f t="shared" si="39"/>
        <v/>
      </c>
      <c r="BJ289" s="54" t="str">
        <f t="shared" si="40"/>
        <v/>
      </c>
      <c r="BK289" s="54" t="str">
        <f t="shared" si="41"/>
        <v/>
      </c>
      <c r="BL289" s="54" t="str">
        <v/>
      </c>
      <c r="BM289" t="str">
        <v/>
      </c>
      <c r="BN289" t="str">
        <v/>
      </c>
      <c r="BO289" t="str">
        <v/>
      </c>
      <c r="BP289" t="str">
        <v/>
      </c>
      <c r="BQ289" s="25" t="str">
        <f t="shared" si="38"/>
        <v/>
      </c>
      <c r="BR289" s="35" t="str">
        <v/>
      </c>
      <c r="BS289" s="35" t="str">
        <v/>
      </c>
      <c r="BT289" t="str">
        <v>289</v>
      </c>
      <c r="BU289" s="35" t="str">
        <f t="shared" si="44"/>
        <v/>
      </c>
      <c r="BX289" s="13"/>
      <c r="BY289" s="57" t="str">
        <f t="shared" si="42"/>
        <v/>
      </c>
      <c r="BZ289" s="57"/>
      <c r="CG289" s="71"/>
      <c r="CH289" s="73"/>
      <c r="CI289" s="73"/>
      <c r="CJ289" s="73"/>
      <c r="CK289" s="73"/>
      <c r="CL289" s="73"/>
      <c r="CM289" s="73"/>
      <c r="CN289" s="73"/>
      <c r="CO289" s="73"/>
      <c r="CP289" s="73"/>
      <c r="CQ289" s="73"/>
      <c r="CR289" s="73"/>
      <c r="CS289" s="73"/>
      <c r="CT289" s="73"/>
      <c r="CU289" s="73"/>
      <c r="CX289" t="str">
        <f ca="1"/>
        <v/>
      </c>
      <c r="CY289" t="str">
        <f ca="1"/>
        <v/>
      </c>
      <c r="CZ289" t="str">
        <f ca="1"/>
        <v/>
      </c>
      <c r="DA289" t="str">
        <f ca="1"/>
        <v/>
      </c>
      <c r="DB289" t="str">
        <f ca="1"/>
        <v/>
      </c>
      <c r="DC289" t="str">
        <f ca="1"/>
        <v/>
      </c>
      <c r="DD289" t="str">
        <f ca="1"/>
        <v/>
      </c>
      <c r="DL289" s="18" t="b">
        <f ca="1"/>
        <v>0</v>
      </c>
      <c r="DM289" s="141" t="str">
        <f t="shared" ca="1" si="43"/>
        <v/>
      </c>
      <c r="DN289" t="str">
        <v/>
      </c>
      <c r="DO289" t="str">
        <f ca="1"/>
        <v/>
      </c>
      <c r="DP289" t="str">
        <f ca="1"/>
        <v/>
      </c>
      <c r="DS289" t="str">
        <f ca="1"/>
        <v/>
      </c>
      <c r="DT289" t="str">
        <f ca="1"/>
        <v/>
      </c>
      <c r="DU289" t="str">
        <f ca="1"/>
        <v/>
      </c>
      <c r="DV289" t="str">
        <f ca="1"/>
        <v/>
      </c>
      <c r="DY289" t="str">
        <f ca="1"/>
        <v/>
      </c>
      <c r="DZ289" t="str">
        <f ca="1"/>
        <v/>
      </c>
      <c r="EC289" t="b">
        <f ca="1"/>
        <v>0</v>
      </c>
      <c r="ED289" t="str">
        <f ca="1"/>
        <v/>
      </c>
      <c r="EE289" s="13" t="str">
        <f ca="1"/>
        <v/>
      </c>
      <c r="EG289" t="str">
        <f ca="1"/>
        <v/>
      </c>
      <c r="EH289" t="str">
        <f ca="1"/>
        <v/>
      </c>
      <c r="EI289" t="str">
        <f ca="1"/>
        <v/>
      </c>
      <c r="EJ289" t="str">
        <f ca="1"/>
        <v/>
      </c>
      <c r="EK289" t="str">
        <f ca="1"/>
        <v/>
      </c>
      <c r="EL289" t="str">
        <f ca="1">IF(_IsInternal,_xlfn.TEXTJOIN($EL$1,TRUE,EG289:EJ289),"")</f>
        <v/>
      </c>
      <c r="EM289" t="str">
        <f ca="1"/>
        <v/>
      </c>
      <c r="EP289" t="str">
        <v/>
      </c>
      <c r="EQ289" t="str">
        <f ca="1"/>
        <v/>
      </c>
      <c r="ES289" s="78">
        <f>ROWS(ES$4:ES289)</f>
        <v>286</v>
      </c>
      <c r="FP289" t="str">
        <f ca="1"/>
        <v/>
      </c>
      <c r="FQ289" t="str">
        <f ca="1"/>
        <v/>
      </c>
      <c r="FR289" t="str">
        <f ca="1"/>
        <v/>
      </c>
      <c r="FZ289" s="109"/>
      <c r="GH289" t="str">
        <f ca="1"/>
        <v/>
      </c>
      <c r="GI289" t="str">
        <f ca="1"/>
        <v/>
      </c>
      <c r="GJ289" t="str">
        <f ca="1"/>
        <v/>
      </c>
      <c r="GY289" t="b">
        <f ca="1"/>
        <v>0</v>
      </c>
      <c r="GZ289" t="str">
        <f ca="1"/>
        <v/>
      </c>
      <c r="HA289" t="str">
        <f ca="1"/>
        <v/>
      </c>
      <c r="HB289" t="str">
        <f ca="1"/>
        <v/>
      </c>
      <c r="HQ289" t="str">
        <f ca="1"/>
        <v/>
      </c>
      <c r="HR289" t="str">
        <f ca="1"/>
        <v/>
      </c>
      <c r="HS289" t="str">
        <f ca="1"/>
        <v/>
      </c>
    </row>
    <row r="290" spans="1:227">
      <c r="A290" s="14" t="str">
        <f>IF(AK290,MAX(A$4:A289)+1,"")</f>
        <v/>
      </c>
      <c r="B290" s="51"/>
      <c r="C290" s="12"/>
      <c r="D290" s="12"/>
      <c r="E290" s="12"/>
      <c r="G290" s="12"/>
      <c r="I290" s="186"/>
      <c r="K290" s="12"/>
      <c r="L290" s="241"/>
      <c r="M290" s="241"/>
      <c r="O290" s="239">
        <v>0</v>
      </c>
      <c r="P290" s="240" t="str">
        <f ca="1">IF(T290,SUM(OFFSET($O290:$O$303,,,U290)),"")</f>
        <v/>
      </c>
      <c r="Q290" s="175"/>
      <c r="R290" s="177" t="str">
        <v/>
      </c>
      <c r="T290">
        <v>0</v>
      </c>
      <c r="U290" t="str">
        <f>IF(T290,IFERROR(MATCH(1,$T291:$T$303,0),ROWS($T290:$T$303)),"")</f>
        <v/>
      </c>
      <c r="V290" t="str">
        <v/>
      </c>
      <c r="W290" t="b">
        <f t="shared" si="36"/>
        <v>0</v>
      </c>
      <c r="X290" t="str">
        <v/>
      </c>
      <c r="Y290" t="str">
        <v/>
      </c>
      <c r="Z290" t="str">
        <v/>
      </c>
      <c r="AA290" t="b">
        <v>0</v>
      </c>
      <c r="AB290" t="b">
        <v>0</v>
      </c>
      <c r="AC290" t="b">
        <v>0</v>
      </c>
      <c r="AD290" t="b">
        <v>0</v>
      </c>
      <c r="AE290" t="b">
        <v>0</v>
      </c>
      <c r="AF290" s="25" t="b">
        <v>0</v>
      </c>
      <c r="AG290" t="b">
        <v>0</v>
      </c>
      <c r="AH290">
        <v>0</v>
      </c>
      <c r="AI290">
        <v>0</v>
      </c>
      <c r="AK290" s="13">
        <v>0</v>
      </c>
      <c r="AL290" s="13">
        <v>0</v>
      </c>
      <c r="AM290" s="13">
        <v>0</v>
      </c>
      <c r="AN290" s="18">
        <v>0</v>
      </c>
      <c r="AO290">
        <v>0</v>
      </c>
      <c r="AP290" t="b">
        <v>0</v>
      </c>
      <c r="AQ290">
        <v>0</v>
      </c>
      <c r="AR290">
        <v>0</v>
      </c>
      <c r="AS290" s="35" t="str">
        <v/>
      </c>
      <c r="AT290" s="35"/>
      <c r="AU290" s="58"/>
      <c r="AV290" t="b">
        <f t="shared" si="37"/>
        <v>0</v>
      </c>
      <c r="AW290">
        <v>0</v>
      </c>
      <c r="AX290">
        <v>0</v>
      </c>
      <c r="AY290">
        <v>0</v>
      </c>
      <c r="AZ290">
        <f ca="1"/>
        <v>0</v>
      </c>
      <c r="BB290" t="str">
        <v/>
      </c>
      <c r="BC290" t="str">
        <v/>
      </c>
      <c r="BD290" t="str">
        <v/>
      </c>
      <c r="BE290" t="str">
        <v/>
      </c>
      <c r="BF290" t="str">
        <v/>
      </c>
      <c r="BG290">
        <f ca="1"/>
        <v>0</v>
      </c>
      <c r="BI290" s="54" t="str">
        <f t="shared" si="39"/>
        <v/>
      </c>
      <c r="BJ290" s="54" t="str">
        <f t="shared" si="40"/>
        <v/>
      </c>
      <c r="BK290" s="54" t="str">
        <f t="shared" si="41"/>
        <v/>
      </c>
      <c r="BL290" s="54" t="str">
        <v/>
      </c>
      <c r="BM290" t="str">
        <v/>
      </c>
      <c r="BN290" t="str">
        <v/>
      </c>
      <c r="BO290" t="str">
        <v/>
      </c>
      <c r="BP290" t="str">
        <v/>
      </c>
      <c r="BQ290" s="25" t="str">
        <f t="shared" si="38"/>
        <v/>
      </c>
      <c r="BR290" s="35" t="str">
        <v/>
      </c>
      <c r="BS290" s="35" t="str">
        <v/>
      </c>
      <c r="BT290" t="str">
        <v>290</v>
      </c>
      <c r="BU290" s="35" t="str">
        <f t="shared" si="44"/>
        <v/>
      </c>
      <c r="BX290" s="13"/>
      <c r="BY290" s="57" t="str">
        <f t="shared" si="42"/>
        <v/>
      </c>
      <c r="BZ290" s="57"/>
      <c r="CG290" s="71"/>
      <c r="CH290" s="73"/>
      <c r="CI290" s="73"/>
      <c r="CJ290" s="73"/>
      <c r="CK290" s="73"/>
      <c r="CL290" s="73"/>
      <c r="CM290" s="73"/>
      <c r="CN290" s="73"/>
      <c r="CO290" s="73"/>
      <c r="CP290" s="73"/>
      <c r="CQ290" s="73"/>
      <c r="CR290" s="73"/>
      <c r="CS290" s="73"/>
      <c r="CT290" s="73"/>
      <c r="CU290" s="73"/>
      <c r="CX290" t="str">
        <f ca="1"/>
        <v/>
      </c>
      <c r="CY290" t="str">
        <f ca="1"/>
        <v/>
      </c>
      <c r="CZ290" t="str">
        <f ca="1"/>
        <v/>
      </c>
      <c r="DA290" t="str">
        <f ca="1"/>
        <v/>
      </c>
      <c r="DB290" t="str">
        <f ca="1"/>
        <v/>
      </c>
      <c r="DC290" t="str">
        <f ca="1"/>
        <v/>
      </c>
      <c r="DD290" t="str">
        <f ca="1"/>
        <v/>
      </c>
      <c r="DL290" s="18" t="b">
        <f ca="1"/>
        <v>0</v>
      </c>
      <c r="DM290" s="141" t="str">
        <f t="shared" ca="1" si="43"/>
        <v/>
      </c>
      <c r="DN290" t="str">
        <v/>
      </c>
      <c r="DO290" t="str">
        <f ca="1"/>
        <v/>
      </c>
      <c r="DP290" t="str">
        <f ca="1"/>
        <v/>
      </c>
      <c r="DS290" t="str">
        <f ca="1"/>
        <v/>
      </c>
      <c r="DT290" t="str">
        <f ca="1"/>
        <v/>
      </c>
      <c r="DU290" t="str">
        <f ca="1"/>
        <v/>
      </c>
      <c r="DV290" t="str">
        <f ca="1"/>
        <v/>
      </c>
      <c r="DY290" t="str">
        <f ca="1"/>
        <v/>
      </c>
      <c r="DZ290" t="str">
        <f ca="1"/>
        <v/>
      </c>
      <c r="EC290" t="b">
        <f ca="1"/>
        <v>0</v>
      </c>
      <c r="ED290" t="str">
        <f ca="1"/>
        <v/>
      </c>
      <c r="EE290" s="13" t="str">
        <f ca="1"/>
        <v/>
      </c>
      <c r="EG290" t="str">
        <f ca="1"/>
        <v/>
      </c>
      <c r="EH290" t="str">
        <f ca="1"/>
        <v/>
      </c>
      <c r="EI290" t="str">
        <f ca="1"/>
        <v/>
      </c>
      <c r="EJ290" t="str">
        <f ca="1"/>
        <v/>
      </c>
      <c r="EK290" t="str">
        <f ca="1"/>
        <v/>
      </c>
      <c r="EL290" t="str">
        <f ca="1">IF(_IsInternal,_xlfn.TEXTJOIN($EL$1,TRUE,EG290:EJ290),"")</f>
        <v/>
      </c>
      <c r="EM290" t="str">
        <f ca="1"/>
        <v/>
      </c>
      <c r="EP290" t="str">
        <v/>
      </c>
      <c r="EQ290" t="str">
        <f ca="1"/>
        <v/>
      </c>
      <c r="ES290" s="78">
        <f>ROWS(ES$4:ES290)</f>
        <v>287</v>
      </c>
      <c r="FP290" t="str">
        <f ca="1"/>
        <v/>
      </c>
      <c r="FQ290" t="str">
        <f ca="1"/>
        <v/>
      </c>
      <c r="FR290" t="str">
        <f ca="1"/>
        <v/>
      </c>
      <c r="FZ290" s="109"/>
      <c r="GH290" t="str">
        <f ca="1"/>
        <v/>
      </c>
      <c r="GI290" t="str">
        <f ca="1"/>
        <v/>
      </c>
      <c r="GJ290" t="str">
        <f ca="1"/>
        <v/>
      </c>
      <c r="GY290" t="b">
        <f ca="1"/>
        <v>0</v>
      </c>
      <c r="GZ290" t="str">
        <f ca="1"/>
        <v/>
      </c>
      <c r="HA290" t="str">
        <f ca="1"/>
        <v/>
      </c>
      <c r="HB290" t="str">
        <f ca="1"/>
        <v/>
      </c>
      <c r="HQ290" t="str">
        <f ca="1"/>
        <v/>
      </c>
      <c r="HR290" t="str">
        <f ca="1"/>
        <v/>
      </c>
      <c r="HS290" t="str">
        <f ca="1"/>
        <v/>
      </c>
    </row>
    <row r="291" spans="1:227">
      <c r="A291" s="14" t="str">
        <f>IF(AK291,MAX(A$4:A290)+1,"")</f>
        <v/>
      </c>
      <c r="B291" s="51"/>
      <c r="C291" s="12"/>
      <c r="D291" s="12"/>
      <c r="E291" s="12"/>
      <c r="G291" s="12"/>
      <c r="I291" s="186"/>
      <c r="K291" s="12"/>
      <c r="L291" s="241"/>
      <c r="M291" s="241"/>
      <c r="O291" s="239">
        <v>0</v>
      </c>
      <c r="P291" s="240" t="str">
        <f ca="1">IF(T291,SUM(OFFSET($O291:$O$303,,,U291)),"")</f>
        <v/>
      </c>
      <c r="Q291" s="175"/>
      <c r="R291" s="177" t="str">
        <v/>
      </c>
      <c r="T291">
        <v>0</v>
      </c>
      <c r="U291" t="str">
        <f>IF(T291,IFERROR(MATCH(1,$T292:$T$303,0),ROWS($T291:$T$303)),"")</f>
        <v/>
      </c>
      <c r="V291" t="str">
        <v/>
      </c>
      <c r="W291" t="b">
        <f t="shared" si="36"/>
        <v>0</v>
      </c>
      <c r="X291" t="str">
        <v/>
      </c>
      <c r="Y291" t="str">
        <v/>
      </c>
      <c r="Z291" t="str">
        <v/>
      </c>
      <c r="AA291" t="b">
        <v>0</v>
      </c>
      <c r="AB291" t="b">
        <v>0</v>
      </c>
      <c r="AC291" t="b">
        <v>0</v>
      </c>
      <c r="AD291" t="b">
        <v>0</v>
      </c>
      <c r="AE291" t="b">
        <v>0</v>
      </c>
      <c r="AF291" s="25" t="b">
        <v>0</v>
      </c>
      <c r="AG291" t="b">
        <v>0</v>
      </c>
      <c r="AH291">
        <v>0</v>
      </c>
      <c r="AI291">
        <v>0</v>
      </c>
      <c r="AK291" s="13">
        <v>0</v>
      </c>
      <c r="AL291" s="13">
        <v>0</v>
      </c>
      <c r="AM291" s="13">
        <v>0</v>
      </c>
      <c r="AN291" s="18">
        <v>0</v>
      </c>
      <c r="AO291">
        <v>0</v>
      </c>
      <c r="AP291" t="b">
        <v>0</v>
      </c>
      <c r="AQ291">
        <v>0</v>
      </c>
      <c r="AR291">
        <v>0</v>
      </c>
      <c r="AS291" s="35" t="str">
        <v/>
      </c>
      <c r="AT291" s="35"/>
      <c r="AU291" s="58"/>
      <c r="AV291" t="b">
        <f t="shared" si="37"/>
        <v>0</v>
      </c>
      <c r="AW291">
        <v>0</v>
      </c>
      <c r="AX291">
        <v>0</v>
      </c>
      <c r="AY291">
        <v>0</v>
      </c>
      <c r="AZ291">
        <f ca="1"/>
        <v>0</v>
      </c>
      <c r="BB291" t="str">
        <v/>
      </c>
      <c r="BC291" t="str">
        <v/>
      </c>
      <c r="BD291" t="str">
        <v/>
      </c>
      <c r="BE291" t="str">
        <v/>
      </c>
      <c r="BF291" t="str">
        <v/>
      </c>
      <c r="BG291">
        <f ca="1"/>
        <v>0</v>
      </c>
      <c r="BI291" s="54" t="str">
        <f t="shared" si="39"/>
        <v/>
      </c>
      <c r="BJ291" s="54" t="str">
        <f t="shared" si="40"/>
        <v/>
      </c>
      <c r="BK291" s="54" t="str">
        <f t="shared" si="41"/>
        <v/>
      </c>
      <c r="BL291" s="54" t="str">
        <v/>
      </c>
      <c r="BM291" t="str">
        <v/>
      </c>
      <c r="BN291" t="str">
        <v/>
      </c>
      <c r="BO291" t="str">
        <v/>
      </c>
      <c r="BP291" t="str">
        <v/>
      </c>
      <c r="BQ291" s="25" t="str">
        <f t="shared" si="38"/>
        <v/>
      </c>
      <c r="BR291" s="35" t="str">
        <v/>
      </c>
      <c r="BS291" s="35" t="str">
        <v/>
      </c>
      <c r="BT291" t="str">
        <v>291</v>
      </c>
      <c r="BU291" s="35" t="str">
        <f t="shared" si="44"/>
        <v/>
      </c>
      <c r="BX291" s="13"/>
      <c r="BY291" s="57" t="str">
        <f t="shared" si="42"/>
        <v/>
      </c>
      <c r="BZ291" s="57"/>
      <c r="CG291" s="71"/>
      <c r="CH291" s="73"/>
      <c r="CI291" s="73"/>
      <c r="CJ291" s="73"/>
      <c r="CK291" s="73"/>
      <c r="CL291" s="73"/>
      <c r="CM291" s="73"/>
      <c r="CN291" s="73"/>
      <c r="CO291" s="73"/>
      <c r="CP291" s="73"/>
      <c r="CQ291" s="73"/>
      <c r="CR291" s="73"/>
      <c r="CS291" s="73"/>
      <c r="CT291" s="73"/>
      <c r="CU291" s="73"/>
      <c r="CX291" t="str">
        <f ca="1"/>
        <v/>
      </c>
      <c r="CY291" t="str">
        <f ca="1"/>
        <v/>
      </c>
      <c r="CZ291" t="str">
        <f ca="1"/>
        <v/>
      </c>
      <c r="DA291" t="str">
        <f ca="1"/>
        <v/>
      </c>
      <c r="DB291" t="str">
        <f ca="1"/>
        <v/>
      </c>
      <c r="DC291" t="str">
        <f ca="1"/>
        <v/>
      </c>
      <c r="DD291" t="str">
        <f ca="1"/>
        <v/>
      </c>
      <c r="DL291" s="18" t="b">
        <f ca="1"/>
        <v>0</v>
      </c>
      <c r="DM291" s="141" t="str">
        <f t="shared" ca="1" si="43"/>
        <v/>
      </c>
      <c r="DN291" t="str">
        <v/>
      </c>
      <c r="DO291" t="str">
        <f ca="1"/>
        <v/>
      </c>
      <c r="DP291" t="str">
        <f ca="1"/>
        <v/>
      </c>
      <c r="DS291" t="str">
        <f ca="1"/>
        <v/>
      </c>
      <c r="DT291" t="str">
        <f ca="1"/>
        <v/>
      </c>
      <c r="DU291" t="str">
        <f ca="1"/>
        <v/>
      </c>
      <c r="DV291" t="str">
        <f ca="1"/>
        <v/>
      </c>
      <c r="DY291" t="str">
        <f ca="1"/>
        <v/>
      </c>
      <c r="DZ291" t="str">
        <f ca="1"/>
        <v/>
      </c>
      <c r="EC291" t="b">
        <f ca="1"/>
        <v>0</v>
      </c>
      <c r="ED291" t="str">
        <f ca="1"/>
        <v/>
      </c>
      <c r="EE291" s="13" t="str">
        <f ca="1"/>
        <v/>
      </c>
      <c r="EG291" t="str">
        <f ca="1"/>
        <v/>
      </c>
      <c r="EH291" t="str">
        <f ca="1"/>
        <v/>
      </c>
      <c r="EI291" t="str">
        <f ca="1"/>
        <v/>
      </c>
      <c r="EJ291" t="str">
        <f ca="1"/>
        <v/>
      </c>
      <c r="EK291" t="str">
        <f ca="1"/>
        <v/>
      </c>
      <c r="EL291" t="str">
        <f ca="1">IF(_IsInternal,_xlfn.TEXTJOIN($EL$1,TRUE,EG291:EJ291),"")</f>
        <v/>
      </c>
      <c r="EM291" t="str">
        <f ca="1"/>
        <v/>
      </c>
      <c r="EP291" t="str">
        <v/>
      </c>
      <c r="EQ291" t="str">
        <f ca="1"/>
        <v/>
      </c>
      <c r="ES291" s="78">
        <f>ROWS(ES$4:ES291)</f>
        <v>288</v>
      </c>
      <c r="FP291" t="str">
        <f ca="1"/>
        <v/>
      </c>
      <c r="FQ291" t="str">
        <f ca="1"/>
        <v/>
      </c>
      <c r="FR291" t="str">
        <f ca="1"/>
        <v/>
      </c>
      <c r="FZ291" s="109"/>
      <c r="GH291" t="str">
        <f ca="1"/>
        <v/>
      </c>
      <c r="GI291" t="str">
        <f ca="1"/>
        <v/>
      </c>
      <c r="GJ291" t="str">
        <f ca="1"/>
        <v/>
      </c>
      <c r="GY291" t="b">
        <f ca="1"/>
        <v>0</v>
      </c>
      <c r="GZ291" t="str">
        <f ca="1"/>
        <v/>
      </c>
      <c r="HA291" t="str">
        <f ca="1"/>
        <v/>
      </c>
      <c r="HB291" t="str">
        <f ca="1"/>
        <v/>
      </c>
      <c r="HQ291" t="str">
        <f ca="1"/>
        <v/>
      </c>
      <c r="HR291" t="str">
        <f ca="1"/>
        <v/>
      </c>
      <c r="HS291" t="str">
        <f ca="1"/>
        <v/>
      </c>
    </row>
    <row r="292" spans="1:227">
      <c r="A292" s="14" t="str">
        <f>IF(AK292,MAX(A$4:A291)+1,"")</f>
        <v/>
      </c>
      <c r="B292" s="51"/>
      <c r="C292" s="12"/>
      <c r="D292" s="12"/>
      <c r="E292" s="12"/>
      <c r="G292" s="12"/>
      <c r="I292" s="186"/>
      <c r="K292" s="12"/>
      <c r="L292" s="241"/>
      <c r="M292" s="241"/>
      <c r="O292" s="239">
        <v>0</v>
      </c>
      <c r="P292" s="240" t="str">
        <f ca="1">IF(T292,SUM(OFFSET($O292:$O$303,,,U292)),"")</f>
        <v/>
      </c>
      <c r="Q292" s="175"/>
      <c r="R292" s="177" t="str">
        <v/>
      </c>
      <c r="T292">
        <v>0</v>
      </c>
      <c r="U292" t="str">
        <f>IF(T292,IFERROR(MATCH(1,$T293:$T$303,0),ROWS($T292:$T$303)),"")</f>
        <v/>
      </c>
      <c r="V292" t="str">
        <v/>
      </c>
      <c r="W292" t="b">
        <f t="shared" ref="W292:W303" si="45">AND(AD292,OR(W291,T292))</f>
        <v>0</v>
      </c>
      <c r="X292" t="str">
        <v/>
      </c>
      <c r="Y292" t="str">
        <v/>
      </c>
      <c r="Z292" t="str">
        <v/>
      </c>
      <c r="AA292" t="b">
        <v>0</v>
      </c>
      <c r="AB292" t="b">
        <v>0</v>
      </c>
      <c r="AC292" t="b">
        <v>0</v>
      </c>
      <c r="AD292" t="b">
        <v>0</v>
      </c>
      <c r="AE292" t="b">
        <v>0</v>
      </c>
      <c r="AF292" s="25" t="b">
        <v>0</v>
      </c>
      <c r="AG292" t="b">
        <v>0</v>
      </c>
      <c r="AH292">
        <v>0</v>
      </c>
      <c r="AI292">
        <v>0</v>
      </c>
      <c r="AK292" s="13">
        <v>0</v>
      </c>
      <c r="AL292" s="13">
        <v>0</v>
      </c>
      <c r="AM292" s="13">
        <v>0</v>
      </c>
      <c r="AN292" s="18">
        <v>0</v>
      </c>
      <c r="AO292">
        <v>0</v>
      </c>
      <c r="AP292" t="b">
        <v>0</v>
      </c>
      <c r="AQ292">
        <v>0</v>
      </c>
      <c r="AR292">
        <v>0</v>
      </c>
      <c r="AS292" s="35" t="str">
        <v/>
      </c>
      <c r="AT292" s="35"/>
      <c r="AU292" s="58"/>
      <c r="AV292" t="b">
        <f t="shared" ref="AV292:AV303" si="46">AND(AE292=FALSE,OR(AND(AF292,AD292,AL292),AND(AL292=FALSE,AD292)))</f>
        <v>0</v>
      </c>
      <c r="AW292">
        <v>0</v>
      </c>
      <c r="AX292">
        <v>0</v>
      </c>
      <c r="AY292">
        <v>0</v>
      </c>
      <c r="AZ292">
        <f ca="1"/>
        <v>0</v>
      </c>
      <c r="BB292" t="str">
        <v/>
      </c>
      <c r="BC292" t="str">
        <v/>
      </c>
      <c r="BD292" t="str">
        <v/>
      </c>
      <c r="BE292" t="str">
        <v/>
      </c>
      <c r="BF292" t="str">
        <v/>
      </c>
      <c r="BG292">
        <f ca="1"/>
        <v>0</v>
      </c>
      <c r="BI292" s="54" t="str">
        <f t="shared" si="39"/>
        <v/>
      </c>
      <c r="BJ292" s="54" t="str">
        <f t="shared" si="40"/>
        <v/>
      </c>
      <c r="BK292" s="54" t="str">
        <f t="shared" si="41"/>
        <v/>
      </c>
      <c r="BL292" s="54" t="str">
        <v/>
      </c>
      <c r="BM292" t="str">
        <v/>
      </c>
      <c r="BN292" t="str">
        <v/>
      </c>
      <c r="BO292" t="str">
        <v/>
      </c>
      <c r="BP292" t="str">
        <v/>
      </c>
      <c r="BQ292" s="25" t="str">
        <f t="shared" ref="BQ292:BQ303" si="47">IF(_IsInp, _xlfn.TEXTJOIN(".",TRUE,BN292:BP292),"")</f>
        <v/>
      </c>
      <c r="BR292" s="35" t="str">
        <v/>
      </c>
      <c r="BS292" s="35" t="str">
        <v/>
      </c>
      <c r="BT292" t="str">
        <v>292</v>
      </c>
      <c r="BU292" s="35" t="str">
        <f t="shared" si="44"/>
        <v/>
      </c>
      <c r="BX292" s="13"/>
      <c r="BY292" s="57" t="str">
        <f t="shared" si="42"/>
        <v/>
      </c>
      <c r="BZ292" s="57"/>
      <c r="CG292" s="71"/>
      <c r="CH292" s="73"/>
      <c r="CI292" s="73"/>
      <c r="CJ292" s="73"/>
      <c r="CK292" s="73"/>
      <c r="CL292" s="73"/>
      <c r="CM292" s="73"/>
      <c r="CN292" s="73"/>
      <c r="CO292" s="73"/>
      <c r="CP292" s="73"/>
      <c r="CQ292" s="73"/>
      <c r="CR292" s="73"/>
      <c r="CS292" s="73"/>
      <c r="CT292" s="73"/>
      <c r="CU292" s="73"/>
      <c r="CX292" t="str">
        <f ca="1"/>
        <v/>
      </c>
      <c r="CY292" t="str">
        <f ca="1"/>
        <v/>
      </c>
      <c r="CZ292" t="str">
        <f ca="1"/>
        <v/>
      </c>
      <c r="DA292" t="str">
        <f ca="1"/>
        <v/>
      </c>
      <c r="DB292" t="str">
        <f ca="1"/>
        <v/>
      </c>
      <c r="DC292" t="str">
        <f ca="1"/>
        <v/>
      </c>
      <c r="DD292" t="str">
        <f ca="1"/>
        <v/>
      </c>
      <c r="DL292" s="18" t="b">
        <f ca="1"/>
        <v>0</v>
      </c>
      <c r="DM292" s="141" t="str">
        <f t="shared" ca="1" si="43"/>
        <v/>
      </c>
      <c r="DN292" t="str">
        <v/>
      </c>
      <c r="DO292" t="str">
        <f ca="1"/>
        <v/>
      </c>
      <c r="DP292" t="str">
        <f ca="1"/>
        <v/>
      </c>
      <c r="DS292" t="str">
        <f ca="1"/>
        <v/>
      </c>
      <c r="DT292" t="str">
        <f ca="1"/>
        <v/>
      </c>
      <c r="DU292" t="str">
        <f ca="1"/>
        <v/>
      </c>
      <c r="DV292" t="str">
        <f ca="1"/>
        <v/>
      </c>
      <c r="DY292" t="str">
        <f ca="1"/>
        <v/>
      </c>
      <c r="DZ292" t="str">
        <f ca="1"/>
        <v/>
      </c>
      <c r="EC292" t="b">
        <f ca="1"/>
        <v>0</v>
      </c>
      <c r="ED292" t="str">
        <f ca="1"/>
        <v/>
      </c>
      <c r="EE292" s="13" t="str">
        <f ca="1"/>
        <v/>
      </c>
      <c r="EG292" t="str">
        <f ca="1"/>
        <v/>
      </c>
      <c r="EH292" t="str">
        <f ca="1"/>
        <v/>
      </c>
      <c r="EI292" t="str">
        <f ca="1"/>
        <v/>
      </c>
      <c r="EJ292" t="str">
        <f ca="1"/>
        <v/>
      </c>
      <c r="EK292" t="str">
        <f ca="1"/>
        <v/>
      </c>
      <c r="EL292" t="str">
        <f ca="1">IF(_IsInternal,_xlfn.TEXTJOIN($EL$1,TRUE,EG292:EJ292),"")</f>
        <v/>
      </c>
      <c r="EM292" t="str">
        <f ca="1"/>
        <v/>
      </c>
      <c r="EP292" t="str">
        <v/>
      </c>
      <c r="EQ292" t="str">
        <f ca="1"/>
        <v/>
      </c>
      <c r="ES292" s="78">
        <f>ROWS(ES$4:ES292)</f>
        <v>289</v>
      </c>
      <c r="FP292" t="str">
        <f ca="1"/>
        <v/>
      </c>
      <c r="FQ292" t="str">
        <f ca="1"/>
        <v/>
      </c>
      <c r="FR292" t="str">
        <f ca="1"/>
        <v/>
      </c>
      <c r="FZ292" s="109"/>
      <c r="GH292" t="str">
        <f ca="1"/>
        <v/>
      </c>
      <c r="GI292" t="str">
        <f ca="1"/>
        <v/>
      </c>
      <c r="GJ292" t="str">
        <f ca="1"/>
        <v/>
      </c>
      <c r="GY292" t="b">
        <f ca="1"/>
        <v>0</v>
      </c>
      <c r="GZ292" t="str">
        <f ca="1"/>
        <v/>
      </c>
      <c r="HA292" t="str">
        <f ca="1"/>
        <v/>
      </c>
      <c r="HB292" t="str">
        <f ca="1"/>
        <v/>
      </c>
      <c r="HQ292" t="str">
        <f ca="1"/>
        <v/>
      </c>
      <c r="HR292" t="str">
        <f ca="1"/>
        <v/>
      </c>
      <c r="HS292" t="str">
        <f ca="1"/>
        <v/>
      </c>
    </row>
    <row r="293" spans="1:227">
      <c r="A293" s="14" t="str">
        <f>IF(AK293,MAX(A$4:A292)+1,"")</f>
        <v/>
      </c>
      <c r="B293" s="51"/>
      <c r="C293" s="12"/>
      <c r="D293" s="12"/>
      <c r="E293" s="12"/>
      <c r="G293" s="12"/>
      <c r="I293" s="186"/>
      <c r="K293" s="12"/>
      <c r="L293" s="241"/>
      <c r="M293" s="241"/>
      <c r="O293" s="239">
        <v>0</v>
      </c>
      <c r="P293" s="240" t="str">
        <f ca="1">IF(T293,SUM(OFFSET($O293:$O$303,,,U293)),"")</f>
        <v/>
      </c>
      <c r="Q293" s="175"/>
      <c r="R293" s="177" t="str">
        <v/>
      </c>
      <c r="T293">
        <v>0</v>
      </c>
      <c r="U293" t="str">
        <f>IF(T293,IFERROR(MATCH(1,$T294:$T$303,0),ROWS($T293:$T$303)),"")</f>
        <v/>
      </c>
      <c r="V293" t="str">
        <v/>
      </c>
      <c r="W293" t="b">
        <f t="shared" si="45"/>
        <v>0</v>
      </c>
      <c r="X293" t="str">
        <v/>
      </c>
      <c r="Y293" t="str">
        <v/>
      </c>
      <c r="Z293" t="str">
        <v/>
      </c>
      <c r="AA293" t="b">
        <v>0</v>
      </c>
      <c r="AB293" t="b">
        <v>0</v>
      </c>
      <c r="AC293" t="b">
        <v>0</v>
      </c>
      <c r="AD293" t="b">
        <v>0</v>
      </c>
      <c r="AE293" t="b">
        <v>0</v>
      </c>
      <c r="AF293" s="25" t="b">
        <v>0</v>
      </c>
      <c r="AG293" t="b">
        <v>0</v>
      </c>
      <c r="AH293">
        <v>0</v>
      </c>
      <c r="AI293">
        <v>0</v>
      </c>
      <c r="AK293" s="13">
        <v>0</v>
      </c>
      <c r="AL293" s="13">
        <v>0</v>
      </c>
      <c r="AM293" s="13">
        <v>0</v>
      </c>
      <c r="AN293" s="18">
        <v>0</v>
      </c>
      <c r="AO293">
        <v>0</v>
      </c>
      <c r="AP293" t="b">
        <v>0</v>
      </c>
      <c r="AQ293">
        <v>0</v>
      </c>
      <c r="AR293">
        <v>0</v>
      </c>
      <c r="AS293" s="35" t="str">
        <v/>
      </c>
      <c r="AT293" s="35"/>
      <c r="AU293" s="58"/>
      <c r="AV293" t="b">
        <f t="shared" si="46"/>
        <v>0</v>
      </c>
      <c r="AW293">
        <v>0</v>
      </c>
      <c r="AX293">
        <v>0</v>
      </c>
      <c r="AY293">
        <v>0</v>
      </c>
      <c r="AZ293">
        <f ca="1"/>
        <v>0</v>
      </c>
      <c r="BB293" t="str">
        <v/>
      </c>
      <c r="BC293" t="str">
        <v/>
      </c>
      <c r="BD293" t="str">
        <v/>
      </c>
      <c r="BE293" t="str">
        <v/>
      </c>
      <c r="BF293" t="str">
        <v/>
      </c>
      <c r="BG293">
        <f ca="1"/>
        <v>0</v>
      </c>
      <c r="BI293" s="54" t="str">
        <f t="shared" si="39"/>
        <v/>
      </c>
      <c r="BJ293" s="54" t="str">
        <f t="shared" si="40"/>
        <v/>
      </c>
      <c r="BK293" s="54" t="str">
        <f t="shared" si="41"/>
        <v/>
      </c>
      <c r="BL293" s="54" t="str">
        <v/>
      </c>
      <c r="BM293" t="str">
        <v/>
      </c>
      <c r="BN293" t="str">
        <v/>
      </c>
      <c r="BO293" t="str">
        <v/>
      </c>
      <c r="BP293" t="str">
        <v/>
      </c>
      <c r="BQ293" s="25" t="str">
        <f t="shared" si="47"/>
        <v/>
      </c>
      <c r="BR293" s="35" t="str">
        <v/>
      </c>
      <c r="BS293" s="35" t="str">
        <v/>
      </c>
      <c r="BT293" t="str">
        <v>293</v>
      </c>
      <c r="BU293" s="35" t="str">
        <f t="shared" si="44"/>
        <v/>
      </c>
      <c r="BX293" s="13"/>
      <c r="BY293" s="57" t="str">
        <f t="shared" si="42"/>
        <v/>
      </c>
      <c r="BZ293" s="57"/>
      <c r="CG293" s="71"/>
      <c r="CH293" s="73"/>
      <c r="CI293" s="73"/>
      <c r="CJ293" s="73"/>
      <c r="CK293" s="73"/>
      <c r="CL293" s="73"/>
      <c r="CM293" s="73"/>
      <c r="CN293" s="73"/>
      <c r="CO293" s="73"/>
      <c r="CP293" s="73"/>
      <c r="CQ293" s="73"/>
      <c r="CR293" s="73"/>
      <c r="CS293" s="73"/>
      <c r="CT293" s="73"/>
      <c r="CU293" s="73"/>
      <c r="CX293" t="str">
        <f ca="1"/>
        <v/>
      </c>
      <c r="CY293" t="str">
        <f ca="1"/>
        <v/>
      </c>
      <c r="CZ293" t="str">
        <f ca="1"/>
        <v/>
      </c>
      <c r="DA293" t="str">
        <f ca="1"/>
        <v/>
      </c>
      <c r="DB293" t="str">
        <f ca="1"/>
        <v/>
      </c>
      <c r="DC293" t="str">
        <f ca="1"/>
        <v/>
      </c>
      <c r="DD293" t="str">
        <f ca="1"/>
        <v/>
      </c>
      <c r="DL293" s="18" t="b">
        <f ca="1"/>
        <v>0</v>
      </c>
      <c r="DM293" s="141" t="str">
        <f t="shared" ca="1" si="43"/>
        <v/>
      </c>
      <c r="DN293" t="str">
        <v/>
      </c>
      <c r="DO293" t="str">
        <f ca="1"/>
        <v/>
      </c>
      <c r="DP293" t="str">
        <f ca="1"/>
        <v/>
      </c>
      <c r="DS293" t="str">
        <f ca="1"/>
        <v/>
      </c>
      <c r="DT293" t="str">
        <f ca="1"/>
        <v/>
      </c>
      <c r="DU293" t="str">
        <f ca="1"/>
        <v/>
      </c>
      <c r="DV293" t="str">
        <f ca="1"/>
        <v/>
      </c>
      <c r="DY293" t="str">
        <f ca="1"/>
        <v/>
      </c>
      <c r="DZ293" t="str">
        <f ca="1"/>
        <v/>
      </c>
      <c r="EC293" t="b">
        <f ca="1"/>
        <v>0</v>
      </c>
      <c r="ED293" t="str">
        <f ca="1"/>
        <v/>
      </c>
      <c r="EE293" s="13" t="str">
        <f ca="1"/>
        <v/>
      </c>
      <c r="EG293" t="str">
        <f ca="1"/>
        <v/>
      </c>
      <c r="EH293" t="str">
        <f ca="1"/>
        <v/>
      </c>
      <c r="EI293" t="str">
        <f ca="1"/>
        <v/>
      </c>
      <c r="EJ293" t="str">
        <f ca="1"/>
        <v/>
      </c>
      <c r="EK293" t="str">
        <f ca="1"/>
        <v/>
      </c>
      <c r="EL293" t="str">
        <f ca="1">IF(_IsInternal,_xlfn.TEXTJOIN($EL$1,TRUE,EG293:EJ293),"")</f>
        <v/>
      </c>
      <c r="EM293" t="str">
        <f ca="1"/>
        <v/>
      </c>
      <c r="EP293" t="str">
        <v/>
      </c>
      <c r="EQ293" t="str">
        <f ca="1"/>
        <v/>
      </c>
      <c r="ES293" s="78">
        <f>ROWS(ES$4:ES293)</f>
        <v>290</v>
      </c>
      <c r="FP293" t="str">
        <f ca="1"/>
        <v/>
      </c>
      <c r="FQ293" t="str">
        <f ca="1"/>
        <v/>
      </c>
      <c r="FR293" t="str">
        <f ca="1"/>
        <v/>
      </c>
      <c r="FZ293" s="109"/>
      <c r="GH293" t="str">
        <f ca="1"/>
        <v/>
      </c>
      <c r="GI293" t="str">
        <f ca="1"/>
        <v/>
      </c>
      <c r="GJ293" t="str">
        <f ca="1"/>
        <v/>
      </c>
      <c r="GY293" t="b">
        <f ca="1"/>
        <v>0</v>
      </c>
      <c r="GZ293" t="str">
        <f ca="1"/>
        <v/>
      </c>
      <c r="HA293" t="str">
        <f ca="1"/>
        <v/>
      </c>
      <c r="HB293" t="str">
        <f ca="1"/>
        <v/>
      </c>
      <c r="HQ293" t="str">
        <f ca="1"/>
        <v/>
      </c>
      <c r="HR293" t="str">
        <f ca="1"/>
        <v/>
      </c>
      <c r="HS293" t="str">
        <f ca="1"/>
        <v/>
      </c>
    </row>
    <row r="294" spans="1:227">
      <c r="A294" s="14" t="str">
        <f>IF(AK294,MAX(A$4:A293)+1,"")</f>
        <v/>
      </c>
      <c r="B294" s="51"/>
      <c r="C294" s="12"/>
      <c r="D294" s="12"/>
      <c r="E294" s="12"/>
      <c r="G294" s="12"/>
      <c r="I294" s="186"/>
      <c r="K294" s="12"/>
      <c r="L294" s="241"/>
      <c r="M294" s="241"/>
      <c r="O294" s="239">
        <v>0</v>
      </c>
      <c r="P294" s="240" t="str">
        <f ca="1">IF(T294,SUM(OFFSET($O294:$O$303,,,U294)),"")</f>
        <v/>
      </c>
      <c r="Q294" s="175"/>
      <c r="R294" s="177" t="str">
        <v/>
      </c>
      <c r="T294">
        <v>0</v>
      </c>
      <c r="U294" t="str">
        <f>IF(T294,IFERROR(MATCH(1,$T295:$T$303,0),ROWS($T294:$T$303)),"")</f>
        <v/>
      </c>
      <c r="V294" t="str">
        <v/>
      </c>
      <c r="W294" t="b">
        <f t="shared" si="45"/>
        <v>0</v>
      </c>
      <c r="X294" t="str">
        <v/>
      </c>
      <c r="Y294" t="str">
        <v/>
      </c>
      <c r="Z294" t="str">
        <v/>
      </c>
      <c r="AA294" t="b">
        <v>0</v>
      </c>
      <c r="AB294" t="b">
        <v>0</v>
      </c>
      <c r="AC294" t="b">
        <v>0</v>
      </c>
      <c r="AD294" t="b">
        <v>0</v>
      </c>
      <c r="AE294" t="b">
        <v>0</v>
      </c>
      <c r="AF294" s="25" t="b">
        <v>0</v>
      </c>
      <c r="AG294" t="b">
        <v>0</v>
      </c>
      <c r="AH294">
        <v>0</v>
      </c>
      <c r="AI294">
        <v>0</v>
      </c>
      <c r="AK294" s="13">
        <v>0</v>
      </c>
      <c r="AL294" s="13">
        <v>0</v>
      </c>
      <c r="AM294" s="13">
        <v>0</v>
      </c>
      <c r="AN294" s="18">
        <v>0</v>
      </c>
      <c r="AO294">
        <v>0</v>
      </c>
      <c r="AP294" t="b">
        <v>0</v>
      </c>
      <c r="AQ294">
        <v>0</v>
      </c>
      <c r="AR294">
        <v>0</v>
      </c>
      <c r="AS294" s="35" t="str">
        <v/>
      </c>
      <c r="AT294" s="35"/>
      <c r="AU294" s="58"/>
      <c r="AV294" t="b">
        <f t="shared" si="46"/>
        <v>0</v>
      </c>
      <c r="AW294">
        <v>0</v>
      </c>
      <c r="AX294">
        <v>0</v>
      </c>
      <c r="AY294">
        <v>0</v>
      </c>
      <c r="AZ294">
        <f ca="1"/>
        <v>0</v>
      </c>
      <c r="BB294" t="str">
        <v/>
      </c>
      <c r="BC294" t="str">
        <v/>
      </c>
      <c r="BD294" t="str">
        <v/>
      </c>
      <c r="BE294" t="str">
        <v/>
      </c>
      <c r="BF294" t="str">
        <v/>
      </c>
      <c r="BG294">
        <f ca="1"/>
        <v>0</v>
      </c>
      <c r="BI294" s="54" t="str">
        <f t="shared" si="39"/>
        <v/>
      </c>
      <c r="BJ294" s="54" t="str">
        <f t="shared" si="40"/>
        <v/>
      </c>
      <c r="BK294" s="54" t="str">
        <f t="shared" si="41"/>
        <v/>
      </c>
      <c r="BL294" s="54" t="str">
        <v/>
      </c>
      <c r="BM294" t="str">
        <v/>
      </c>
      <c r="BN294" t="str">
        <v/>
      </c>
      <c r="BO294" t="str">
        <v/>
      </c>
      <c r="BP294" t="str">
        <v/>
      </c>
      <c r="BQ294" s="25" t="str">
        <f t="shared" si="47"/>
        <v/>
      </c>
      <c r="BR294" s="35" t="str">
        <v/>
      </c>
      <c r="BS294" s="35" t="str">
        <v/>
      </c>
      <c r="BT294" t="str">
        <v>294</v>
      </c>
      <c r="BU294" s="35" t="str">
        <f t="shared" si="44"/>
        <v/>
      </c>
      <c r="BX294" s="13"/>
      <c r="BY294" s="57" t="str">
        <f t="shared" si="42"/>
        <v/>
      </c>
      <c r="BZ294" s="57"/>
      <c r="CG294" s="71"/>
      <c r="CH294" s="73"/>
      <c r="CI294" s="73"/>
      <c r="CJ294" s="73"/>
      <c r="CK294" s="73"/>
      <c r="CL294" s="73"/>
      <c r="CM294" s="73"/>
      <c r="CN294" s="73"/>
      <c r="CO294" s="73"/>
      <c r="CP294" s="73"/>
      <c r="CQ294" s="73"/>
      <c r="CR294" s="73"/>
      <c r="CS294" s="73"/>
      <c r="CT294" s="73"/>
      <c r="CU294" s="73"/>
      <c r="CX294" t="str">
        <f ca="1"/>
        <v/>
      </c>
      <c r="CY294" t="str">
        <f ca="1"/>
        <v/>
      </c>
      <c r="CZ294" t="str">
        <f ca="1"/>
        <v/>
      </c>
      <c r="DA294" t="str">
        <f ca="1"/>
        <v/>
      </c>
      <c r="DB294" t="str">
        <f ca="1"/>
        <v/>
      </c>
      <c r="DC294" t="str">
        <f ca="1"/>
        <v/>
      </c>
      <c r="DD294" t="str">
        <f ca="1"/>
        <v/>
      </c>
      <c r="DL294" s="18" t="b">
        <f ca="1"/>
        <v>0</v>
      </c>
      <c r="DM294" s="141" t="str">
        <f t="shared" ca="1" si="43"/>
        <v/>
      </c>
      <c r="DN294" t="str">
        <v/>
      </c>
      <c r="DO294" t="str">
        <f ca="1"/>
        <v/>
      </c>
      <c r="DP294" t="str">
        <f ca="1"/>
        <v/>
      </c>
      <c r="DS294" t="str">
        <f ca="1"/>
        <v/>
      </c>
      <c r="DT294" t="str">
        <f ca="1"/>
        <v/>
      </c>
      <c r="DU294" t="str">
        <f ca="1"/>
        <v/>
      </c>
      <c r="DV294" t="str">
        <f ca="1"/>
        <v/>
      </c>
      <c r="DY294" t="str">
        <f ca="1"/>
        <v/>
      </c>
      <c r="DZ294" t="str">
        <f ca="1"/>
        <v/>
      </c>
      <c r="EC294" t="b">
        <f ca="1"/>
        <v>0</v>
      </c>
      <c r="ED294" t="str">
        <f ca="1"/>
        <v/>
      </c>
      <c r="EE294" s="13" t="str">
        <f ca="1"/>
        <v/>
      </c>
      <c r="EG294" t="str">
        <f ca="1"/>
        <v/>
      </c>
      <c r="EH294" t="str">
        <f ca="1"/>
        <v/>
      </c>
      <c r="EI294" t="str">
        <f ca="1"/>
        <v/>
      </c>
      <c r="EJ294" t="str">
        <f ca="1"/>
        <v/>
      </c>
      <c r="EK294" t="str">
        <f ca="1"/>
        <v/>
      </c>
      <c r="EL294" t="str">
        <f ca="1">IF(_IsInternal,_xlfn.TEXTJOIN($EL$1,TRUE,EG294:EJ294),"")</f>
        <v/>
      </c>
      <c r="EM294" t="str">
        <f ca="1"/>
        <v/>
      </c>
      <c r="EP294" t="str">
        <v/>
      </c>
      <c r="EQ294" t="str">
        <f ca="1"/>
        <v/>
      </c>
      <c r="ES294" s="78">
        <f>ROWS(ES$4:ES294)</f>
        <v>291</v>
      </c>
      <c r="FP294" t="str">
        <f ca="1"/>
        <v/>
      </c>
      <c r="FQ294" t="str">
        <f ca="1"/>
        <v/>
      </c>
      <c r="FR294" t="str">
        <f ca="1"/>
        <v/>
      </c>
      <c r="FZ294" s="109"/>
      <c r="GH294" t="str">
        <f ca="1"/>
        <v/>
      </c>
      <c r="GI294" t="str">
        <f ca="1"/>
        <v/>
      </c>
      <c r="GJ294" t="str">
        <f ca="1"/>
        <v/>
      </c>
      <c r="GY294" t="b">
        <f ca="1"/>
        <v>0</v>
      </c>
      <c r="GZ294" t="str">
        <f ca="1"/>
        <v/>
      </c>
      <c r="HA294" t="str">
        <f ca="1"/>
        <v/>
      </c>
      <c r="HB294" t="str">
        <f ca="1"/>
        <v/>
      </c>
      <c r="HQ294" t="str">
        <f ca="1"/>
        <v/>
      </c>
      <c r="HR294" t="str">
        <f ca="1"/>
        <v/>
      </c>
      <c r="HS294" t="str">
        <f ca="1"/>
        <v/>
      </c>
    </row>
    <row r="295" spans="1:227">
      <c r="A295" s="14" t="str">
        <f>IF(AK295,MAX(A$4:A294)+1,"")</f>
        <v/>
      </c>
      <c r="B295" s="51"/>
      <c r="C295" s="12"/>
      <c r="D295" s="12"/>
      <c r="E295" s="12"/>
      <c r="G295" s="12"/>
      <c r="I295" s="186"/>
      <c r="K295" s="12"/>
      <c r="L295" s="241"/>
      <c r="M295" s="241"/>
      <c r="O295" s="239">
        <v>0</v>
      </c>
      <c r="P295" s="240" t="str">
        <f ca="1">IF(T295,SUM(OFFSET($O295:$O$303,,,U295)),"")</f>
        <v/>
      </c>
      <c r="Q295" s="175"/>
      <c r="R295" s="177" t="str">
        <v/>
      </c>
      <c r="T295">
        <v>0</v>
      </c>
      <c r="U295" t="str">
        <f>IF(T295,IFERROR(MATCH(1,$T296:$T$303,0),ROWS($T295:$T$303)),"")</f>
        <v/>
      </c>
      <c r="V295" t="str">
        <v/>
      </c>
      <c r="W295" t="b">
        <f t="shared" si="45"/>
        <v>0</v>
      </c>
      <c r="X295" t="str">
        <v/>
      </c>
      <c r="Y295" t="str">
        <v/>
      </c>
      <c r="Z295" t="str">
        <v/>
      </c>
      <c r="AA295" t="b">
        <v>0</v>
      </c>
      <c r="AB295" t="b">
        <v>0</v>
      </c>
      <c r="AC295" t="b">
        <v>0</v>
      </c>
      <c r="AD295" t="b">
        <v>0</v>
      </c>
      <c r="AE295" t="b">
        <v>0</v>
      </c>
      <c r="AF295" s="25" t="b">
        <v>0</v>
      </c>
      <c r="AG295" t="b">
        <v>0</v>
      </c>
      <c r="AH295">
        <v>0</v>
      </c>
      <c r="AI295">
        <v>0</v>
      </c>
      <c r="AK295" s="13">
        <v>0</v>
      </c>
      <c r="AL295" s="13">
        <v>0</v>
      </c>
      <c r="AM295" s="13">
        <v>0</v>
      </c>
      <c r="AN295" s="18">
        <v>0</v>
      </c>
      <c r="AO295">
        <v>0</v>
      </c>
      <c r="AP295" t="b">
        <v>0</v>
      </c>
      <c r="AQ295">
        <v>0</v>
      </c>
      <c r="AR295">
        <v>0</v>
      </c>
      <c r="AS295" s="35" t="str">
        <v/>
      </c>
      <c r="AT295" s="35"/>
      <c r="AU295" s="58"/>
      <c r="AV295" t="b">
        <f t="shared" si="46"/>
        <v>0</v>
      </c>
      <c r="AW295">
        <v>0</v>
      </c>
      <c r="AX295">
        <v>0</v>
      </c>
      <c r="AY295">
        <v>0</v>
      </c>
      <c r="AZ295">
        <f ca="1"/>
        <v>0</v>
      </c>
      <c r="BB295" t="str">
        <v/>
      </c>
      <c r="BC295" t="str">
        <v/>
      </c>
      <c r="BD295" t="str">
        <v/>
      </c>
      <c r="BE295" t="str">
        <v/>
      </c>
      <c r="BF295" t="str">
        <v/>
      </c>
      <c r="BG295">
        <f ca="1"/>
        <v>0</v>
      </c>
      <c r="BI295" s="54" t="str">
        <f t="shared" si="39"/>
        <v/>
      </c>
      <c r="BJ295" s="54" t="str">
        <f t="shared" si="40"/>
        <v/>
      </c>
      <c r="BK295" s="54" t="str">
        <f t="shared" si="41"/>
        <v/>
      </c>
      <c r="BL295" s="54" t="str">
        <v/>
      </c>
      <c r="BM295" t="str">
        <v/>
      </c>
      <c r="BN295" t="str">
        <v/>
      </c>
      <c r="BO295" t="str">
        <v/>
      </c>
      <c r="BP295" t="str">
        <v/>
      </c>
      <c r="BQ295" s="25" t="str">
        <f t="shared" si="47"/>
        <v/>
      </c>
      <c r="BR295" s="35" t="str">
        <v/>
      </c>
      <c r="BS295" s="35" t="str">
        <v/>
      </c>
      <c r="BT295" t="str">
        <v>295</v>
      </c>
      <c r="BU295" s="35" t="str">
        <f t="shared" si="44"/>
        <v/>
      </c>
      <c r="BX295" s="13"/>
      <c r="BY295" s="57" t="str">
        <f t="shared" si="42"/>
        <v/>
      </c>
      <c r="BZ295" s="57"/>
      <c r="CG295" s="71"/>
      <c r="CH295" s="73"/>
      <c r="CI295" s="73"/>
      <c r="CJ295" s="73"/>
      <c r="CK295" s="73"/>
      <c r="CL295" s="73"/>
      <c r="CM295" s="73"/>
      <c r="CN295" s="73"/>
      <c r="CO295" s="73"/>
      <c r="CP295" s="73"/>
      <c r="CQ295" s="73"/>
      <c r="CR295" s="73"/>
      <c r="CS295" s="73"/>
      <c r="CT295" s="73"/>
      <c r="CU295" s="73"/>
      <c r="CX295" t="str">
        <f ca="1"/>
        <v/>
      </c>
      <c r="CY295" t="str">
        <f ca="1"/>
        <v/>
      </c>
      <c r="CZ295" t="str">
        <f ca="1"/>
        <v/>
      </c>
      <c r="DA295" t="str">
        <f ca="1"/>
        <v/>
      </c>
      <c r="DB295" t="str">
        <f ca="1"/>
        <v/>
      </c>
      <c r="DC295" t="str">
        <f ca="1"/>
        <v/>
      </c>
      <c r="DD295" t="str">
        <f ca="1"/>
        <v/>
      </c>
      <c r="DL295" s="18" t="b">
        <f ca="1"/>
        <v>0</v>
      </c>
      <c r="DM295" s="141" t="str">
        <f t="shared" ca="1" si="43"/>
        <v/>
      </c>
      <c r="DN295" t="str">
        <v/>
      </c>
      <c r="DO295" t="str">
        <f ca="1"/>
        <v/>
      </c>
      <c r="DP295" t="str">
        <f ca="1"/>
        <v/>
      </c>
      <c r="DS295" t="str">
        <f ca="1"/>
        <v/>
      </c>
      <c r="DT295" t="str">
        <f ca="1"/>
        <v/>
      </c>
      <c r="DU295" t="str">
        <f ca="1"/>
        <v/>
      </c>
      <c r="DV295" t="str">
        <f ca="1"/>
        <v/>
      </c>
      <c r="DY295" t="str">
        <f ca="1"/>
        <v/>
      </c>
      <c r="DZ295" t="str">
        <f ca="1"/>
        <v/>
      </c>
      <c r="EC295" t="b">
        <f ca="1"/>
        <v>0</v>
      </c>
      <c r="ED295" t="str">
        <f ca="1"/>
        <v/>
      </c>
      <c r="EE295" s="13" t="str">
        <f ca="1"/>
        <v/>
      </c>
      <c r="EG295" t="str">
        <f ca="1"/>
        <v/>
      </c>
      <c r="EH295" t="str">
        <f ca="1"/>
        <v/>
      </c>
      <c r="EI295" t="str">
        <f ca="1"/>
        <v/>
      </c>
      <c r="EJ295" t="str">
        <f ca="1"/>
        <v/>
      </c>
      <c r="EK295" t="str">
        <f ca="1"/>
        <v/>
      </c>
      <c r="EL295" t="str">
        <f ca="1">IF(_IsInternal,_xlfn.TEXTJOIN($EL$1,TRUE,EG295:EJ295),"")</f>
        <v/>
      </c>
      <c r="EM295" t="str">
        <f ca="1"/>
        <v/>
      </c>
      <c r="EP295" t="str">
        <v/>
      </c>
      <c r="EQ295" t="str">
        <f ca="1"/>
        <v/>
      </c>
      <c r="ES295" s="78">
        <f>ROWS(ES$4:ES295)</f>
        <v>292</v>
      </c>
      <c r="FP295" t="str">
        <f ca="1"/>
        <v/>
      </c>
      <c r="FQ295" t="str">
        <f ca="1"/>
        <v/>
      </c>
      <c r="FR295" t="str">
        <f ca="1"/>
        <v/>
      </c>
      <c r="FZ295" s="109"/>
      <c r="GH295" t="str">
        <f ca="1"/>
        <v/>
      </c>
      <c r="GI295" t="str">
        <f ca="1"/>
        <v/>
      </c>
      <c r="GJ295" t="str">
        <f ca="1"/>
        <v/>
      </c>
      <c r="GY295" t="b">
        <f ca="1"/>
        <v>0</v>
      </c>
      <c r="GZ295" t="str">
        <f ca="1"/>
        <v/>
      </c>
      <c r="HA295" t="str">
        <f ca="1"/>
        <v/>
      </c>
      <c r="HB295" t="str">
        <f ca="1"/>
        <v/>
      </c>
      <c r="HQ295" t="str">
        <f ca="1"/>
        <v/>
      </c>
      <c r="HR295" t="str">
        <f ca="1"/>
        <v/>
      </c>
      <c r="HS295" t="str">
        <f ca="1"/>
        <v/>
      </c>
    </row>
    <row r="296" spans="1:227">
      <c r="A296" s="14" t="str">
        <f>IF(AK296,MAX(A$4:A295)+1,"")</f>
        <v/>
      </c>
      <c r="B296" s="51"/>
      <c r="C296" s="12"/>
      <c r="D296" s="12"/>
      <c r="E296" s="12"/>
      <c r="G296" s="12"/>
      <c r="I296" s="186"/>
      <c r="K296" s="12"/>
      <c r="L296" s="241"/>
      <c r="M296" s="241"/>
      <c r="O296" s="239">
        <v>0</v>
      </c>
      <c r="P296" s="240" t="str">
        <f ca="1">IF(T296,SUM(OFFSET($O296:$O$303,,,U296)),"")</f>
        <v/>
      </c>
      <c r="Q296" s="175"/>
      <c r="R296" s="177" t="str">
        <v/>
      </c>
      <c r="T296">
        <v>0</v>
      </c>
      <c r="U296" t="str">
        <f>IF(T296,IFERROR(MATCH(1,$T297:$T$303,0),ROWS($T296:$T$303)),"")</f>
        <v/>
      </c>
      <c r="V296" t="str">
        <v/>
      </c>
      <c r="W296" t="b">
        <f t="shared" si="45"/>
        <v>0</v>
      </c>
      <c r="X296" t="str">
        <v/>
      </c>
      <c r="Y296" t="str">
        <v/>
      </c>
      <c r="Z296" t="str">
        <v/>
      </c>
      <c r="AA296" t="b">
        <v>0</v>
      </c>
      <c r="AB296" t="b">
        <v>0</v>
      </c>
      <c r="AC296" t="b">
        <v>0</v>
      </c>
      <c r="AD296" t="b">
        <v>0</v>
      </c>
      <c r="AE296" t="b">
        <v>0</v>
      </c>
      <c r="AF296" s="25" t="b">
        <v>0</v>
      </c>
      <c r="AG296" t="b">
        <v>0</v>
      </c>
      <c r="AH296">
        <v>0</v>
      </c>
      <c r="AI296">
        <v>0</v>
      </c>
      <c r="AK296" s="13">
        <v>0</v>
      </c>
      <c r="AL296" s="13">
        <v>0</v>
      </c>
      <c r="AM296" s="13">
        <v>0</v>
      </c>
      <c r="AN296" s="18">
        <v>0</v>
      </c>
      <c r="AO296">
        <v>0</v>
      </c>
      <c r="AP296" t="b">
        <v>0</v>
      </c>
      <c r="AQ296">
        <v>0</v>
      </c>
      <c r="AR296">
        <v>0</v>
      </c>
      <c r="AS296" s="35" t="str">
        <v/>
      </c>
      <c r="AT296" s="35"/>
      <c r="AU296" s="58"/>
      <c r="AV296" t="b">
        <f t="shared" si="46"/>
        <v>0</v>
      </c>
      <c r="AW296">
        <v>0</v>
      </c>
      <c r="AX296">
        <v>0</v>
      </c>
      <c r="AY296">
        <v>0</v>
      </c>
      <c r="AZ296">
        <f ca="1"/>
        <v>0</v>
      </c>
      <c r="BB296" t="str">
        <v/>
      </c>
      <c r="BC296" t="str">
        <v/>
      </c>
      <c r="BD296" t="str">
        <v/>
      </c>
      <c r="BE296" t="str">
        <v/>
      </c>
      <c r="BF296" t="str">
        <v/>
      </c>
      <c r="BG296">
        <f ca="1"/>
        <v>0</v>
      </c>
      <c r="BI296" s="54" t="str">
        <f t="shared" si="39"/>
        <v/>
      </c>
      <c r="BJ296" s="54" t="str">
        <f t="shared" si="40"/>
        <v/>
      </c>
      <c r="BK296" s="54" t="str">
        <f t="shared" si="41"/>
        <v/>
      </c>
      <c r="BL296" s="54" t="str">
        <v/>
      </c>
      <c r="BM296" t="str">
        <v/>
      </c>
      <c r="BN296" t="str">
        <v/>
      </c>
      <c r="BO296" t="str">
        <v/>
      </c>
      <c r="BP296" t="str">
        <v/>
      </c>
      <c r="BQ296" s="25" t="str">
        <f t="shared" si="47"/>
        <v/>
      </c>
      <c r="BR296" s="35" t="str">
        <v/>
      </c>
      <c r="BS296" s="35" t="str">
        <v/>
      </c>
      <c r="BT296" t="str">
        <v>296</v>
      </c>
      <c r="BU296" s="35" t="str">
        <f t="shared" si="44"/>
        <v/>
      </c>
      <c r="BX296" s="13"/>
      <c r="BY296" s="57" t="str">
        <f t="shared" si="42"/>
        <v/>
      </c>
      <c r="BZ296" s="57"/>
      <c r="CG296" s="71"/>
      <c r="CH296" s="73"/>
      <c r="CI296" s="73"/>
      <c r="CJ296" s="73"/>
      <c r="CK296" s="73"/>
      <c r="CL296" s="73"/>
      <c r="CM296" s="73"/>
      <c r="CN296" s="73"/>
      <c r="CO296" s="73"/>
      <c r="CP296" s="73"/>
      <c r="CQ296" s="73"/>
      <c r="CR296" s="73"/>
      <c r="CS296" s="73"/>
      <c r="CT296" s="73"/>
      <c r="CU296" s="73"/>
      <c r="CX296" t="str">
        <f ca="1"/>
        <v/>
      </c>
      <c r="CY296" t="str">
        <f ca="1"/>
        <v/>
      </c>
      <c r="CZ296" t="str">
        <f ca="1"/>
        <v/>
      </c>
      <c r="DA296" t="str">
        <f ca="1"/>
        <v/>
      </c>
      <c r="DB296" t="str">
        <f ca="1"/>
        <v/>
      </c>
      <c r="DC296" t="str">
        <f ca="1"/>
        <v/>
      </c>
      <c r="DD296" t="str">
        <f ca="1"/>
        <v/>
      </c>
      <c r="DL296" s="18" t="b">
        <f ca="1"/>
        <v>0</v>
      </c>
      <c r="DM296" s="141" t="str">
        <f t="shared" ca="1" si="43"/>
        <v/>
      </c>
      <c r="DN296" t="str">
        <v/>
      </c>
      <c r="DO296" t="str">
        <f ca="1"/>
        <v/>
      </c>
      <c r="DP296" t="str">
        <f ca="1"/>
        <v/>
      </c>
      <c r="DS296" t="str">
        <f ca="1"/>
        <v/>
      </c>
      <c r="DT296" t="str">
        <f ca="1"/>
        <v/>
      </c>
      <c r="DU296" t="str">
        <f ca="1"/>
        <v/>
      </c>
      <c r="DV296" t="str">
        <f ca="1"/>
        <v/>
      </c>
      <c r="DY296" t="str">
        <f ca="1"/>
        <v/>
      </c>
      <c r="DZ296" t="str">
        <f ca="1"/>
        <v/>
      </c>
      <c r="EC296" t="b">
        <f ca="1"/>
        <v>0</v>
      </c>
      <c r="ED296" t="str">
        <f ca="1"/>
        <v/>
      </c>
      <c r="EE296" s="13" t="str">
        <f ca="1"/>
        <v/>
      </c>
      <c r="EG296" t="str">
        <f ca="1"/>
        <v/>
      </c>
      <c r="EH296" t="str">
        <f ca="1"/>
        <v/>
      </c>
      <c r="EI296" t="str">
        <f ca="1"/>
        <v/>
      </c>
      <c r="EJ296" t="str">
        <f ca="1"/>
        <v/>
      </c>
      <c r="EK296" t="str">
        <f ca="1"/>
        <v/>
      </c>
      <c r="EL296" t="str">
        <f ca="1">IF(_IsInternal,_xlfn.TEXTJOIN($EL$1,TRUE,EG296:EJ296),"")</f>
        <v/>
      </c>
      <c r="EM296" t="str">
        <f ca="1"/>
        <v/>
      </c>
      <c r="EP296" t="str">
        <v/>
      </c>
      <c r="EQ296" t="str">
        <f ca="1"/>
        <v/>
      </c>
      <c r="ES296" s="78">
        <f>ROWS(ES$4:ES296)</f>
        <v>293</v>
      </c>
      <c r="FP296" t="str">
        <f ca="1"/>
        <v/>
      </c>
      <c r="FQ296" t="str">
        <f ca="1"/>
        <v/>
      </c>
      <c r="FR296" t="str">
        <f ca="1"/>
        <v/>
      </c>
      <c r="FZ296" s="109"/>
      <c r="GH296" t="str">
        <f ca="1"/>
        <v/>
      </c>
      <c r="GI296" t="str">
        <f ca="1"/>
        <v/>
      </c>
      <c r="GJ296" t="str">
        <f ca="1"/>
        <v/>
      </c>
      <c r="GY296" t="b">
        <f ca="1"/>
        <v>0</v>
      </c>
      <c r="GZ296" t="str">
        <f ca="1"/>
        <v/>
      </c>
      <c r="HA296" t="str">
        <f ca="1"/>
        <v/>
      </c>
      <c r="HB296" t="str">
        <f ca="1"/>
        <v/>
      </c>
      <c r="HQ296" t="str">
        <f ca="1"/>
        <v/>
      </c>
      <c r="HR296" t="str">
        <f ca="1"/>
        <v/>
      </c>
      <c r="HS296" t="str">
        <f ca="1"/>
        <v/>
      </c>
    </row>
    <row r="297" spans="1:227">
      <c r="A297" s="14" t="str">
        <f>IF(AK297,MAX(A$4:A296)+1,"")</f>
        <v/>
      </c>
      <c r="B297" s="51"/>
      <c r="C297" s="12"/>
      <c r="D297" s="12"/>
      <c r="E297" s="12"/>
      <c r="G297" s="12"/>
      <c r="I297" s="186"/>
      <c r="K297" s="12"/>
      <c r="L297" s="241"/>
      <c r="M297" s="241"/>
      <c r="O297" s="239">
        <v>0</v>
      </c>
      <c r="P297" s="240" t="str">
        <f ca="1">IF(T297,SUM(OFFSET($O297:$O$303,,,U297)),"")</f>
        <v/>
      </c>
      <c r="Q297" s="175"/>
      <c r="R297" s="177" t="str">
        <v/>
      </c>
      <c r="T297">
        <v>0</v>
      </c>
      <c r="U297" t="str">
        <f>IF(T297,IFERROR(MATCH(1,$T298:$T$303,0),ROWS($T297:$T$303)),"")</f>
        <v/>
      </c>
      <c r="V297" t="str">
        <v/>
      </c>
      <c r="W297" t="b">
        <f t="shared" si="45"/>
        <v>0</v>
      </c>
      <c r="X297" t="str">
        <v/>
      </c>
      <c r="Y297" t="str">
        <v/>
      </c>
      <c r="Z297" t="str">
        <v/>
      </c>
      <c r="AA297" t="b">
        <v>0</v>
      </c>
      <c r="AB297" t="b">
        <v>0</v>
      </c>
      <c r="AC297" t="b">
        <v>0</v>
      </c>
      <c r="AD297" t="b">
        <v>0</v>
      </c>
      <c r="AE297" t="b">
        <v>0</v>
      </c>
      <c r="AF297" s="25" t="b">
        <v>0</v>
      </c>
      <c r="AG297" t="b">
        <v>0</v>
      </c>
      <c r="AH297">
        <v>0</v>
      </c>
      <c r="AI297">
        <v>0</v>
      </c>
      <c r="AK297" s="13">
        <v>0</v>
      </c>
      <c r="AL297" s="13">
        <v>0</v>
      </c>
      <c r="AM297" s="13">
        <v>0</v>
      </c>
      <c r="AN297" s="18">
        <v>0</v>
      </c>
      <c r="AO297">
        <v>0</v>
      </c>
      <c r="AP297" t="b">
        <v>0</v>
      </c>
      <c r="AQ297">
        <v>0</v>
      </c>
      <c r="AR297">
        <v>0</v>
      </c>
      <c r="AS297" s="35" t="str">
        <v/>
      </c>
      <c r="AT297" s="35"/>
      <c r="AU297" s="58"/>
      <c r="AV297" t="b">
        <f t="shared" si="46"/>
        <v>0</v>
      </c>
      <c r="AW297">
        <v>0</v>
      </c>
      <c r="AX297">
        <v>0</v>
      </c>
      <c r="AY297">
        <v>0</v>
      </c>
      <c r="AZ297">
        <f ca="1"/>
        <v>0</v>
      </c>
      <c r="BB297" t="str">
        <v/>
      </c>
      <c r="BC297" t="str">
        <v/>
      </c>
      <c r="BD297" t="str">
        <v/>
      </c>
      <c r="BE297" t="str">
        <v/>
      </c>
      <c r="BF297" t="str">
        <v/>
      </c>
      <c r="BG297">
        <f ca="1"/>
        <v>0</v>
      </c>
      <c r="BI297" s="54" t="str">
        <f t="shared" si="39"/>
        <v/>
      </c>
      <c r="BJ297" s="54" t="str">
        <f t="shared" si="40"/>
        <v/>
      </c>
      <c r="BK297" s="54" t="str">
        <f t="shared" si="41"/>
        <v/>
      </c>
      <c r="BL297" s="54" t="str">
        <v/>
      </c>
      <c r="BM297" t="str">
        <v/>
      </c>
      <c r="BN297" t="str">
        <v/>
      </c>
      <c r="BO297" t="str">
        <v/>
      </c>
      <c r="BP297" t="str">
        <v/>
      </c>
      <c r="BQ297" s="25" t="str">
        <f t="shared" si="47"/>
        <v/>
      </c>
      <c r="BR297" s="35" t="str">
        <v/>
      </c>
      <c r="BS297" s="35" t="str">
        <v/>
      </c>
      <c r="BT297" t="str">
        <v>297</v>
      </c>
      <c r="BU297" s="35" t="str">
        <f t="shared" si="44"/>
        <v/>
      </c>
      <c r="BX297" s="13"/>
      <c r="BY297" s="57" t="str">
        <f t="shared" si="42"/>
        <v/>
      </c>
      <c r="BZ297" s="57"/>
      <c r="CG297" s="71"/>
      <c r="CH297" s="73"/>
      <c r="CI297" s="73"/>
      <c r="CJ297" s="73"/>
      <c r="CK297" s="73"/>
      <c r="CL297" s="73"/>
      <c r="CM297" s="73"/>
      <c r="CN297" s="73"/>
      <c r="CO297" s="73"/>
      <c r="CP297" s="73"/>
      <c r="CQ297" s="73"/>
      <c r="CR297" s="73"/>
      <c r="CS297" s="73"/>
      <c r="CT297" s="73"/>
      <c r="CU297" s="73"/>
      <c r="CX297" t="str">
        <f ca="1"/>
        <v/>
      </c>
      <c r="CY297" t="str">
        <f ca="1"/>
        <v/>
      </c>
      <c r="CZ297" t="str">
        <f ca="1"/>
        <v/>
      </c>
      <c r="DA297" t="str">
        <f ca="1"/>
        <v/>
      </c>
      <c r="DB297" t="str">
        <f ca="1"/>
        <v/>
      </c>
      <c r="DC297" t="str">
        <f ca="1"/>
        <v/>
      </c>
      <c r="DD297" t="str">
        <f ca="1"/>
        <v/>
      </c>
      <c r="DL297" s="18" t="b">
        <f ca="1"/>
        <v>0</v>
      </c>
      <c r="DM297" s="141" t="str">
        <f t="shared" ca="1" si="43"/>
        <v/>
      </c>
      <c r="DN297" t="str">
        <v/>
      </c>
      <c r="DO297" t="str">
        <f ca="1"/>
        <v/>
      </c>
      <c r="DP297" t="str">
        <f ca="1"/>
        <v/>
      </c>
      <c r="DS297" t="str">
        <f ca="1"/>
        <v/>
      </c>
      <c r="DT297" t="str">
        <f ca="1"/>
        <v/>
      </c>
      <c r="DU297" t="str">
        <f ca="1"/>
        <v/>
      </c>
      <c r="DV297" t="str">
        <f ca="1"/>
        <v/>
      </c>
      <c r="DY297" t="str">
        <f ca="1"/>
        <v/>
      </c>
      <c r="DZ297" t="str">
        <f ca="1"/>
        <v/>
      </c>
      <c r="EC297" t="b">
        <f ca="1"/>
        <v>0</v>
      </c>
      <c r="ED297" t="str">
        <f ca="1"/>
        <v/>
      </c>
      <c r="EE297" s="13" t="str">
        <f ca="1"/>
        <v/>
      </c>
      <c r="EG297" t="str">
        <f ca="1"/>
        <v/>
      </c>
      <c r="EH297" t="str">
        <f ca="1"/>
        <v/>
      </c>
      <c r="EI297" t="str">
        <f ca="1"/>
        <v/>
      </c>
      <c r="EJ297" t="str">
        <f ca="1"/>
        <v/>
      </c>
      <c r="EK297" t="str">
        <f ca="1"/>
        <v/>
      </c>
      <c r="EL297" t="str">
        <f ca="1">IF(_IsInternal,_xlfn.TEXTJOIN($EL$1,TRUE,EG297:EJ297),"")</f>
        <v/>
      </c>
      <c r="EM297" t="str">
        <f ca="1"/>
        <v/>
      </c>
      <c r="EP297" t="str">
        <v/>
      </c>
      <c r="EQ297" t="str">
        <f ca="1"/>
        <v/>
      </c>
      <c r="ES297" s="78">
        <f>ROWS(ES$4:ES297)</f>
        <v>294</v>
      </c>
      <c r="FP297" t="str">
        <f ca="1"/>
        <v/>
      </c>
      <c r="FQ297" t="str">
        <f ca="1"/>
        <v/>
      </c>
      <c r="FR297" t="str">
        <f ca="1"/>
        <v/>
      </c>
      <c r="FZ297" s="109"/>
      <c r="GH297" t="str">
        <f ca="1"/>
        <v/>
      </c>
      <c r="GI297" t="str">
        <f ca="1"/>
        <v/>
      </c>
      <c r="GJ297" t="str">
        <f ca="1"/>
        <v/>
      </c>
      <c r="GY297" t="b">
        <f ca="1"/>
        <v>0</v>
      </c>
      <c r="GZ297" t="str">
        <f ca="1"/>
        <v/>
      </c>
      <c r="HA297" t="str">
        <f ca="1"/>
        <v/>
      </c>
      <c r="HB297" t="str">
        <f ca="1"/>
        <v/>
      </c>
      <c r="HQ297" t="str">
        <f ca="1"/>
        <v/>
      </c>
      <c r="HR297" t="str">
        <f ca="1"/>
        <v/>
      </c>
      <c r="HS297" t="str">
        <f ca="1"/>
        <v/>
      </c>
    </row>
    <row r="298" spans="1:227">
      <c r="A298" s="14" t="str">
        <f>IF(AK298,MAX(A$4:A297)+1,"")</f>
        <v/>
      </c>
      <c r="B298" s="51"/>
      <c r="C298" s="12"/>
      <c r="D298" s="12"/>
      <c r="E298" s="12"/>
      <c r="G298" s="12"/>
      <c r="I298" s="186"/>
      <c r="K298" s="12"/>
      <c r="L298" s="241"/>
      <c r="M298" s="241"/>
      <c r="O298" s="239">
        <v>0</v>
      </c>
      <c r="P298" s="240" t="str">
        <f ca="1">IF(T298,SUM(OFFSET($O298:$O$303,,,U298)),"")</f>
        <v/>
      </c>
      <c r="Q298" s="175"/>
      <c r="R298" s="177" t="str">
        <v/>
      </c>
      <c r="T298">
        <v>0</v>
      </c>
      <c r="U298" t="str">
        <f>IF(T298,IFERROR(MATCH(1,$T299:$T$303,0),ROWS($T298:$T$303)),"")</f>
        <v/>
      </c>
      <c r="V298" t="str">
        <v/>
      </c>
      <c r="W298" t="b">
        <f t="shared" si="45"/>
        <v>0</v>
      </c>
      <c r="X298" t="str">
        <v/>
      </c>
      <c r="Y298" t="str">
        <v/>
      </c>
      <c r="Z298" t="str">
        <v/>
      </c>
      <c r="AA298" t="b">
        <v>0</v>
      </c>
      <c r="AB298" t="b">
        <v>0</v>
      </c>
      <c r="AC298" t="b">
        <v>0</v>
      </c>
      <c r="AD298" t="b">
        <v>0</v>
      </c>
      <c r="AE298" t="b">
        <v>0</v>
      </c>
      <c r="AF298" s="25" t="b">
        <v>0</v>
      </c>
      <c r="AG298" t="b">
        <v>0</v>
      </c>
      <c r="AH298">
        <v>0</v>
      </c>
      <c r="AI298">
        <v>0</v>
      </c>
      <c r="AK298" s="13">
        <v>0</v>
      </c>
      <c r="AL298" s="13">
        <v>0</v>
      </c>
      <c r="AM298" s="13">
        <v>0</v>
      </c>
      <c r="AN298" s="18">
        <v>0</v>
      </c>
      <c r="AO298">
        <v>0</v>
      </c>
      <c r="AP298" t="b">
        <v>0</v>
      </c>
      <c r="AQ298">
        <v>0</v>
      </c>
      <c r="AR298">
        <v>0</v>
      </c>
      <c r="AS298" s="35" t="str">
        <v/>
      </c>
      <c r="AT298" s="35"/>
      <c r="AU298" s="58"/>
      <c r="AV298" t="b">
        <f t="shared" si="46"/>
        <v>0</v>
      </c>
      <c r="AW298">
        <v>0</v>
      </c>
      <c r="AX298">
        <v>0</v>
      </c>
      <c r="AY298">
        <v>0</v>
      </c>
      <c r="AZ298">
        <f ca="1"/>
        <v>0</v>
      </c>
      <c r="BB298" t="str">
        <v/>
      </c>
      <c r="BC298" t="str">
        <v/>
      </c>
      <c r="BD298" t="str">
        <v/>
      </c>
      <c r="BE298" t="str">
        <v/>
      </c>
      <c r="BF298" t="str">
        <v/>
      </c>
      <c r="BG298">
        <f ca="1"/>
        <v>0</v>
      </c>
      <c r="BI298" s="54" t="str">
        <f t="shared" si="39"/>
        <v/>
      </c>
      <c r="BJ298" s="54" t="str">
        <f t="shared" si="40"/>
        <v/>
      </c>
      <c r="BK298" s="54" t="str">
        <f t="shared" si="41"/>
        <v/>
      </c>
      <c r="BL298" s="54" t="str">
        <v/>
      </c>
      <c r="BM298" t="str">
        <v/>
      </c>
      <c r="BN298" t="str">
        <v/>
      </c>
      <c r="BO298" t="str">
        <v/>
      </c>
      <c r="BP298" t="str">
        <v/>
      </c>
      <c r="BQ298" s="25" t="str">
        <f t="shared" si="47"/>
        <v/>
      </c>
      <c r="BR298" s="35" t="str">
        <v/>
      </c>
      <c r="BS298" s="35" t="str">
        <v/>
      </c>
      <c r="BT298" t="str">
        <v>298</v>
      </c>
      <c r="BU298" s="35" t="str">
        <f t="shared" si="44"/>
        <v/>
      </c>
      <c r="BX298" s="13"/>
      <c r="BY298" s="57" t="str">
        <f t="shared" si="42"/>
        <v/>
      </c>
      <c r="BZ298" s="57"/>
      <c r="CG298" s="71"/>
      <c r="CH298" s="73"/>
      <c r="CI298" s="73"/>
      <c r="CJ298" s="73"/>
      <c r="CK298" s="73"/>
      <c r="CL298" s="73"/>
      <c r="CM298" s="73"/>
      <c r="CN298" s="73"/>
      <c r="CO298" s="73"/>
      <c r="CP298" s="73"/>
      <c r="CQ298" s="73"/>
      <c r="CR298" s="73"/>
      <c r="CS298" s="73"/>
      <c r="CT298" s="73"/>
      <c r="CU298" s="73"/>
      <c r="CX298" t="str">
        <f ca="1"/>
        <v/>
      </c>
      <c r="CY298" t="str">
        <f ca="1"/>
        <v/>
      </c>
      <c r="CZ298" t="str">
        <f ca="1"/>
        <v/>
      </c>
      <c r="DA298" t="str">
        <f ca="1"/>
        <v/>
      </c>
      <c r="DB298" t="str">
        <f ca="1"/>
        <v/>
      </c>
      <c r="DC298" t="str">
        <f ca="1"/>
        <v/>
      </c>
      <c r="DD298" t="str">
        <f ca="1"/>
        <v/>
      </c>
      <c r="DL298" s="18" t="b">
        <f ca="1"/>
        <v>0</v>
      </c>
      <c r="DM298" s="141" t="str">
        <f t="shared" ca="1" si="43"/>
        <v/>
      </c>
      <c r="DN298" t="str">
        <v/>
      </c>
      <c r="DO298" t="str">
        <f ca="1"/>
        <v/>
      </c>
      <c r="DP298" t="str">
        <f ca="1"/>
        <v/>
      </c>
      <c r="DS298" t="str">
        <f ca="1"/>
        <v/>
      </c>
      <c r="DT298" t="str">
        <f ca="1"/>
        <v/>
      </c>
      <c r="DU298" t="str">
        <f ca="1"/>
        <v/>
      </c>
      <c r="DV298" t="str">
        <f ca="1"/>
        <v/>
      </c>
      <c r="DY298" t="str">
        <f ca="1"/>
        <v/>
      </c>
      <c r="DZ298" t="str">
        <f ca="1"/>
        <v/>
      </c>
      <c r="EC298" t="b">
        <f ca="1"/>
        <v>0</v>
      </c>
      <c r="ED298" t="str">
        <f ca="1"/>
        <v/>
      </c>
      <c r="EE298" s="13" t="str">
        <f ca="1"/>
        <v/>
      </c>
      <c r="EG298" t="str">
        <f ca="1"/>
        <v/>
      </c>
      <c r="EH298" t="str">
        <f ca="1"/>
        <v/>
      </c>
      <c r="EI298" t="str">
        <f ca="1"/>
        <v/>
      </c>
      <c r="EJ298" t="str">
        <f ca="1"/>
        <v/>
      </c>
      <c r="EK298" t="str">
        <f ca="1"/>
        <v/>
      </c>
      <c r="EL298" t="str">
        <f ca="1">IF(_IsInternal,_xlfn.TEXTJOIN($EL$1,TRUE,EG298:EJ298),"")</f>
        <v/>
      </c>
      <c r="EM298" t="str">
        <f ca="1"/>
        <v/>
      </c>
      <c r="EP298" t="str">
        <v/>
      </c>
      <c r="EQ298" t="str">
        <f ca="1"/>
        <v/>
      </c>
      <c r="ES298" s="78">
        <f>ROWS(ES$4:ES298)</f>
        <v>295</v>
      </c>
      <c r="FP298" t="str">
        <f ca="1"/>
        <v/>
      </c>
      <c r="FQ298" t="str">
        <f ca="1"/>
        <v/>
      </c>
      <c r="FR298" t="str">
        <f ca="1"/>
        <v/>
      </c>
      <c r="FZ298" s="109"/>
      <c r="GH298" t="str">
        <f ca="1"/>
        <v/>
      </c>
      <c r="GI298" t="str">
        <f ca="1"/>
        <v/>
      </c>
      <c r="GJ298" t="str">
        <f ca="1"/>
        <v/>
      </c>
      <c r="GY298" t="b">
        <f ca="1"/>
        <v>0</v>
      </c>
      <c r="GZ298" t="str">
        <f ca="1"/>
        <v/>
      </c>
      <c r="HA298" t="str">
        <f ca="1"/>
        <v/>
      </c>
      <c r="HB298" t="str">
        <f ca="1"/>
        <v/>
      </c>
      <c r="HQ298" t="str">
        <f ca="1"/>
        <v/>
      </c>
      <c r="HR298" t="str">
        <f ca="1"/>
        <v/>
      </c>
      <c r="HS298" t="str">
        <f ca="1"/>
        <v/>
      </c>
    </row>
    <row r="299" spans="1:227">
      <c r="A299" s="14" t="str">
        <f>IF(AK299,MAX(A$4:A298)+1,"")</f>
        <v/>
      </c>
      <c r="B299" s="51"/>
      <c r="C299" s="12"/>
      <c r="D299" s="12"/>
      <c r="E299" s="12"/>
      <c r="G299" s="12"/>
      <c r="I299" s="186"/>
      <c r="K299" s="12"/>
      <c r="L299" s="241"/>
      <c r="M299" s="241"/>
      <c r="O299" s="239">
        <v>0</v>
      </c>
      <c r="P299" s="240" t="str">
        <f ca="1">IF(T299,SUM(OFFSET($O299:$O$303,,,U299)),"")</f>
        <v/>
      </c>
      <c r="Q299" s="175"/>
      <c r="R299" s="177" t="str">
        <v/>
      </c>
      <c r="T299">
        <v>0</v>
      </c>
      <c r="U299" t="str">
        <f>IF(T299,IFERROR(MATCH(1,$T300:$T$303,0),ROWS($T299:$T$303)),"")</f>
        <v/>
      </c>
      <c r="V299" t="str">
        <v/>
      </c>
      <c r="W299" t="b">
        <f t="shared" si="45"/>
        <v>0</v>
      </c>
      <c r="X299" t="str">
        <v/>
      </c>
      <c r="Y299" t="str">
        <v/>
      </c>
      <c r="Z299" t="str">
        <v/>
      </c>
      <c r="AA299" t="b">
        <v>0</v>
      </c>
      <c r="AB299" t="b">
        <v>0</v>
      </c>
      <c r="AC299" t="b">
        <v>0</v>
      </c>
      <c r="AD299" t="b">
        <v>0</v>
      </c>
      <c r="AE299" t="b">
        <v>0</v>
      </c>
      <c r="AF299" s="25" t="b">
        <v>0</v>
      </c>
      <c r="AG299" t="b">
        <v>0</v>
      </c>
      <c r="AH299">
        <v>0</v>
      </c>
      <c r="AI299">
        <v>0</v>
      </c>
      <c r="AK299" s="13">
        <v>0</v>
      </c>
      <c r="AL299" s="13">
        <v>0</v>
      </c>
      <c r="AM299" s="13">
        <v>0</v>
      </c>
      <c r="AN299" s="18">
        <v>0</v>
      </c>
      <c r="AO299">
        <v>0</v>
      </c>
      <c r="AP299" t="b">
        <v>0</v>
      </c>
      <c r="AQ299">
        <v>0</v>
      </c>
      <c r="AR299">
        <v>0</v>
      </c>
      <c r="AS299" s="35" t="str">
        <v/>
      </c>
      <c r="AT299" s="35"/>
      <c r="AU299" s="58"/>
      <c r="AV299" t="b">
        <f t="shared" si="46"/>
        <v>0</v>
      </c>
      <c r="AW299">
        <v>0</v>
      </c>
      <c r="AX299">
        <v>0</v>
      </c>
      <c r="AY299">
        <v>0</v>
      </c>
      <c r="AZ299">
        <f ca="1"/>
        <v>0</v>
      </c>
      <c r="BB299" t="str">
        <v/>
      </c>
      <c r="BC299" t="str">
        <v/>
      </c>
      <c r="BD299" t="str">
        <v/>
      </c>
      <c r="BE299" t="str">
        <v/>
      </c>
      <c r="BF299" t="str">
        <v/>
      </c>
      <c r="BG299">
        <f ca="1"/>
        <v>0</v>
      </c>
      <c r="BI299" s="54" t="str">
        <f t="shared" si="39"/>
        <v/>
      </c>
      <c r="BJ299" s="54" t="str">
        <f t="shared" si="40"/>
        <v/>
      </c>
      <c r="BK299" s="54" t="str">
        <f t="shared" si="41"/>
        <v/>
      </c>
      <c r="BL299" s="54" t="str">
        <v/>
      </c>
      <c r="BM299" t="str">
        <v/>
      </c>
      <c r="BN299" t="str">
        <v/>
      </c>
      <c r="BO299" t="str">
        <v/>
      </c>
      <c r="BP299" t="str">
        <v/>
      </c>
      <c r="BQ299" s="25" t="str">
        <f t="shared" si="47"/>
        <v/>
      </c>
      <c r="BR299" s="35" t="str">
        <v/>
      </c>
      <c r="BS299" s="35" t="str">
        <v/>
      </c>
      <c r="BT299" t="str">
        <v>299</v>
      </c>
      <c r="BU299" s="35" t="str">
        <f t="shared" si="44"/>
        <v/>
      </c>
      <c r="BX299" s="13"/>
      <c r="BY299" s="57" t="str">
        <f t="shared" si="42"/>
        <v/>
      </c>
      <c r="BZ299" s="57"/>
      <c r="CG299" s="71"/>
      <c r="CH299" s="73"/>
      <c r="CI299" s="73"/>
      <c r="CJ299" s="73"/>
      <c r="CK299" s="73"/>
      <c r="CL299" s="73"/>
      <c r="CM299" s="73"/>
      <c r="CN299" s="73"/>
      <c r="CO299" s="73"/>
      <c r="CP299" s="73"/>
      <c r="CQ299" s="73"/>
      <c r="CR299" s="73"/>
      <c r="CS299" s="73"/>
      <c r="CT299" s="73"/>
      <c r="CU299" s="73"/>
      <c r="CX299" t="str">
        <f ca="1"/>
        <v/>
      </c>
      <c r="CY299" t="str">
        <f ca="1"/>
        <v/>
      </c>
      <c r="CZ299" t="str">
        <f ca="1"/>
        <v/>
      </c>
      <c r="DA299" t="str">
        <f ca="1"/>
        <v/>
      </c>
      <c r="DB299" t="str">
        <f ca="1"/>
        <v/>
      </c>
      <c r="DC299" t="str">
        <f ca="1"/>
        <v/>
      </c>
      <c r="DD299" t="str">
        <f ca="1"/>
        <v/>
      </c>
      <c r="DL299" s="18" t="b">
        <f ca="1"/>
        <v>0</v>
      </c>
      <c r="DM299" s="141" t="str">
        <f t="shared" ca="1" si="43"/>
        <v/>
      </c>
      <c r="DN299" t="str">
        <v/>
      </c>
      <c r="DO299" t="str">
        <f ca="1"/>
        <v/>
      </c>
      <c r="DP299" t="str">
        <f ca="1"/>
        <v/>
      </c>
      <c r="DS299" t="str">
        <f ca="1"/>
        <v/>
      </c>
      <c r="DT299" t="str">
        <f ca="1"/>
        <v/>
      </c>
      <c r="DU299" t="str">
        <f ca="1"/>
        <v/>
      </c>
      <c r="DV299" t="str">
        <f ca="1"/>
        <v/>
      </c>
      <c r="DY299" t="str">
        <f ca="1"/>
        <v/>
      </c>
      <c r="DZ299" t="str">
        <f ca="1"/>
        <v/>
      </c>
      <c r="EC299" t="b">
        <f ca="1"/>
        <v>0</v>
      </c>
      <c r="ED299" t="str">
        <f ca="1"/>
        <v/>
      </c>
      <c r="EE299" s="13" t="str">
        <f ca="1"/>
        <v/>
      </c>
      <c r="EG299" t="str">
        <f ca="1"/>
        <v/>
      </c>
      <c r="EH299" t="str">
        <f ca="1"/>
        <v/>
      </c>
      <c r="EI299" t="str">
        <f ca="1"/>
        <v/>
      </c>
      <c r="EJ299" t="str">
        <f ca="1"/>
        <v/>
      </c>
      <c r="EK299" t="str">
        <f ca="1"/>
        <v/>
      </c>
      <c r="EL299" t="str">
        <f ca="1">IF(_IsInternal,_xlfn.TEXTJOIN($EL$1,TRUE,EG299:EJ299),"")</f>
        <v/>
      </c>
      <c r="EM299" t="str">
        <f ca="1"/>
        <v/>
      </c>
      <c r="EP299" t="str">
        <v/>
      </c>
      <c r="EQ299" t="str">
        <f ca="1"/>
        <v/>
      </c>
      <c r="ES299" s="78">
        <f>ROWS(ES$4:ES299)</f>
        <v>296</v>
      </c>
      <c r="FP299" t="str">
        <f ca="1"/>
        <v/>
      </c>
      <c r="FQ299" t="str">
        <f ca="1"/>
        <v/>
      </c>
      <c r="FR299" t="str">
        <f ca="1"/>
        <v/>
      </c>
      <c r="FZ299" s="109"/>
      <c r="GH299" t="str">
        <f ca="1"/>
        <v/>
      </c>
      <c r="GI299" t="str">
        <f ca="1"/>
        <v/>
      </c>
      <c r="GJ299" t="str">
        <f ca="1"/>
        <v/>
      </c>
      <c r="GY299" t="b">
        <f ca="1"/>
        <v>0</v>
      </c>
      <c r="GZ299" t="str">
        <f ca="1"/>
        <v/>
      </c>
      <c r="HA299" t="str">
        <f ca="1"/>
        <v/>
      </c>
      <c r="HB299" t="str">
        <f ca="1"/>
        <v/>
      </c>
      <c r="HQ299" t="str">
        <f ca="1"/>
        <v/>
      </c>
      <c r="HR299" t="str">
        <f ca="1"/>
        <v/>
      </c>
      <c r="HS299" t="str">
        <f ca="1"/>
        <v/>
      </c>
    </row>
    <row r="300" spans="1:227">
      <c r="A300" s="14" t="str">
        <f>IF(AK300,MAX(A$4:A299)+1,"")</f>
        <v/>
      </c>
      <c r="B300" s="51"/>
      <c r="C300" s="12"/>
      <c r="D300" s="12"/>
      <c r="E300" s="12"/>
      <c r="G300" s="12"/>
      <c r="I300" s="186"/>
      <c r="K300" s="12"/>
      <c r="L300" s="241"/>
      <c r="M300" s="241"/>
      <c r="O300" s="239">
        <v>0</v>
      </c>
      <c r="P300" s="240" t="str">
        <f ca="1">IF(T300,SUM(OFFSET($O300:$O$303,,,U300)),"")</f>
        <v/>
      </c>
      <c r="Q300" s="175"/>
      <c r="R300" s="177" t="str">
        <v/>
      </c>
      <c r="T300">
        <v>0</v>
      </c>
      <c r="U300" t="str">
        <f>IF(T300,IFERROR(MATCH(1,$T301:$T$303,0),ROWS($T300:$T$303)),"")</f>
        <v/>
      </c>
      <c r="V300" t="str">
        <v/>
      </c>
      <c r="W300" t="b">
        <f t="shared" si="45"/>
        <v>0</v>
      </c>
      <c r="X300" t="str">
        <v/>
      </c>
      <c r="Y300" t="str">
        <v/>
      </c>
      <c r="Z300" t="str">
        <v/>
      </c>
      <c r="AA300" t="b">
        <v>0</v>
      </c>
      <c r="AB300" t="b">
        <v>0</v>
      </c>
      <c r="AC300" t="b">
        <v>0</v>
      </c>
      <c r="AD300" t="b">
        <v>0</v>
      </c>
      <c r="AE300" t="b">
        <v>0</v>
      </c>
      <c r="AF300" s="25" t="b">
        <v>0</v>
      </c>
      <c r="AG300" t="b">
        <v>0</v>
      </c>
      <c r="AH300">
        <v>0</v>
      </c>
      <c r="AI300">
        <v>0</v>
      </c>
      <c r="AK300" s="13">
        <v>0</v>
      </c>
      <c r="AL300" s="13">
        <v>0</v>
      </c>
      <c r="AM300" s="13">
        <v>0</v>
      </c>
      <c r="AN300" s="18">
        <v>0</v>
      </c>
      <c r="AO300">
        <v>0</v>
      </c>
      <c r="AP300" t="b">
        <v>0</v>
      </c>
      <c r="AQ300">
        <v>0</v>
      </c>
      <c r="AR300">
        <v>0</v>
      </c>
      <c r="AS300" s="35" t="str">
        <v/>
      </c>
      <c r="AT300" s="35"/>
      <c r="AU300" s="58"/>
      <c r="AV300" t="b">
        <f t="shared" si="46"/>
        <v>0</v>
      </c>
      <c r="AW300">
        <v>0</v>
      </c>
      <c r="AX300">
        <v>0</v>
      </c>
      <c r="AY300">
        <v>0</v>
      </c>
      <c r="AZ300">
        <f ca="1"/>
        <v>0</v>
      </c>
      <c r="BB300" t="str">
        <v/>
      </c>
      <c r="BC300" t="str">
        <v/>
      </c>
      <c r="BD300" t="str">
        <v/>
      </c>
      <c r="BE300" t="str">
        <v/>
      </c>
      <c r="BF300" t="str">
        <v/>
      </c>
      <c r="BG300">
        <f ca="1"/>
        <v>0</v>
      </c>
      <c r="BI300" s="54" t="str">
        <f t="shared" si="39"/>
        <v/>
      </c>
      <c r="BJ300" s="54" t="str">
        <f t="shared" si="40"/>
        <v/>
      </c>
      <c r="BK300" s="54" t="str">
        <f t="shared" si="41"/>
        <v/>
      </c>
      <c r="BL300" s="54" t="str">
        <v/>
      </c>
      <c r="BM300" t="str">
        <v/>
      </c>
      <c r="BN300" t="str">
        <v/>
      </c>
      <c r="BO300" t="str">
        <v/>
      </c>
      <c r="BP300" t="str">
        <v/>
      </c>
      <c r="BQ300" s="25" t="str">
        <f t="shared" si="47"/>
        <v/>
      </c>
      <c r="BR300" s="35" t="str">
        <v/>
      </c>
      <c r="BS300" s="35" t="str">
        <v/>
      </c>
      <c r="BT300" t="str">
        <v>300</v>
      </c>
      <c r="BU300" s="35" t="str">
        <f t="shared" si="44"/>
        <v/>
      </c>
      <c r="BX300" s="13"/>
      <c r="BY300" s="57" t="str">
        <f t="shared" si="42"/>
        <v/>
      </c>
      <c r="BZ300" s="57"/>
      <c r="CG300" s="71"/>
      <c r="CH300" s="73"/>
      <c r="CI300" s="73"/>
      <c r="CJ300" s="73"/>
      <c r="CK300" s="73"/>
      <c r="CL300" s="73"/>
      <c r="CM300" s="73"/>
      <c r="CN300" s="73"/>
      <c r="CO300" s="73"/>
      <c r="CP300" s="73"/>
      <c r="CQ300" s="73"/>
      <c r="CR300" s="73"/>
      <c r="CS300" s="73"/>
      <c r="CT300" s="73"/>
      <c r="CU300" s="73"/>
      <c r="CX300" t="str">
        <f ca="1"/>
        <v/>
      </c>
      <c r="CY300" t="str">
        <f ca="1"/>
        <v/>
      </c>
      <c r="CZ300" t="str">
        <f ca="1"/>
        <v/>
      </c>
      <c r="DA300" t="str">
        <f ca="1"/>
        <v/>
      </c>
      <c r="DB300" t="str">
        <f ca="1"/>
        <v/>
      </c>
      <c r="DC300" t="str">
        <f ca="1"/>
        <v/>
      </c>
      <c r="DD300" t="str">
        <f ca="1"/>
        <v/>
      </c>
      <c r="DL300" s="18" t="b">
        <f ca="1"/>
        <v>0</v>
      </c>
      <c r="DM300" s="141" t="str">
        <f t="shared" ca="1" si="43"/>
        <v/>
      </c>
      <c r="DN300" t="str">
        <v/>
      </c>
      <c r="DO300" t="str">
        <f ca="1"/>
        <v/>
      </c>
      <c r="DP300" t="str">
        <f ca="1"/>
        <v/>
      </c>
      <c r="DS300" t="str">
        <f ca="1"/>
        <v/>
      </c>
      <c r="DT300" t="str">
        <f ca="1"/>
        <v/>
      </c>
      <c r="DU300" t="str">
        <f ca="1"/>
        <v/>
      </c>
      <c r="DV300" t="str">
        <f ca="1"/>
        <v/>
      </c>
      <c r="DY300" t="str">
        <f ca="1"/>
        <v/>
      </c>
      <c r="DZ300" t="str">
        <f ca="1"/>
        <v/>
      </c>
      <c r="EC300" t="b">
        <f ca="1"/>
        <v>0</v>
      </c>
      <c r="ED300" t="str">
        <f ca="1"/>
        <v/>
      </c>
      <c r="EE300" s="13" t="str">
        <f ca="1"/>
        <v/>
      </c>
      <c r="EG300" t="str">
        <f ca="1"/>
        <v/>
      </c>
      <c r="EH300" t="str">
        <f ca="1"/>
        <v/>
      </c>
      <c r="EI300" t="str">
        <f ca="1"/>
        <v/>
      </c>
      <c r="EJ300" t="str">
        <f ca="1"/>
        <v/>
      </c>
      <c r="EK300" t="str">
        <f ca="1"/>
        <v/>
      </c>
      <c r="EL300" t="str">
        <f ca="1">IF(_IsInternal,_xlfn.TEXTJOIN($EL$1,TRUE,EG300:EJ300),"")</f>
        <v/>
      </c>
      <c r="EM300" t="str">
        <f ca="1"/>
        <v/>
      </c>
      <c r="EP300" t="str">
        <v/>
      </c>
      <c r="EQ300" t="str">
        <f ca="1"/>
        <v/>
      </c>
      <c r="ES300" s="78">
        <f>ROWS(ES$4:ES300)</f>
        <v>297</v>
      </c>
      <c r="FP300" t="str">
        <f ca="1"/>
        <v/>
      </c>
      <c r="FQ300" t="str">
        <f ca="1"/>
        <v/>
      </c>
      <c r="FR300" t="str">
        <f ca="1"/>
        <v/>
      </c>
      <c r="FZ300" s="109"/>
      <c r="GH300" t="str">
        <f ca="1"/>
        <v/>
      </c>
      <c r="GI300" t="str">
        <f ca="1"/>
        <v/>
      </c>
      <c r="GJ300" t="str">
        <f ca="1"/>
        <v/>
      </c>
      <c r="GY300" t="b">
        <f ca="1"/>
        <v>0</v>
      </c>
      <c r="GZ300" t="str">
        <f ca="1"/>
        <v/>
      </c>
      <c r="HA300" t="str">
        <f ca="1"/>
        <v/>
      </c>
      <c r="HB300" t="str">
        <f ca="1"/>
        <v/>
      </c>
      <c r="HQ300" t="str">
        <f ca="1"/>
        <v/>
      </c>
      <c r="HR300" t="str">
        <f ca="1"/>
        <v/>
      </c>
      <c r="HS300" t="str">
        <f ca="1"/>
        <v/>
      </c>
    </row>
    <row r="301" spans="1:227">
      <c r="A301" s="14" t="str">
        <f>IF(AK301,MAX(A$4:A300)+1,"")</f>
        <v/>
      </c>
      <c r="B301" s="51"/>
      <c r="C301" s="12"/>
      <c r="D301" s="12"/>
      <c r="E301" s="12"/>
      <c r="G301" s="12"/>
      <c r="I301" s="186"/>
      <c r="K301" s="12"/>
      <c r="L301" s="241"/>
      <c r="M301" s="241"/>
      <c r="O301" s="239">
        <v>0</v>
      </c>
      <c r="P301" s="240" t="str">
        <f ca="1">IF(T301,SUM(OFFSET($O301:$O$303,,,U301)),"")</f>
        <v/>
      </c>
      <c r="Q301" s="175"/>
      <c r="R301" s="177" t="str">
        <v/>
      </c>
      <c r="T301">
        <v>0</v>
      </c>
      <c r="U301" t="str">
        <f>IF(T301,IFERROR(MATCH(1,$T302:$T$303,0),ROWS($T301:$T$303)),"")</f>
        <v/>
      </c>
      <c r="V301" t="str">
        <v/>
      </c>
      <c r="W301" t="b">
        <f t="shared" si="45"/>
        <v>0</v>
      </c>
      <c r="X301" t="str">
        <v/>
      </c>
      <c r="Y301" t="str">
        <v/>
      </c>
      <c r="Z301" t="str">
        <v/>
      </c>
      <c r="AA301" t="b">
        <v>0</v>
      </c>
      <c r="AB301" t="b">
        <v>0</v>
      </c>
      <c r="AC301" t="b">
        <v>0</v>
      </c>
      <c r="AD301" t="b">
        <v>0</v>
      </c>
      <c r="AE301" t="b">
        <v>0</v>
      </c>
      <c r="AF301" s="25" t="b">
        <v>0</v>
      </c>
      <c r="AG301" t="b">
        <v>0</v>
      </c>
      <c r="AH301">
        <v>0</v>
      </c>
      <c r="AI301">
        <v>0</v>
      </c>
      <c r="AK301" s="13">
        <v>0</v>
      </c>
      <c r="AL301" s="13">
        <v>0</v>
      </c>
      <c r="AM301" s="13">
        <v>0</v>
      </c>
      <c r="AN301" s="18">
        <v>0</v>
      </c>
      <c r="AO301">
        <v>0</v>
      </c>
      <c r="AP301" t="b">
        <v>0</v>
      </c>
      <c r="AQ301">
        <v>0</v>
      </c>
      <c r="AR301">
        <v>0</v>
      </c>
      <c r="AS301" s="35" t="str">
        <v/>
      </c>
      <c r="AT301" s="35"/>
      <c r="AU301" s="58"/>
      <c r="AV301" t="b">
        <f t="shared" si="46"/>
        <v>0</v>
      </c>
      <c r="AW301">
        <v>0</v>
      </c>
      <c r="AX301">
        <v>0</v>
      </c>
      <c r="AY301">
        <v>0</v>
      </c>
      <c r="AZ301">
        <f ca="1"/>
        <v>0</v>
      </c>
      <c r="BB301" t="str">
        <v/>
      </c>
      <c r="BC301" t="str">
        <v/>
      </c>
      <c r="BD301" t="str">
        <v/>
      </c>
      <c r="BE301" t="str">
        <v/>
      </c>
      <c r="BF301" t="str">
        <v/>
      </c>
      <c r="BG301">
        <f ca="1"/>
        <v>0</v>
      </c>
      <c r="BI301" s="54" t="str">
        <f t="shared" si="39"/>
        <v/>
      </c>
      <c r="BJ301" s="54" t="str">
        <f t="shared" si="40"/>
        <v/>
      </c>
      <c r="BK301" s="54" t="str">
        <f t="shared" si="41"/>
        <v/>
      </c>
      <c r="BL301" s="54" t="str">
        <v/>
      </c>
      <c r="BM301" t="str">
        <v/>
      </c>
      <c r="BN301" t="str">
        <v/>
      </c>
      <c r="BO301" t="str">
        <v/>
      </c>
      <c r="BP301" t="str">
        <v/>
      </c>
      <c r="BQ301" s="25" t="str">
        <f t="shared" si="47"/>
        <v/>
      </c>
      <c r="BR301" s="35" t="str">
        <v/>
      </c>
      <c r="BS301" s="35" t="str">
        <v/>
      </c>
      <c r="BT301" t="str">
        <v>301</v>
      </c>
      <c r="BU301" s="35" t="str">
        <f t="shared" si="44"/>
        <v/>
      </c>
      <c r="BX301" s="13"/>
      <c r="BY301" s="57" t="str">
        <f t="shared" si="42"/>
        <v/>
      </c>
      <c r="BZ301" s="57"/>
      <c r="CG301" s="71"/>
      <c r="CH301" s="73"/>
      <c r="CI301" s="73"/>
      <c r="CJ301" s="73"/>
      <c r="CK301" s="73"/>
      <c r="CL301" s="73"/>
      <c r="CM301" s="73"/>
      <c r="CN301" s="73"/>
      <c r="CO301" s="73"/>
      <c r="CP301" s="73"/>
      <c r="CQ301" s="73"/>
      <c r="CR301" s="73"/>
      <c r="CS301" s="73"/>
      <c r="CT301" s="73"/>
      <c r="CU301" s="73"/>
      <c r="CX301" t="str">
        <f ca="1"/>
        <v/>
      </c>
      <c r="CY301" t="str">
        <f ca="1"/>
        <v/>
      </c>
      <c r="CZ301" t="str">
        <f ca="1"/>
        <v/>
      </c>
      <c r="DA301" t="str">
        <f ca="1"/>
        <v/>
      </c>
      <c r="DB301" t="str">
        <f ca="1"/>
        <v/>
      </c>
      <c r="DC301" t="str">
        <f ca="1"/>
        <v/>
      </c>
      <c r="DD301" t="str">
        <f ca="1"/>
        <v/>
      </c>
      <c r="DL301" s="18" t="b">
        <f ca="1"/>
        <v>0</v>
      </c>
      <c r="DM301" s="141" t="str">
        <f t="shared" ca="1" si="43"/>
        <v/>
      </c>
      <c r="DN301" t="str">
        <v/>
      </c>
      <c r="DO301" t="str">
        <f ca="1"/>
        <v/>
      </c>
      <c r="DP301" t="str">
        <f ca="1"/>
        <v/>
      </c>
      <c r="DS301" t="str">
        <f ca="1"/>
        <v/>
      </c>
      <c r="DT301" t="str">
        <f ca="1"/>
        <v/>
      </c>
      <c r="DU301" t="str">
        <f ca="1"/>
        <v/>
      </c>
      <c r="DV301" t="str">
        <f ca="1"/>
        <v/>
      </c>
      <c r="DY301" t="str">
        <f ca="1"/>
        <v/>
      </c>
      <c r="DZ301" t="str">
        <f ca="1"/>
        <v/>
      </c>
      <c r="EC301" t="b">
        <f ca="1"/>
        <v>0</v>
      </c>
      <c r="ED301" t="str">
        <f ca="1"/>
        <v/>
      </c>
      <c r="EE301" s="13" t="str">
        <f ca="1"/>
        <v/>
      </c>
      <c r="EG301" t="str">
        <f ca="1"/>
        <v/>
      </c>
      <c r="EH301" t="str">
        <f ca="1"/>
        <v/>
      </c>
      <c r="EI301" t="str">
        <f ca="1"/>
        <v/>
      </c>
      <c r="EJ301" t="str">
        <f ca="1"/>
        <v/>
      </c>
      <c r="EK301" t="str">
        <f ca="1"/>
        <v/>
      </c>
      <c r="EL301" t="str">
        <f ca="1">IF(_IsInternal,_xlfn.TEXTJOIN($EL$1,TRUE,EG301:EJ301),"")</f>
        <v/>
      </c>
      <c r="EM301" t="str">
        <f ca="1"/>
        <v/>
      </c>
      <c r="EP301" t="str">
        <v/>
      </c>
      <c r="EQ301" t="str">
        <f ca="1"/>
        <v/>
      </c>
      <c r="ES301" s="78">
        <f>ROWS(ES$4:ES301)</f>
        <v>298</v>
      </c>
      <c r="FP301" t="str">
        <f ca="1"/>
        <v/>
      </c>
      <c r="FQ301" t="str">
        <f ca="1"/>
        <v/>
      </c>
      <c r="FR301" t="str">
        <f ca="1"/>
        <v/>
      </c>
      <c r="FZ301" s="109"/>
      <c r="GH301" t="str">
        <f ca="1"/>
        <v/>
      </c>
      <c r="GI301" t="str">
        <f ca="1"/>
        <v/>
      </c>
      <c r="GJ301" t="str">
        <f ca="1"/>
        <v/>
      </c>
      <c r="GY301" t="b">
        <f ca="1"/>
        <v>0</v>
      </c>
      <c r="GZ301" t="str">
        <f ca="1"/>
        <v/>
      </c>
      <c r="HA301" t="str">
        <f ca="1"/>
        <v/>
      </c>
      <c r="HB301" t="str">
        <f ca="1"/>
        <v/>
      </c>
      <c r="HQ301" t="str">
        <f ca="1"/>
        <v/>
      </c>
      <c r="HR301" t="str">
        <f ca="1"/>
        <v/>
      </c>
      <c r="HS301" t="str">
        <f ca="1"/>
        <v/>
      </c>
    </row>
    <row r="302" spans="1:227">
      <c r="A302" s="14" t="str">
        <f>IF(AK302,MAX(A$4:A301)+1,"")</f>
        <v/>
      </c>
      <c r="B302" s="51"/>
      <c r="C302" s="12"/>
      <c r="D302" s="12"/>
      <c r="E302" s="12"/>
      <c r="G302" s="12"/>
      <c r="I302" s="186"/>
      <c r="K302" s="12"/>
      <c r="L302" s="241"/>
      <c r="M302" s="241"/>
      <c r="O302" s="239">
        <v>0</v>
      </c>
      <c r="P302" s="240" t="str">
        <f ca="1">IF(T302,SUM(OFFSET($O302:$O$303,,,U302)),"")</f>
        <v/>
      </c>
      <c r="Q302" s="175"/>
      <c r="R302" s="177" t="str">
        <v/>
      </c>
      <c r="T302">
        <v>0</v>
      </c>
      <c r="U302" t="str">
        <f>IF(T302,IFERROR(MATCH(1,$T303:$T$303,0),ROWS($T302:$T$303)),"")</f>
        <v/>
      </c>
      <c r="V302" t="str">
        <v/>
      </c>
      <c r="W302" t="b">
        <f t="shared" si="45"/>
        <v>0</v>
      </c>
      <c r="X302" t="str">
        <v/>
      </c>
      <c r="Y302" t="str">
        <v/>
      </c>
      <c r="Z302" t="str">
        <v/>
      </c>
      <c r="AA302" t="b">
        <v>0</v>
      </c>
      <c r="AB302" t="b">
        <v>0</v>
      </c>
      <c r="AC302" t="b">
        <v>0</v>
      </c>
      <c r="AD302" t="b">
        <v>0</v>
      </c>
      <c r="AE302" t="b">
        <v>0</v>
      </c>
      <c r="AF302" s="25" t="b">
        <v>0</v>
      </c>
      <c r="AG302" t="b">
        <v>0</v>
      </c>
      <c r="AH302">
        <v>0</v>
      </c>
      <c r="AI302">
        <v>0</v>
      </c>
      <c r="AK302" s="13">
        <v>0</v>
      </c>
      <c r="AL302" s="13">
        <v>0</v>
      </c>
      <c r="AM302" s="13">
        <v>0</v>
      </c>
      <c r="AN302" s="18">
        <v>0</v>
      </c>
      <c r="AO302">
        <v>0</v>
      </c>
      <c r="AP302" t="b">
        <v>0</v>
      </c>
      <c r="AQ302">
        <v>0</v>
      </c>
      <c r="AR302">
        <v>0</v>
      </c>
      <c r="AS302" s="35" t="str">
        <v/>
      </c>
      <c r="AT302" s="35"/>
      <c r="AU302" s="58"/>
      <c r="AV302" t="b">
        <f t="shared" si="46"/>
        <v>0</v>
      </c>
      <c r="AW302">
        <v>0</v>
      </c>
      <c r="AX302">
        <v>0</v>
      </c>
      <c r="AY302">
        <v>0</v>
      </c>
      <c r="AZ302">
        <f ca="1"/>
        <v>0</v>
      </c>
      <c r="BB302" t="str">
        <v/>
      </c>
      <c r="BC302" t="str">
        <v/>
      </c>
      <c r="BD302" t="str">
        <v/>
      </c>
      <c r="BE302" t="str">
        <v/>
      </c>
      <c r="BF302" t="str">
        <v/>
      </c>
      <c r="BG302">
        <f ca="1"/>
        <v>0</v>
      </c>
      <c r="BI302" s="54" t="str">
        <f t="shared" si="39"/>
        <v/>
      </c>
      <c r="BJ302" s="54" t="str">
        <f t="shared" si="40"/>
        <v/>
      </c>
      <c r="BK302" s="54" t="str">
        <f t="shared" si="41"/>
        <v/>
      </c>
      <c r="BL302" s="54" t="str">
        <v/>
      </c>
      <c r="BM302" t="str">
        <v/>
      </c>
      <c r="BN302" t="str">
        <v/>
      </c>
      <c r="BO302" t="str">
        <v/>
      </c>
      <c r="BP302" t="str">
        <v/>
      </c>
      <c r="BQ302" s="25" t="str">
        <f t="shared" si="47"/>
        <v/>
      </c>
      <c r="BR302" s="35" t="str">
        <v/>
      </c>
      <c r="BS302" s="35" t="str">
        <v/>
      </c>
      <c r="BT302" t="str">
        <v>302</v>
      </c>
      <c r="BU302" s="35" t="str">
        <f t="shared" si="44"/>
        <v/>
      </c>
      <c r="BX302" s="13"/>
      <c r="BY302" s="57" t="str">
        <f t="shared" si="42"/>
        <v/>
      </c>
      <c r="BZ302" s="57"/>
      <c r="CG302" s="71"/>
      <c r="CH302" s="73"/>
      <c r="CI302" s="73"/>
      <c r="CJ302" s="73"/>
      <c r="CK302" s="73"/>
      <c r="CL302" s="73"/>
      <c r="CM302" s="73"/>
      <c r="CN302" s="73"/>
      <c r="CO302" s="73"/>
      <c r="CP302" s="73"/>
      <c r="CQ302" s="73"/>
      <c r="CR302" s="73"/>
      <c r="CS302" s="73"/>
      <c r="CT302" s="73"/>
      <c r="CU302" s="73"/>
      <c r="CX302" t="str">
        <f ca="1"/>
        <v/>
      </c>
      <c r="CY302" t="str">
        <f ca="1"/>
        <v/>
      </c>
      <c r="CZ302" t="str">
        <f ca="1"/>
        <v/>
      </c>
      <c r="DA302" t="str">
        <f ca="1"/>
        <v/>
      </c>
      <c r="DB302" t="str">
        <f ca="1"/>
        <v/>
      </c>
      <c r="DC302" t="str">
        <f ca="1"/>
        <v/>
      </c>
      <c r="DD302" t="str">
        <f ca="1"/>
        <v/>
      </c>
      <c r="DL302" s="18" t="b">
        <f ca="1"/>
        <v>0</v>
      </c>
      <c r="DM302" s="141" t="str">
        <f t="shared" ca="1" si="43"/>
        <v/>
      </c>
      <c r="DN302" t="str">
        <v/>
      </c>
      <c r="DO302" t="str">
        <f ca="1"/>
        <v/>
      </c>
      <c r="DP302" t="str">
        <f ca="1"/>
        <v/>
      </c>
      <c r="DS302" t="str">
        <f ca="1"/>
        <v/>
      </c>
      <c r="DT302" t="str">
        <f ca="1"/>
        <v/>
      </c>
      <c r="DU302" t="str">
        <f ca="1"/>
        <v/>
      </c>
      <c r="DV302" t="str">
        <f ca="1"/>
        <v/>
      </c>
      <c r="DY302" t="str">
        <f ca="1"/>
        <v/>
      </c>
      <c r="DZ302" t="str">
        <f ca="1"/>
        <v/>
      </c>
      <c r="EC302" t="b">
        <f ca="1"/>
        <v>0</v>
      </c>
      <c r="ED302" t="str">
        <f ca="1"/>
        <v/>
      </c>
      <c r="EE302" s="13" t="str">
        <f ca="1"/>
        <v/>
      </c>
      <c r="EG302" t="str">
        <f ca="1"/>
        <v/>
      </c>
      <c r="EH302" t="str">
        <f ca="1"/>
        <v/>
      </c>
      <c r="EI302" t="str">
        <f ca="1"/>
        <v/>
      </c>
      <c r="EJ302" t="str">
        <f ca="1"/>
        <v/>
      </c>
      <c r="EK302" t="str">
        <f ca="1"/>
        <v/>
      </c>
      <c r="EL302" t="str">
        <f ca="1">IF(_IsInternal,_xlfn.TEXTJOIN($EL$1,TRUE,EG302:EJ302),"")</f>
        <v/>
      </c>
      <c r="EM302" t="str">
        <f ca="1"/>
        <v/>
      </c>
      <c r="EP302" t="str">
        <v/>
      </c>
      <c r="EQ302" t="str">
        <f ca="1"/>
        <v/>
      </c>
      <c r="ES302" s="78">
        <f>ROWS(ES$4:ES302)</f>
        <v>299</v>
      </c>
      <c r="FP302" t="str">
        <f ca="1"/>
        <v/>
      </c>
      <c r="FQ302" t="str">
        <f ca="1"/>
        <v/>
      </c>
      <c r="FR302" t="str">
        <f ca="1"/>
        <v/>
      </c>
      <c r="FZ302" s="109"/>
      <c r="GH302" t="str">
        <f ca="1"/>
        <v/>
      </c>
      <c r="GI302" t="str">
        <f ca="1"/>
        <v/>
      </c>
      <c r="GJ302" t="str">
        <f ca="1"/>
        <v/>
      </c>
      <c r="GY302" t="b">
        <f ca="1"/>
        <v>0</v>
      </c>
      <c r="GZ302" t="str">
        <f ca="1"/>
        <v/>
      </c>
      <c r="HA302" t="str">
        <f ca="1"/>
        <v/>
      </c>
      <c r="HB302" t="str">
        <f ca="1"/>
        <v/>
      </c>
      <c r="HQ302" t="str">
        <f ca="1"/>
        <v/>
      </c>
      <c r="HR302" t="str">
        <f ca="1"/>
        <v/>
      </c>
      <c r="HS302" t="str">
        <f ca="1"/>
        <v/>
      </c>
    </row>
    <row r="303" spans="1:227" ht="15" thickBot="1">
      <c r="A303" s="14" t="str">
        <f>IF(AK303,MAX(A$4:A302)+1,"")</f>
        <v/>
      </c>
      <c r="B303" s="52"/>
      <c r="C303" s="12"/>
      <c r="D303" s="12"/>
      <c r="E303" s="12"/>
      <c r="G303" s="12"/>
      <c r="I303" s="186"/>
      <c r="K303" s="12"/>
      <c r="L303" s="241"/>
      <c r="M303" s="241"/>
      <c r="O303" s="239">
        <v>0</v>
      </c>
      <c r="P303" s="240" t="str">
        <f ca="1">IF(T303,SUM(OFFSET($O303:$O$303,,,U303)),"")</f>
        <v/>
      </c>
      <c r="Q303" s="175"/>
      <c r="R303" s="178" t="str">
        <v/>
      </c>
      <c r="T303">
        <v>0</v>
      </c>
      <c r="U303" t="str">
        <f>IF(T303,IFERROR(MATCH(1,$T$303:$T304,0),ROWS($T303:$T$303)),"")</f>
        <v/>
      </c>
      <c r="V303" t="str">
        <v/>
      </c>
      <c r="W303" t="b">
        <f t="shared" si="45"/>
        <v>0</v>
      </c>
      <c r="X303" t="str">
        <v/>
      </c>
      <c r="Y303" t="str">
        <v/>
      </c>
      <c r="Z303" t="str">
        <v/>
      </c>
      <c r="AA303" t="b">
        <v>0</v>
      </c>
      <c r="AB303" t="b">
        <v>0</v>
      </c>
      <c r="AC303" t="b">
        <v>0</v>
      </c>
      <c r="AD303" t="b">
        <v>0</v>
      </c>
      <c r="AE303" t="b">
        <v>0</v>
      </c>
      <c r="AF303" s="25" t="b">
        <v>0</v>
      </c>
      <c r="AG303" t="b">
        <v>0</v>
      </c>
      <c r="AH303">
        <v>0</v>
      </c>
      <c r="AI303">
        <v>0</v>
      </c>
      <c r="AK303" s="13">
        <v>0</v>
      </c>
      <c r="AL303" s="13">
        <v>0</v>
      </c>
      <c r="AM303" s="13">
        <v>0</v>
      </c>
      <c r="AN303" s="18">
        <v>0</v>
      </c>
      <c r="AO303">
        <v>0</v>
      </c>
      <c r="AP303" t="b">
        <v>0</v>
      </c>
      <c r="AQ303">
        <v>0</v>
      </c>
      <c r="AR303">
        <v>0</v>
      </c>
      <c r="AS303" s="35" t="str">
        <v/>
      </c>
      <c r="AT303" s="35"/>
      <c r="AU303" s="58"/>
      <c r="AV303" t="b">
        <f t="shared" si="46"/>
        <v>0</v>
      </c>
      <c r="AW303">
        <v>0</v>
      </c>
      <c r="AX303">
        <v>0</v>
      </c>
      <c r="AY303">
        <v>0</v>
      </c>
      <c r="AZ303">
        <f ca="1"/>
        <v>0</v>
      </c>
      <c r="BB303" t="str">
        <v/>
      </c>
      <c r="BC303" t="str">
        <v/>
      </c>
      <c r="BD303" t="str">
        <v/>
      </c>
      <c r="BE303" t="str">
        <v/>
      </c>
      <c r="BF303" t="str">
        <v/>
      </c>
      <c r="BG303">
        <f ca="1"/>
        <v>0</v>
      </c>
      <c r="BI303" s="54" t="str">
        <f t="shared" si="39"/>
        <v/>
      </c>
      <c r="BJ303" s="54" t="str">
        <f t="shared" si="40"/>
        <v/>
      </c>
      <c r="BK303" s="54" t="str">
        <f t="shared" si="41"/>
        <v/>
      </c>
      <c r="BL303" s="54" t="str">
        <v/>
      </c>
      <c r="BM303" t="str">
        <v/>
      </c>
      <c r="BN303" t="str">
        <v/>
      </c>
      <c r="BO303" t="str">
        <v/>
      </c>
      <c r="BP303" t="str">
        <v/>
      </c>
      <c r="BQ303" s="25" t="str">
        <f t="shared" si="47"/>
        <v/>
      </c>
      <c r="BR303" s="35" t="str">
        <v/>
      </c>
      <c r="BS303" s="35" t="str">
        <v/>
      </c>
      <c r="BT303" t="str">
        <v>303</v>
      </c>
      <c r="BU303" s="35" t="str">
        <f t="shared" si="44"/>
        <v/>
      </c>
      <c r="BX303" s="13"/>
      <c r="BY303" s="57" t="str">
        <f t="shared" si="42"/>
        <v/>
      </c>
      <c r="BZ303" s="57"/>
      <c r="CG303" s="71"/>
      <c r="CH303" s="73"/>
      <c r="CI303" s="73"/>
      <c r="CJ303" s="73"/>
      <c r="CK303" s="73"/>
      <c r="CL303" s="73"/>
      <c r="CM303" s="73"/>
      <c r="CN303" s="73"/>
      <c r="CO303" s="73"/>
      <c r="CP303" s="73"/>
      <c r="CQ303" s="73"/>
      <c r="CR303" s="73"/>
      <c r="CS303" s="73"/>
      <c r="CT303" s="73"/>
      <c r="CU303" s="73"/>
      <c r="CX303" t="str">
        <f ca="1"/>
        <v/>
      </c>
      <c r="CY303" t="str">
        <f ca="1"/>
        <v/>
      </c>
      <c r="CZ303" t="str">
        <f ca="1"/>
        <v/>
      </c>
      <c r="DA303" t="str">
        <f ca="1"/>
        <v/>
      </c>
      <c r="DB303" t="str">
        <f ca="1"/>
        <v/>
      </c>
      <c r="DC303" t="str">
        <f ca="1"/>
        <v/>
      </c>
      <c r="DD303" t="str">
        <f ca="1"/>
        <v/>
      </c>
      <c r="DL303" s="18" t="b">
        <f ca="1"/>
        <v>0</v>
      </c>
      <c r="DM303" s="141" t="str">
        <f t="shared" ca="1" si="43"/>
        <v/>
      </c>
      <c r="DN303" t="str">
        <v/>
      </c>
      <c r="DO303" t="str">
        <f ca="1"/>
        <v/>
      </c>
      <c r="DP303" t="str">
        <f ca="1"/>
        <v/>
      </c>
      <c r="DS303" t="str">
        <f ca="1"/>
        <v/>
      </c>
      <c r="DT303" t="str">
        <f ca="1"/>
        <v/>
      </c>
      <c r="DU303" t="str">
        <f ca="1"/>
        <v/>
      </c>
      <c r="DV303" t="str">
        <f ca="1"/>
        <v/>
      </c>
      <c r="DY303" t="str">
        <f ca="1"/>
        <v/>
      </c>
      <c r="DZ303" t="str">
        <f ca="1"/>
        <v/>
      </c>
      <c r="EC303" t="b">
        <f ca="1"/>
        <v>0</v>
      </c>
      <c r="ED303" t="str">
        <f ca="1"/>
        <v/>
      </c>
      <c r="EE303" s="13" t="str">
        <f ca="1"/>
        <v/>
      </c>
      <c r="EG303" t="str">
        <f ca="1"/>
        <v/>
      </c>
      <c r="EH303" t="str">
        <f ca="1"/>
        <v/>
      </c>
      <c r="EI303" t="str">
        <f ca="1"/>
        <v/>
      </c>
      <c r="EJ303" t="str">
        <f ca="1"/>
        <v/>
      </c>
      <c r="EK303" t="str">
        <f ca="1"/>
        <v/>
      </c>
      <c r="EL303" t="str">
        <f ca="1">IF(_IsInternal,_xlfn.TEXTJOIN($EL$1,TRUE,EG303:EJ303),"")</f>
        <v/>
      </c>
      <c r="EM303" t="str">
        <f ca="1"/>
        <v/>
      </c>
      <c r="EP303" t="str">
        <v/>
      </c>
      <c r="EQ303" t="str">
        <f ca="1"/>
        <v/>
      </c>
      <c r="ES303" s="78">
        <f>ROWS(ES$4:ES303)</f>
        <v>300</v>
      </c>
      <c r="FP303" t="str">
        <f ca="1"/>
        <v/>
      </c>
      <c r="FQ303" t="str">
        <f ca="1"/>
        <v/>
      </c>
      <c r="FR303" t="str">
        <f ca="1"/>
        <v/>
      </c>
      <c r="FZ303" s="109"/>
      <c r="GH303" t="str">
        <f ca="1"/>
        <v/>
      </c>
      <c r="GI303" t="str">
        <f ca="1"/>
        <v/>
      </c>
      <c r="GJ303" t="str">
        <f ca="1"/>
        <v/>
      </c>
      <c r="GY303" t="b">
        <f ca="1"/>
        <v>0</v>
      </c>
      <c r="GZ303" t="str">
        <f ca="1"/>
        <v/>
      </c>
      <c r="HA303" t="str">
        <f ca="1"/>
        <v/>
      </c>
      <c r="HB303" t="str">
        <f ca="1"/>
        <v/>
      </c>
      <c r="HQ303" t="str">
        <f ca="1"/>
        <v/>
      </c>
      <c r="HR303" t="str">
        <f ca="1"/>
        <v/>
      </c>
      <c r="HS303" t="str">
        <f ca="1"/>
        <v/>
      </c>
    </row>
    <row r="304" spans="1:227" ht="15" thickTop="1">
      <c r="Y304" t="e">
        <v>#N/A</v>
      </c>
      <c r="Z304" t="e">
        <v>#N/A</v>
      </c>
      <c r="EU304" s="122" t="s">
        <v>343</v>
      </c>
      <c r="EV304" s="122" t="s">
        <v>344</v>
      </c>
      <c r="EW304" s="122" t="s">
        <v>344</v>
      </c>
      <c r="EX304" s="122" t="s">
        <v>344</v>
      </c>
      <c r="EY304" s="121">
        <f>SUM(EY4:EY303)</f>
        <v>0</v>
      </c>
      <c r="FC304" s="121">
        <f>SUM(FC4:FC303)</f>
        <v>0</v>
      </c>
      <c r="FP304" t="str">
        <f ca="1"/>
        <v/>
      </c>
      <c r="FQ304" t="str">
        <f ca="1"/>
        <v/>
      </c>
      <c r="FR304" t="str">
        <f ca="1"/>
        <v/>
      </c>
      <c r="FV304" s="122" t="s">
        <v>343</v>
      </c>
      <c r="FW304" s="122" t="s">
        <v>344</v>
      </c>
      <c r="FX304" s="122" t="s">
        <v>344</v>
      </c>
      <c r="FY304" s="122" t="s">
        <v>344</v>
      </c>
      <c r="FZ304" s="121">
        <f ca="1">SUM(FZ4:FZ303)</f>
        <v>0</v>
      </c>
      <c r="GH304" t="str">
        <f ca="1"/>
        <v/>
      </c>
      <c r="GI304" t="str">
        <f ca="1"/>
        <v/>
      </c>
      <c r="GJ304" t="str">
        <f ca="1"/>
        <v/>
      </c>
      <c r="GL304" s="122" t="s">
        <v>343</v>
      </c>
      <c r="GM304" s="122" t="s">
        <v>344</v>
      </c>
      <c r="GN304" s="122" t="s">
        <v>344</v>
      </c>
      <c r="GO304" s="122" t="s">
        <v>344</v>
      </c>
      <c r="GP304" s="121" t="s">
        <v>344</v>
      </c>
      <c r="GQ304" s="121">
        <f ca="1">SUM(GQ4:GQ303)</f>
        <v>0</v>
      </c>
      <c r="GZ304" t="str">
        <f ca="1"/>
        <v/>
      </c>
      <c r="HA304" t="str">
        <f ca="1"/>
        <v/>
      </c>
      <c r="HB304" t="str">
        <f ca="1"/>
        <v/>
      </c>
      <c r="HE304" s="122" t="s">
        <v>343</v>
      </c>
      <c r="HF304" s="122" t="s">
        <v>344</v>
      </c>
      <c r="HG304" s="122" t="s">
        <v>344</v>
      </c>
      <c r="HH304" s="121" t="s">
        <v>344</v>
      </c>
      <c r="HI304" s="121">
        <f ca="1">SUM(HI4:HI303)</f>
        <v>0</v>
      </c>
      <c r="HQ304" t="str">
        <f ca="1"/>
        <v/>
      </c>
      <c r="HR304" t="str">
        <f ca="1"/>
        <v/>
      </c>
      <c r="HS304" t="str">
        <f ca="1"/>
        <v/>
      </c>
    </row>
    <row r="306" spans="1:69" hidden="1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O306" s="13"/>
      <c r="P306" s="13"/>
      <c r="Q306" s="13"/>
    </row>
    <row r="307" spans="1:69" hidden="1">
      <c r="A307" t="s">
        <v>345</v>
      </c>
      <c r="B307" t="b">
        <v>1</v>
      </c>
      <c r="C307" t="b">
        <v>1</v>
      </c>
      <c r="D307" t="b">
        <v>1</v>
      </c>
      <c r="G307" t="b">
        <v>1</v>
      </c>
      <c r="P307" t="b">
        <v>1</v>
      </c>
      <c r="BQ307" t="b">
        <v>1</v>
      </c>
    </row>
  </sheetData>
  <sheetProtection algorithmName="SHA-512" hashValue="9pUbGUUHs96pYYGuiyNWjJUK6l03UXt+KqAznT/gA7dqpz6Vr0rigUgnitCARpXPN1ZiOsbeF5YeOD+lw3HySQ==" saltValue="1HsJKvYFjWeMmnuIz3FMIA==" spinCount="100000" sheet="1" objects="1" formatColumns="0" autoFilter="0" pivotTables="0"/>
  <conditionalFormatting sqref="L4:M303">
    <cfRule type="expression" dxfId="50" priority="28">
      <formula>OR($AO4,$AP4)</formula>
    </cfRule>
  </conditionalFormatting>
  <conditionalFormatting sqref="P4:P303">
    <cfRule type="notContainsBlanks" dxfId="49" priority="47">
      <formula>LEN(TRIM(P4))&gt;0</formula>
    </cfRule>
  </conditionalFormatting>
  <conditionalFormatting sqref="O4:O303">
    <cfRule type="cellIs" dxfId="48" priority="25" operator="greaterThan">
      <formula>0</formula>
    </cfRule>
  </conditionalFormatting>
  <conditionalFormatting sqref="G4:G303">
    <cfRule type="expression" dxfId="47" priority="24">
      <formula>$AV4</formula>
    </cfRule>
    <cfRule type="expression" dxfId="46" priority="43">
      <formula>$AD4</formula>
    </cfRule>
    <cfRule type="expression" dxfId="45" priority="121">
      <formula>AY4</formula>
    </cfRule>
  </conditionalFormatting>
  <conditionalFormatting sqref="K4:M303">
    <cfRule type="expression" dxfId="44" priority="23">
      <formula>AF4</formula>
    </cfRule>
  </conditionalFormatting>
  <conditionalFormatting sqref="Q4:Q303">
    <cfRule type="expression" dxfId="43" priority="122">
      <formula>$AZ4</formula>
    </cfRule>
    <cfRule type="expression" dxfId="42" priority="123">
      <formula>$AP4</formula>
    </cfRule>
    <cfRule type="expression" dxfId="41" priority="124">
      <formula>$AO4</formula>
    </cfRule>
  </conditionalFormatting>
  <conditionalFormatting sqref="C4:E303">
    <cfRule type="expression" dxfId="40" priority="129">
      <formula>AA4</formula>
    </cfRule>
  </conditionalFormatting>
  <conditionalFormatting sqref="I4:I303">
    <cfRule type="expression" dxfId="39" priority="1">
      <formula>$X4=3</formula>
    </cfRule>
    <cfRule type="expression" dxfId="38" priority="2">
      <formula>$X4=4</formula>
    </cfRule>
    <cfRule type="expression" dxfId="37" priority="3">
      <formula>$X4=1</formula>
    </cfRule>
    <cfRule type="expression" dxfId="36" priority="134">
      <formula>AE4</formula>
    </cfRule>
  </conditionalFormatting>
  <dataValidations count="11">
    <dataValidation type="list" allowBlank="1" showInputMessage="1" showErrorMessage="1" sqref="CH3:CW3" xr:uid="{F1C50743-E41D-4F45-86E2-E36625B575C5}">
      <formula1>_xlfn.ANCHORARRAY($CG$4)</formula1>
    </dataValidation>
    <dataValidation type="textLength" operator="greaterThan" allowBlank="1" showInputMessage="1" showErrorMessage="1" sqref="CX3:DJ3" xr:uid="{2817E8E3-4E9C-4FCB-9761-1B4E14DC1B8D}">
      <formula1>2</formula1>
    </dataValidation>
    <dataValidation type="list" allowBlank="1" showInputMessage="1" showErrorMessage="1" sqref="C4:C303" xr:uid="{E4DE6A59-4169-4E2D-9618-3936E6263F8B}">
      <formula1>l_functionName</formula1>
    </dataValidation>
    <dataValidation type="list" allowBlank="1" showInputMessage="1" showErrorMessage="1" sqref="D4:D303" xr:uid="{09650437-B213-4481-9336-8BE9440A5AD9}">
      <formula1>dyn_Actions</formula1>
    </dataValidation>
    <dataValidation type="list" allowBlank="1" showInputMessage="1" showErrorMessage="1" sqref="B4:B303" xr:uid="{5D38CBF4-DF29-412E-8DFA-C5F0432ABD1E}">
      <formula1>l_Diseases</formula1>
    </dataValidation>
    <dataValidation type="list" allowBlank="1" showInputMessage="1" showErrorMessage="1" sqref="E4:E303" xr:uid="{688AD272-A9F9-44EA-A829-BFF67D1E4F0B}">
      <formula1>l_inputNames</formula1>
    </dataValidation>
    <dataValidation type="list" allowBlank="1" showInputMessage="1" showErrorMessage="1" sqref="K4:K303" xr:uid="{4530BFB0-023A-46D7-AC7D-61AC87C9FAA3}">
      <formula1>l_unitName</formula1>
    </dataValidation>
    <dataValidation type="decimal" operator="greaterThan" allowBlank="1" showInputMessage="1" showErrorMessage="1" sqref="L4:M303" xr:uid="{B46D35E8-466D-4EA3-9FCD-73CEE152DD2B}">
      <formula1>0</formula1>
    </dataValidation>
    <dataValidation type="list" allowBlank="1" showInputMessage="1" showErrorMessage="1" sqref="I4:J303" xr:uid="{E1EB682F-C29A-4AA2-9E7F-B8B23F907DDA}">
      <formula1>l_Integrated</formula1>
    </dataValidation>
    <dataValidation type="list" allowBlank="1" showInputMessage="1" showErrorMessage="1" sqref="G4:G303" xr:uid="{2D75848F-B082-4F12-B7A7-C9022F6D115C}">
      <formula1>l_Organizations</formula1>
    </dataValidation>
    <dataValidation type="list" allowBlank="1" showInputMessage="1" showErrorMessage="1" sqref="Q4:Q303" xr:uid="{3D08BAB7-C340-4F57-BC11-943E2CBBAB01}">
      <formula1>l_dyn_Inputs_Integrating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B0C7-D32B-40C3-BCF3-E4083E8E2711}">
  <sheetPr codeName="Sheet8">
    <tabColor theme="8" tint="-0.499984740745262"/>
    <pageSetUpPr fitToPage="1"/>
  </sheetPr>
  <dimension ref="A1:N103"/>
  <sheetViews>
    <sheetView showGridLines="0" showRowColHeaders="0" zoomScaleNormal="100" workbookViewId="0">
      <pane ySplit="3" topLeftCell="A4" activePane="bottomLeft" state="frozen"/>
      <selection pane="bottomLeft"/>
      <selection activeCell="E15" sqref="E15"/>
    </sheetView>
  </sheetViews>
  <sheetFormatPr defaultColWidth="0" defaultRowHeight="14.45" zeroHeight="1"/>
  <cols>
    <col min="1" max="1" width="4.5703125" customWidth="1"/>
    <col min="2" max="2" width="16.140625" customWidth="1"/>
    <col min="3" max="3" width="35.5703125" customWidth="1"/>
    <col min="4" max="4" width="12.5703125" customWidth="1"/>
    <col min="5" max="5" width="21.28515625" bestFit="1" customWidth="1"/>
    <col min="6" max="6" width="16.28515625" customWidth="1"/>
    <col min="7" max="12" width="10.5703125" hidden="1" customWidth="1"/>
    <col min="13" max="13" width="4.5703125" hidden="1" customWidth="1"/>
    <col min="14" max="14" width="9.28515625" hidden="1" customWidth="1"/>
    <col min="15" max="16384" width="9" hidden="1"/>
  </cols>
  <sheetData>
    <row r="1" spans="1:14" ht="15.6">
      <c r="A1" s="36"/>
      <c r="B1" s="36" t="s">
        <v>346</v>
      </c>
      <c r="C1" s="36"/>
      <c r="D1" s="36"/>
      <c r="E1" s="36"/>
      <c r="F1" s="163" t="str">
        <f>IF(opt_NCU="","",_Year_YYYY&amp; ", in "&amp;opt_NCU)</f>
        <v/>
      </c>
      <c r="G1" s="36"/>
      <c r="H1" s="36"/>
      <c r="I1" s="36"/>
      <c r="J1" s="36"/>
      <c r="K1" s="36"/>
      <c r="L1" s="36"/>
      <c r="N1" s="18">
        <f ca="1">IF(N4=FALSE,0,MATCH(TRUE,_xlfn.ANCHORARRAY(N4),0))</f>
        <v>0</v>
      </c>
    </row>
    <row r="2" spans="1:14" ht="4.1500000000000004" customHeight="1">
      <c r="N2" s="208">
        <f>COUNTA(B3:L3)</f>
        <v>5</v>
      </c>
    </row>
    <row r="3" spans="1:14" ht="28.9">
      <c r="B3" s="218" t="s">
        <v>220</v>
      </c>
      <c r="C3" s="219" t="s">
        <v>278</v>
      </c>
      <c r="D3" s="219" t="s">
        <v>187</v>
      </c>
      <c r="E3" s="219" t="s">
        <v>139</v>
      </c>
      <c r="F3" s="220" t="s">
        <v>286</v>
      </c>
      <c r="G3" s="37"/>
      <c r="H3" s="37"/>
      <c r="I3" s="37"/>
      <c r="J3" s="37"/>
      <c r="K3" s="37"/>
      <c r="L3" s="38"/>
      <c r="N3" s="18" t="s">
        <v>347</v>
      </c>
    </row>
    <row r="4" spans="1:14">
      <c r="B4" s="118" t="str" cm="1">
        <f t="array" aca="1" ref="B4" ca="1">_xlfn.ANCHORARRAY(Planning!GB4)</f>
        <v/>
      </c>
      <c r="C4" s="39"/>
      <c r="D4" s="39"/>
      <c r="E4" s="131"/>
      <c r="F4" s="242"/>
      <c r="G4" s="39"/>
      <c r="H4" s="39"/>
      <c r="I4" s="39"/>
      <c r="J4" s="39"/>
      <c r="K4" s="39"/>
      <c r="L4" s="40"/>
      <c r="N4" t="b" cm="1">
        <f t="array" aca="1" ref="N4" ca="1">IF(Planning!$GB$1=0,FALSE,(ROW($4:103)-ROW($4:$4))=Planning!$GB$1)</f>
        <v>0</v>
      </c>
    </row>
    <row r="5" spans="1:14">
      <c r="B5" s="119"/>
      <c r="C5" s="42"/>
      <c r="D5" s="42"/>
      <c r="E5" s="132"/>
      <c r="F5" s="243"/>
      <c r="G5" s="42"/>
      <c r="H5" s="42"/>
      <c r="I5" s="42"/>
      <c r="J5" s="42"/>
      <c r="K5" s="42"/>
      <c r="L5" s="43"/>
    </row>
    <row r="6" spans="1:14">
      <c r="B6" s="119"/>
      <c r="C6" s="42"/>
      <c r="D6" s="42"/>
      <c r="E6" s="132"/>
      <c r="F6" s="243"/>
      <c r="G6" s="42"/>
      <c r="H6" s="42"/>
      <c r="I6" s="42"/>
      <c r="J6" s="42"/>
      <c r="K6" s="42"/>
      <c r="L6" s="43"/>
    </row>
    <row r="7" spans="1:14">
      <c r="B7" s="119"/>
      <c r="C7" s="42"/>
      <c r="D7" s="42"/>
      <c r="E7" s="132"/>
      <c r="F7" s="243"/>
      <c r="G7" s="42"/>
      <c r="H7" s="42"/>
      <c r="I7" s="42"/>
      <c r="J7" s="42"/>
      <c r="K7" s="42"/>
      <c r="L7" s="43"/>
    </row>
    <row r="8" spans="1:14">
      <c r="B8" s="119"/>
      <c r="C8" s="42"/>
      <c r="D8" s="42"/>
      <c r="E8" s="132"/>
      <c r="F8" s="243"/>
      <c r="G8" s="42"/>
      <c r="H8" s="42"/>
      <c r="I8" s="42"/>
      <c r="J8" s="42"/>
      <c r="K8" s="42"/>
      <c r="L8" s="43"/>
    </row>
    <row r="9" spans="1:14">
      <c r="B9" s="119"/>
      <c r="C9" s="42"/>
      <c r="D9" s="42"/>
      <c r="E9" s="132"/>
      <c r="F9" s="243"/>
      <c r="G9" s="42"/>
      <c r="H9" s="42"/>
      <c r="I9" s="42"/>
      <c r="J9" s="42"/>
      <c r="K9" s="42"/>
      <c r="L9" s="43"/>
    </row>
    <row r="10" spans="1:14">
      <c r="B10" s="119"/>
      <c r="C10" s="42"/>
      <c r="D10" s="42"/>
      <c r="E10" s="132"/>
      <c r="F10" s="243"/>
      <c r="G10" s="42"/>
      <c r="H10" s="42"/>
      <c r="I10" s="42"/>
      <c r="J10" s="42"/>
      <c r="K10" s="42"/>
      <c r="L10" s="43"/>
    </row>
    <row r="11" spans="1:14">
      <c r="B11" s="119"/>
      <c r="C11" s="42"/>
      <c r="D11" s="42"/>
      <c r="E11" s="132"/>
      <c r="F11" s="243"/>
      <c r="G11" s="42"/>
      <c r="H11" s="42"/>
      <c r="I11" s="42"/>
      <c r="J11" s="42"/>
      <c r="K11" s="42"/>
      <c r="L11" s="43"/>
    </row>
    <row r="12" spans="1:14">
      <c r="B12" s="119"/>
      <c r="C12" s="42"/>
      <c r="D12" s="42"/>
      <c r="E12" s="42"/>
      <c r="F12" s="243"/>
      <c r="G12" s="42"/>
      <c r="H12" s="42"/>
      <c r="I12" s="42"/>
      <c r="J12" s="42"/>
      <c r="K12" s="42"/>
      <c r="L12" s="43"/>
    </row>
    <row r="13" spans="1:14">
      <c r="B13" s="119"/>
      <c r="C13" s="42"/>
      <c r="D13" s="42"/>
      <c r="E13" s="42"/>
      <c r="F13" s="243"/>
      <c r="G13" s="42"/>
      <c r="H13" s="42"/>
      <c r="I13" s="42"/>
      <c r="J13" s="42"/>
      <c r="K13" s="42"/>
      <c r="L13" s="43"/>
    </row>
    <row r="14" spans="1:14">
      <c r="B14" s="119"/>
      <c r="C14" s="42"/>
      <c r="D14" s="42"/>
      <c r="E14" s="42"/>
      <c r="F14" s="243"/>
      <c r="G14" s="42"/>
      <c r="H14" s="42"/>
      <c r="I14" s="42"/>
      <c r="J14" s="42"/>
      <c r="K14" s="42"/>
      <c r="L14" s="43"/>
    </row>
    <row r="15" spans="1:14">
      <c r="B15" s="119"/>
      <c r="C15" s="42"/>
      <c r="D15" s="42"/>
      <c r="E15" s="42"/>
      <c r="F15" s="243"/>
      <c r="G15" s="42"/>
      <c r="H15" s="42"/>
      <c r="I15" s="42"/>
      <c r="J15" s="42"/>
      <c r="K15" s="42"/>
      <c r="L15" s="43"/>
    </row>
    <row r="16" spans="1:14">
      <c r="B16" s="119"/>
      <c r="C16" s="42"/>
      <c r="D16" s="42"/>
      <c r="E16" s="42"/>
      <c r="F16" s="243"/>
      <c r="G16" s="42"/>
      <c r="H16" s="42"/>
      <c r="I16" s="42"/>
      <c r="J16" s="42"/>
      <c r="K16" s="42"/>
      <c r="L16" s="43"/>
    </row>
    <row r="17" spans="2:12">
      <c r="B17" s="119"/>
      <c r="C17" s="42"/>
      <c r="D17" s="42"/>
      <c r="E17" s="42"/>
      <c r="F17" s="243"/>
      <c r="G17" s="42"/>
      <c r="H17" s="42"/>
      <c r="I17" s="42"/>
      <c r="J17" s="42"/>
      <c r="K17" s="42"/>
      <c r="L17" s="43"/>
    </row>
    <row r="18" spans="2:12">
      <c r="B18" s="119"/>
      <c r="C18" s="42"/>
      <c r="D18" s="42"/>
      <c r="E18" s="42"/>
      <c r="F18" s="243"/>
      <c r="G18" s="42"/>
      <c r="H18" s="42"/>
      <c r="I18" s="42"/>
      <c r="J18" s="42"/>
      <c r="K18" s="42"/>
      <c r="L18" s="43"/>
    </row>
    <row r="19" spans="2:12">
      <c r="B19" s="119"/>
      <c r="C19" s="42"/>
      <c r="D19" s="42"/>
      <c r="E19" s="42"/>
      <c r="F19" s="243"/>
      <c r="G19" s="42"/>
      <c r="H19" s="42"/>
      <c r="I19" s="42"/>
      <c r="J19" s="42"/>
      <c r="K19" s="42"/>
      <c r="L19" s="43"/>
    </row>
    <row r="20" spans="2:12">
      <c r="B20" s="119"/>
      <c r="C20" s="42"/>
      <c r="D20" s="42"/>
      <c r="E20" s="42"/>
      <c r="F20" s="243"/>
      <c r="G20" s="42"/>
      <c r="H20" s="42"/>
      <c r="I20" s="42"/>
      <c r="J20" s="42"/>
      <c r="K20" s="42"/>
      <c r="L20" s="43"/>
    </row>
    <row r="21" spans="2:12">
      <c r="B21" s="119"/>
      <c r="C21" s="42"/>
      <c r="D21" s="42"/>
      <c r="E21" s="42"/>
      <c r="F21" s="243"/>
      <c r="G21" s="42"/>
      <c r="H21" s="42"/>
      <c r="I21" s="42"/>
      <c r="J21" s="42"/>
      <c r="K21" s="42"/>
      <c r="L21" s="43"/>
    </row>
    <row r="22" spans="2:12">
      <c r="B22" s="119"/>
      <c r="C22" s="42"/>
      <c r="D22" s="42"/>
      <c r="E22" s="42"/>
      <c r="F22" s="243"/>
      <c r="G22" s="42"/>
      <c r="H22" s="42"/>
      <c r="I22" s="42"/>
      <c r="J22" s="42"/>
      <c r="K22" s="42"/>
      <c r="L22" s="43"/>
    </row>
    <row r="23" spans="2:12">
      <c r="B23" s="119"/>
      <c r="C23" s="42"/>
      <c r="D23" s="42"/>
      <c r="E23" s="42"/>
      <c r="F23" s="243"/>
      <c r="G23" s="42"/>
      <c r="H23" s="42"/>
      <c r="I23" s="42"/>
      <c r="J23" s="42"/>
      <c r="K23" s="42"/>
      <c r="L23" s="43"/>
    </row>
    <row r="24" spans="2:12">
      <c r="B24" s="119"/>
      <c r="C24" s="42"/>
      <c r="D24" s="42"/>
      <c r="E24" s="42"/>
      <c r="F24" s="243"/>
      <c r="G24" s="42"/>
      <c r="H24" s="42"/>
      <c r="I24" s="42"/>
      <c r="J24" s="42"/>
      <c r="K24" s="42"/>
      <c r="L24" s="43"/>
    </row>
    <row r="25" spans="2:12">
      <c r="B25" s="119"/>
      <c r="C25" s="42"/>
      <c r="D25" s="42"/>
      <c r="E25" s="42"/>
      <c r="F25" s="243"/>
      <c r="G25" s="42"/>
      <c r="H25" s="42"/>
      <c r="I25" s="42"/>
      <c r="J25" s="42"/>
      <c r="K25" s="42"/>
      <c r="L25" s="43"/>
    </row>
    <row r="26" spans="2:12">
      <c r="B26" s="119"/>
      <c r="C26" s="42"/>
      <c r="D26" s="42"/>
      <c r="E26" s="42"/>
      <c r="F26" s="243"/>
      <c r="G26" s="42"/>
      <c r="H26" s="42"/>
      <c r="I26" s="42"/>
      <c r="J26" s="42"/>
      <c r="K26" s="42"/>
      <c r="L26" s="43"/>
    </row>
    <row r="27" spans="2:12">
      <c r="B27" s="119"/>
      <c r="C27" s="42"/>
      <c r="D27" s="42"/>
      <c r="E27" s="42"/>
      <c r="F27" s="243"/>
      <c r="G27" s="42"/>
      <c r="H27" s="42"/>
      <c r="I27" s="42"/>
      <c r="J27" s="42"/>
      <c r="K27" s="42"/>
      <c r="L27" s="43"/>
    </row>
    <row r="28" spans="2:12">
      <c r="B28" s="119"/>
      <c r="C28" s="42"/>
      <c r="D28" s="42"/>
      <c r="E28" s="42"/>
      <c r="F28" s="243"/>
      <c r="G28" s="42"/>
      <c r="H28" s="42"/>
      <c r="I28" s="42"/>
      <c r="J28" s="42"/>
      <c r="K28" s="42"/>
      <c r="L28" s="43"/>
    </row>
    <row r="29" spans="2:12">
      <c r="B29" s="119"/>
      <c r="C29" s="42"/>
      <c r="D29" s="42"/>
      <c r="E29" s="42"/>
      <c r="F29" s="243"/>
      <c r="G29" s="42"/>
      <c r="H29" s="42"/>
      <c r="I29" s="42"/>
      <c r="J29" s="42"/>
      <c r="K29" s="42"/>
      <c r="L29" s="43"/>
    </row>
    <row r="30" spans="2:12">
      <c r="B30" s="119"/>
      <c r="C30" s="42"/>
      <c r="D30" s="42"/>
      <c r="E30" s="42"/>
      <c r="F30" s="243"/>
      <c r="G30" s="42"/>
      <c r="H30" s="42"/>
      <c r="I30" s="42"/>
      <c r="J30" s="42"/>
      <c r="K30" s="42"/>
      <c r="L30" s="43"/>
    </row>
    <row r="31" spans="2:12">
      <c r="B31" s="119"/>
      <c r="C31" s="42"/>
      <c r="D31" s="42"/>
      <c r="E31" s="42"/>
      <c r="F31" s="243"/>
      <c r="G31" s="42"/>
      <c r="H31" s="42"/>
      <c r="I31" s="42"/>
      <c r="J31" s="42"/>
      <c r="K31" s="42"/>
      <c r="L31" s="43"/>
    </row>
    <row r="32" spans="2:12">
      <c r="B32" s="119"/>
      <c r="C32" s="42"/>
      <c r="D32" s="42"/>
      <c r="E32" s="42"/>
      <c r="F32" s="243"/>
      <c r="G32" s="42"/>
      <c r="H32" s="42"/>
      <c r="I32" s="42"/>
      <c r="J32" s="42"/>
      <c r="K32" s="42"/>
      <c r="L32" s="43"/>
    </row>
    <row r="33" spans="2:12">
      <c r="B33" s="119"/>
      <c r="C33" s="42"/>
      <c r="D33" s="42"/>
      <c r="E33" s="42"/>
      <c r="F33" s="243"/>
      <c r="G33" s="42"/>
      <c r="H33" s="42"/>
      <c r="I33" s="42"/>
      <c r="J33" s="42"/>
      <c r="K33" s="42"/>
      <c r="L33" s="43"/>
    </row>
    <row r="34" spans="2:12">
      <c r="B34" s="119"/>
      <c r="C34" s="42"/>
      <c r="D34" s="42"/>
      <c r="E34" s="42"/>
      <c r="F34" s="243"/>
      <c r="G34" s="42"/>
      <c r="H34" s="42"/>
      <c r="I34" s="42"/>
      <c r="J34" s="42"/>
      <c r="K34" s="42"/>
      <c r="L34" s="43"/>
    </row>
    <row r="35" spans="2:12">
      <c r="B35" s="119"/>
      <c r="C35" s="42"/>
      <c r="D35" s="42"/>
      <c r="E35" s="42"/>
      <c r="F35" s="243"/>
      <c r="G35" s="42"/>
      <c r="H35" s="42"/>
      <c r="I35" s="42"/>
      <c r="J35" s="42"/>
      <c r="K35" s="42"/>
      <c r="L35" s="43"/>
    </row>
    <row r="36" spans="2:12">
      <c r="B36" s="119"/>
      <c r="C36" s="42"/>
      <c r="D36" s="42"/>
      <c r="E36" s="42"/>
      <c r="F36" s="243"/>
      <c r="G36" s="42"/>
      <c r="H36" s="42"/>
      <c r="I36" s="42"/>
      <c r="J36" s="42"/>
      <c r="K36" s="42"/>
      <c r="L36" s="43"/>
    </row>
    <row r="37" spans="2:12">
      <c r="B37" s="119"/>
      <c r="C37" s="42"/>
      <c r="D37" s="42"/>
      <c r="E37" s="42"/>
      <c r="F37" s="243"/>
      <c r="G37" s="42"/>
      <c r="H37" s="42"/>
      <c r="I37" s="42"/>
      <c r="J37" s="42"/>
      <c r="K37" s="42"/>
      <c r="L37" s="43"/>
    </row>
    <row r="38" spans="2:12">
      <c r="B38" s="119"/>
      <c r="C38" s="42"/>
      <c r="D38" s="42"/>
      <c r="E38" s="42"/>
      <c r="F38" s="243"/>
      <c r="G38" s="42"/>
      <c r="H38" s="42"/>
      <c r="I38" s="42"/>
      <c r="J38" s="42"/>
      <c r="K38" s="42"/>
      <c r="L38" s="43"/>
    </row>
    <row r="39" spans="2:12">
      <c r="B39" s="119"/>
      <c r="C39" s="42"/>
      <c r="D39" s="42"/>
      <c r="E39" s="42"/>
      <c r="F39" s="243"/>
      <c r="G39" s="42"/>
      <c r="H39" s="42"/>
      <c r="I39" s="42"/>
      <c r="J39" s="42"/>
      <c r="K39" s="42"/>
      <c r="L39" s="43"/>
    </row>
    <row r="40" spans="2:12">
      <c r="B40" s="119"/>
      <c r="C40" s="42"/>
      <c r="D40" s="42"/>
      <c r="E40" s="42"/>
      <c r="F40" s="243"/>
      <c r="G40" s="42"/>
      <c r="H40" s="42"/>
      <c r="I40" s="42"/>
      <c r="J40" s="42"/>
      <c r="K40" s="42"/>
      <c r="L40" s="43"/>
    </row>
    <row r="41" spans="2:12">
      <c r="B41" s="119"/>
      <c r="C41" s="42"/>
      <c r="D41" s="42"/>
      <c r="E41" s="42"/>
      <c r="F41" s="243"/>
      <c r="G41" s="42"/>
      <c r="H41" s="42"/>
      <c r="I41" s="42"/>
      <c r="J41" s="42"/>
      <c r="K41" s="42"/>
      <c r="L41" s="43"/>
    </row>
    <row r="42" spans="2:12">
      <c r="B42" s="119"/>
      <c r="C42" s="42"/>
      <c r="D42" s="42"/>
      <c r="E42" s="42"/>
      <c r="F42" s="243"/>
      <c r="G42" s="42"/>
      <c r="H42" s="42"/>
      <c r="I42" s="42"/>
      <c r="J42" s="42"/>
      <c r="K42" s="42"/>
      <c r="L42" s="43"/>
    </row>
    <row r="43" spans="2:12">
      <c r="B43" s="119"/>
      <c r="C43" s="42"/>
      <c r="D43" s="42"/>
      <c r="E43" s="42"/>
      <c r="F43" s="243"/>
      <c r="G43" s="42"/>
      <c r="H43" s="42"/>
      <c r="I43" s="42"/>
      <c r="J43" s="42"/>
      <c r="K43" s="42"/>
      <c r="L43" s="43"/>
    </row>
    <row r="44" spans="2:12">
      <c r="B44" s="119"/>
      <c r="C44" s="42"/>
      <c r="D44" s="42"/>
      <c r="E44" s="42"/>
      <c r="F44" s="243"/>
      <c r="G44" s="42"/>
      <c r="H44" s="42"/>
      <c r="I44" s="42"/>
      <c r="J44" s="42"/>
      <c r="K44" s="42"/>
      <c r="L44" s="43"/>
    </row>
    <row r="45" spans="2:12">
      <c r="B45" s="119"/>
      <c r="C45" s="42"/>
      <c r="D45" s="42"/>
      <c r="E45" s="42"/>
      <c r="F45" s="243"/>
      <c r="G45" s="42"/>
      <c r="H45" s="42"/>
      <c r="I45" s="42"/>
      <c r="J45" s="42"/>
      <c r="K45" s="42"/>
      <c r="L45" s="43"/>
    </row>
    <row r="46" spans="2:12">
      <c r="B46" s="119"/>
      <c r="C46" s="42"/>
      <c r="D46" s="42"/>
      <c r="E46" s="42"/>
      <c r="F46" s="243"/>
      <c r="G46" s="42"/>
      <c r="H46" s="42"/>
      <c r="I46" s="42"/>
      <c r="J46" s="42"/>
      <c r="K46" s="42"/>
      <c r="L46" s="43"/>
    </row>
    <row r="47" spans="2:12">
      <c r="B47" s="119"/>
      <c r="C47" s="42"/>
      <c r="D47" s="42"/>
      <c r="E47" s="42"/>
      <c r="F47" s="243"/>
      <c r="G47" s="42"/>
      <c r="H47" s="42"/>
      <c r="I47" s="42"/>
      <c r="J47" s="42"/>
      <c r="K47" s="42"/>
      <c r="L47" s="43"/>
    </row>
    <row r="48" spans="2:12">
      <c r="B48" s="119"/>
      <c r="C48" s="42"/>
      <c r="D48" s="42"/>
      <c r="E48" s="42"/>
      <c r="F48" s="243"/>
      <c r="G48" s="42"/>
      <c r="H48" s="42"/>
      <c r="I48" s="42"/>
      <c r="J48" s="42"/>
      <c r="K48" s="42"/>
      <c r="L48" s="43"/>
    </row>
    <row r="49" spans="2:12">
      <c r="B49" s="119"/>
      <c r="C49" s="42"/>
      <c r="D49" s="42"/>
      <c r="E49" s="42"/>
      <c r="F49" s="243"/>
      <c r="G49" s="42"/>
      <c r="H49" s="42"/>
      <c r="I49" s="42"/>
      <c r="J49" s="42"/>
      <c r="K49" s="42"/>
      <c r="L49" s="43"/>
    </row>
    <row r="50" spans="2:12">
      <c r="B50" s="119"/>
      <c r="C50" s="42"/>
      <c r="D50" s="42"/>
      <c r="E50" s="42"/>
      <c r="F50" s="243"/>
      <c r="G50" s="42"/>
      <c r="H50" s="42"/>
      <c r="I50" s="42"/>
      <c r="J50" s="42"/>
      <c r="K50" s="42"/>
      <c r="L50" s="43"/>
    </row>
    <row r="51" spans="2:12">
      <c r="B51" s="119"/>
      <c r="C51" s="42"/>
      <c r="D51" s="42"/>
      <c r="E51" s="42"/>
      <c r="F51" s="243"/>
      <c r="G51" s="42"/>
      <c r="H51" s="42"/>
      <c r="I51" s="42"/>
      <c r="J51" s="42"/>
      <c r="K51" s="42"/>
      <c r="L51" s="43"/>
    </row>
    <row r="52" spans="2:12">
      <c r="B52" s="119"/>
      <c r="C52" s="42"/>
      <c r="D52" s="42"/>
      <c r="E52" s="42"/>
      <c r="F52" s="243"/>
      <c r="G52" s="42"/>
      <c r="H52" s="42"/>
      <c r="I52" s="42"/>
      <c r="J52" s="42"/>
      <c r="K52" s="42"/>
      <c r="L52" s="43"/>
    </row>
    <row r="53" spans="2:12">
      <c r="B53" s="119"/>
      <c r="C53" s="42"/>
      <c r="D53" s="42"/>
      <c r="E53" s="42"/>
      <c r="F53" s="243"/>
      <c r="G53" s="42"/>
      <c r="H53" s="42"/>
      <c r="I53" s="42"/>
      <c r="J53" s="42"/>
      <c r="K53" s="42"/>
      <c r="L53" s="43"/>
    </row>
    <row r="54" spans="2:12">
      <c r="B54" s="119"/>
      <c r="C54" s="42"/>
      <c r="D54" s="42"/>
      <c r="E54" s="42"/>
      <c r="F54" s="243"/>
      <c r="G54" s="42"/>
      <c r="H54" s="42"/>
      <c r="I54" s="42"/>
      <c r="J54" s="42"/>
      <c r="K54" s="42"/>
      <c r="L54" s="43"/>
    </row>
    <row r="55" spans="2:12">
      <c r="B55" s="119"/>
      <c r="C55" s="42"/>
      <c r="D55" s="42"/>
      <c r="E55" s="42"/>
      <c r="F55" s="243"/>
      <c r="G55" s="42"/>
      <c r="H55" s="42"/>
      <c r="I55" s="42"/>
      <c r="J55" s="42"/>
      <c r="K55" s="42"/>
      <c r="L55" s="43"/>
    </row>
    <row r="56" spans="2:12">
      <c r="B56" s="119"/>
      <c r="C56" s="42"/>
      <c r="D56" s="42"/>
      <c r="E56" s="42"/>
      <c r="F56" s="243"/>
      <c r="G56" s="42"/>
      <c r="H56" s="42"/>
      <c r="I56" s="42"/>
      <c r="J56" s="42"/>
      <c r="K56" s="42"/>
      <c r="L56" s="43"/>
    </row>
    <row r="57" spans="2:12">
      <c r="B57" s="119"/>
      <c r="C57" s="42"/>
      <c r="D57" s="42"/>
      <c r="E57" s="42"/>
      <c r="F57" s="243"/>
      <c r="G57" s="42"/>
      <c r="H57" s="42"/>
      <c r="I57" s="42"/>
      <c r="J57" s="42"/>
      <c r="K57" s="42"/>
      <c r="L57" s="43"/>
    </row>
    <row r="58" spans="2:12">
      <c r="B58" s="119"/>
      <c r="C58" s="42"/>
      <c r="D58" s="42"/>
      <c r="E58" s="42"/>
      <c r="F58" s="243"/>
      <c r="G58" s="42"/>
      <c r="H58" s="42"/>
      <c r="I58" s="42"/>
      <c r="J58" s="42"/>
      <c r="K58" s="42"/>
      <c r="L58" s="43"/>
    </row>
    <row r="59" spans="2:12">
      <c r="B59" s="119"/>
      <c r="C59" s="42"/>
      <c r="D59" s="42"/>
      <c r="E59" s="42"/>
      <c r="F59" s="243"/>
      <c r="G59" s="42"/>
      <c r="H59" s="42"/>
      <c r="I59" s="42"/>
      <c r="J59" s="42"/>
      <c r="K59" s="42"/>
      <c r="L59" s="43"/>
    </row>
    <row r="60" spans="2:12">
      <c r="B60" s="119"/>
      <c r="C60" s="42"/>
      <c r="D60" s="42"/>
      <c r="E60" s="42"/>
      <c r="F60" s="243"/>
      <c r="G60" s="42"/>
      <c r="H60" s="42"/>
      <c r="I60" s="42"/>
      <c r="J60" s="42"/>
      <c r="K60" s="42"/>
      <c r="L60" s="43"/>
    </row>
    <row r="61" spans="2:12">
      <c r="B61" s="119"/>
      <c r="C61" s="42"/>
      <c r="D61" s="42"/>
      <c r="E61" s="42"/>
      <c r="F61" s="243"/>
      <c r="G61" s="42"/>
      <c r="H61" s="42"/>
      <c r="I61" s="42"/>
      <c r="J61" s="42"/>
      <c r="K61" s="42"/>
      <c r="L61" s="43"/>
    </row>
    <row r="62" spans="2:12">
      <c r="B62" s="119"/>
      <c r="C62" s="42"/>
      <c r="D62" s="42"/>
      <c r="E62" s="42"/>
      <c r="F62" s="243"/>
      <c r="G62" s="42"/>
      <c r="H62" s="42"/>
      <c r="I62" s="42"/>
      <c r="J62" s="42"/>
      <c r="K62" s="42"/>
      <c r="L62" s="43"/>
    </row>
    <row r="63" spans="2:12">
      <c r="B63" s="119"/>
      <c r="C63" s="42"/>
      <c r="D63" s="42"/>
      <c r="E63" s="42"/>
      <c r="F63" s="243"/>
      <c r="G63" s="42"/>
      <c r="H63" s="42"/>
      <c r="I63" s="42"/>
      <c r="J63" s="42"/>
      <c r="K63" s="42"/>
      <c r="L63" s="43"/>
    </row>
    <row r="64" spans="2:12">
      <c r="B64" s="119"/>
      <c r="C64" s="42"/>
      <c r="D64" s="42"/>
      <c r="E64" s="42"/>
      <c r="F64" s="243"/>
      <c r="G64" s="42"/>
      <c r="H64" s="42"/>
      <c r="I64" s="42"/>
      <c r="J64" s="42"/>
      <c r="K64" s="42"/>
      <c r="L64" s="43"/>
    </row>
    <row r="65" spans="2:12">
      <c r="B65" s="119"/>
      <c r="C65" s="42"/>
      <c r="D65" s="42"/>
      <c r="E65" s="42"/>
      <c r="F65" s="244"/>
      <c r="G65" s="42"/>
      <c r="H65" s="42"/>
      <c r="I65" s="42"/>
      <c r="J65" s="42"/>
      <c r="K65" s="42"/>
      <c r="L65" s="43"/>
    </row>
    <row r="66" spans="2:12">
      <c r="B66" s="119"/>
      <c r="C66" s="42"/>
      <c r="D66" s="42"/>
      <c r="E66" s="42"/>
      <c r="F66" s="244"/>
      <c r="G66" s="42"/>
      <c r="H66" s="42"/>
      <c r="I66" s="42"/>
      <c r="J66" s="42"/>
      <c r="K66" s="42"/>
      <c r="L66" s="43"/>
    </row>
    <row r="67" spans="2:12">
      <c r="B67" s="119"/>
      <c r="C67" s="42"/>
      <c r="D67" s="42"/>
      <c r="E67" s="42"/>
      <c r="F67" s="244"/>
      <c r="G67" s="42"/>
      <c r="H67" s="42"/>
      <c r="I67" s="42"/>
      <c r="J67" s="42"/>
      <c r="K67" s="42"/>
      <c r="L67" s="43"/>
    </row>
    <row r="68" spans="2:12">
      <c r="B68" s="119"/>
      <c r="C68" s="42"/>
      <c r="D68" s="42"/>
      <c r="E68" s="42"/>
      <c r="F68" s="244"/>
      <c r="G68" s="42"/>
      <c r="H68" s="42"/>
      <c r="I68" s="42"/>
      <c r="J68" s="42"/>
      <c r="K68" s="42"/>
      <c r="L68" s="43"/>
    </row>
    <row r="69" spans="2:12">
      <c r="B69" s="119"/>
      <c r="C69" s="42"/>
      <c r="D69" s="42"/>
      <c r="E69" s="42"/>
      <c r="F69" s="244"/>
      <c r="G69" s="42"/>
      <c r="H69" s="42"/>
      <c r="I69" s="42"/>
      <c r="J69" s="42"/>
      <c r="K69" s="42"/>
      <c r="L69" s="43"/>
    </row>
    <row r="70" spans="2:12">
      <c r="B70" s="119"/>
      <c r="C70" s="42"/>
      <c r="D70" s="42"/>
      <c r="E70" s="42"/>
      <c r="F70" s="244"/>
      <c r="G70" s="42"/>
      <c r="H70" s="42"/>
      <c r="I70" s="42"/>
      <c r="J70" s="42"/>
      <c r="K70" s="42"/>
      <c r="L70" s="43"/>
    </row>
    <row r="71" spans="2:12">
      <c r="B71" s="119"/>
      <c r="C71" s="42"/>
      <c r="D71" s="42"/>
      <c r="E71" s="42"/>
      <c r="F71" s="244"/>
      <c r="G71" s="42"/>
      <c r="H71" s="42"/>
      <c r="I71" s="42"/>
      <c r="J71" s="42"/>
      <c r="K71" s="42"/>
      <c r="L71" s="43"/>
    </row>
    <row r="72" spans="2:12">
      <c r="B72" s="119"/>
      <c r="C72" s="42"/>
      <c r="D72" s="42"/>
      <c r="E72" s="42"/>
      <c r="F72" s="244"/>
      <c r="G72" s="42"/>
      <c r="H72" s="42"/>
      <c r="I72" s="42"/>
      <c r="J72" s="42"/>
      <c r="K72" s="42"/>
      <c r="L72" s="43"/>
    </row>
    <row r="73" spans="2:12">
      <c r="B73" s="119"/>
      <c r="C73" s="42"/>
      <c r="D73" s="42"/>
      <c r="E73" s="42"/>
      <c r="F73" s="244"/>
      <c r="G73" s="42"/>
      <c r="H73" s="42"/>
      <c r="I73" s="42"/>
      <c r="J73" s="42"/>
      <c r="K73" s="42"/>
      <c r="L73" s="43"/>
    </row>
    <row r="74" spans="2:12">
      <c r="B74" s="119"/>
      <c r="C74" s="42"/>
      <c r="D74" s="42"/>
      <c r="E74" s="42"/>
      <c r="F74" s="244"/>
      <c r="G74" s="42"/>
      <c r="H74" s="42"/>
      <c r="I74" s="42"/>
      <c r="J74" s="42"/>
      <c r="K74" s="42"/>
      <c r="L74" s="43"/>
    </row>
    <row r="75" spans="2:12">
      <c r="B75" s="119"/>
      <c r="C75" s="42"/>
      <c r="D75" s="42"/>
      <c r="E75" s="42"/>
      <c r="F75" s="244"/>
      <c r="G75" s="42"/>
      <c r="H75" s="42"/>
      <c r="I75" s="42"/>
      <c r="J75" s="42"/>
      <c r="K75" s="42"/>
      <c r="L75" s="43"/>
    </row>
    <row r="76" spans="2:12">
      <c r="B76" s="119"/>
      <c r="C76" s="42"/>
      <c r="D76" s="42"/>
      <c r="E76" s="42"/>
      <c r="F76" s="244"/>
      <c r="G76" s="42"/>
      <c r="H76" s="42"/>
      <c r="I76" s="42"/>
      <c r="J76" s="42"/>
      <c r="K76" s="42"/>
      <c r="L76" s="43"/>
    </row>
    <row r="77" spans="2:12">
      <c r="B77" s="119"/>
      <c r="C77" s="42"/>
      <c r="D77" s="42"/>
      <c r="E77" s="42"/>
      <c r="F77" s="244"/>
      <c r="G77" s="42"/>
      <c r="H77" s="42"/>
      <c r="I77" s="42"/>
      <c r="J77" s="42"/>
      <c r="K77" s="42"/>
      <c r="L77" s="43"/>
    </row>
    <row r="78" spans="2:12">
      <c r="B78" s="119"/>
      <c r="C78" s="42"/>
      <c r="D78" s="42"/>
      <c r="E78" s="42"/>
      <c r="F78" s="244"/>
      <c r="G78" s="42"/>
      <c r="H78" s="42"/>
      <c r="I78" s="42"/>
      <c r="J78" s="42"/>
      <c r="K78" s="42"/>
      <c r="L78" s="43"/>
    </row>
    <row r="79" spans="2:12">
      <c r="B79" s="119"/>
      <c r="C79" s="42"/>
      <c r="D79" s="42"/>
      <c r="E79" s="42"/>
      <c r="F79" s="244"/>
      <c r="G79" s="42"/>
      <c r="H79" s="42"/>
      <c r="I79" s="42"/>
      <c r="J79" s="42"/>
      <c r="K79" s="42"/>
      <c r="L79" s="43"/>
    </row>
    <row r="80" spans="2:12">
      <c r="B80" s="119"/>
      <c r="C80" s="42"/>
      <c r="D80" s="42"/>
      <c r="E80" s="42"/>
      <c r="F80" s="244"/>
      <c r="G80" s="42"/>
      <c r="H80" s="42"/>
      <c r="I80" s="42"/>
      <c r="J80" s="42"/>
      <c r="K80" s="42"/>
      <c r="L80" s="43"/>
    </row>
    <row r="81" spans="2:12">
      <c r="B81" s="119"/>
      <c r="C81" s="42"/>
      <c r="D81" s="42"/>
      <c r="E81" s="42"/>
      <c r="F81" s="244"/>
      <c r="G81" s="42"/>
      <c r="H81" s="42"/>
      <c r="I81" s="42"/>
      <c r="J81" s="42"/>
      <c r="K81" s="42"/>
      <c r="L81" s="43"/>
    </row>
    <row r="82" spans="2:12">
      <c r="B82" s="119"/>
      <c r="C82" s="42"/>
      <c r="D82" s="42"/>
      <c r="E82" s="42"/>
      <c r="F82" s="244"/>
      <c r="G82" s="42"/>
      <c r="H82" s="42"/>
      <c r="I82" s="42"/>
      <c r="J82" s="42"/>
      <c r="K82" s="42"/>
      <c r="L82" s="43"/>
    </row>
    <row r="83" spans="2:12">
      <c r="B83" s="119"/>
      <c r="C83" s="42"/>
      <c r="D83" s="42"/>
      <c r="E83" s="42"/>
      <c r="F83" s="244"/>
      <c r="G83" s="42"/>
      <c r="H83" s="42"/>
      <c r="I83" s="42"/>
      <c r="J83" s="42"/>
      <c r="K83" s="42"/>
      <c r="L83" s="43"/>
    </row>
    <row r="84" spans="2:12">
      <c r="B84" s="119"/>
      <c r="C84" s="42"/>
      <c r="D84" s="42"/>
      <c r="E84" s="42"/>
      <c r="F84" s="244"/>
      <c r="G84" s="42"/>
      <c r="H84" s="42"/>
      <c r="I84" s="42"/>
      <c r="J84" s="42"/>
      <c r="K84" s="42"/>
      <c r="L84" s="43"/>
    </row>
    <row r="85" spans="2:12">
      <c r="B85" s="119"/>
      <c r="C85" s="42"/>
      <c r="D85" s="42"/>
      <c r="E85" s="42"/>
      <c r="F85" s="244"/>
      <c r="G85" s="42"/>
      <c r="H85" s="42"/>
      <c r="I85" s="42"/>
      <c r="J85" s="42"/>
      <c r="K85" s="42"/>
      <c r="L85" s="43"/>
    </row>
    <row r="86" spans="2:12">
      <c r="B86" s="119"/>
      <c r="C86" s="42"/>
      <c r="D86" s="42"/>
      <c r="E86" s="42"/>
      <c r="F86" s="244"/>
      <c r="G86" s="42"/>
      <c r="H86" s="42"/>
      <c r="I86" s="42"/>
      <c r="J86" s="42"/>
      <c r="K86" s="42"/>
      <c r="L86" s="43"/>
    </row>
    <row r="87" spans="2:12">
      <c r="B87" s="119"/>
      <c r="C87" s="42"/>
      <c r="D87" s="42"/>
      <c r="E87" s="42"/>
      <c r="F87" s="244"/>
      <c r="G87" s="42"/>
      <c r="H87" s="42"/>
      <c r="I87" s="42"/>
      <c r="J87" s="42"/>
      <c r="K87" s="42"/>
      <c r="L87" s="43"/>
    </row>
    <row r="88" spans="2:12">
      <c r="B88" s="119"/>
      <c r="C88" s="42"/>
      <c r="D88" s="42"/>
      <c r="E88" s="42"/>
      <c r="F88" s="244"/>
      <c r="G88" s="42"/>
      <c r="H88" s="42"/>
      <c r="I88" s="42"/>
      <c r="J88" s="42"/>
      <c r="K88" s="42"/>
      <c r="L88" s="43"/>
    </row>
    <row r="89" spans="2:12">
      <c r="B89" s="119"/>
      <c r="C89" s="42"/>
      <c r="D89" s="42"/>
      <c r="E89" s="42"/>
      <c r="F89" s="244"/>
      <c r="G89" s="42"/>
      <c r="H89" s="42"/>
      <c r="I89" s="42"/>
      <c r="J89" s="42"/>
      <c r="K89" s="42"/>
      <c r="L89" s="43"/>
    </row>
    <row r="90" spans="2:12">
      <c r="B90" s="119"/>
      <c r="C90" s="42"/>
      <c r="D90" s="42"/>
      <c r="E90" s="42"/>
      <c r="F90" s="244"/>
      <c r="G90" s="42"/>
      <c r="H90" s="42"/>
      <c r="I90" s="42"/>
      <c r="J90" s="42"/>
      <c r="K90" s="42"/>
      <c r="L90" s="43"/>
    </row>
    <row r="91" spans="2:12">
      <c r="B91" s="119"/>
      <c r="C91" s="42"/>
      <c r="D91" s="42"/>
      <c r="E91" s="42"/>
      <c r="F91" s="244"/>
      <c r="G91" s="42"/>
      <c r="H91" s="42"/>
      <c r="I91" s="42"/>
      <c r="J91" s="42"/>
      <c r="K91" s="42"/>
      <c r="L91" s="43"/>
    </row>
    <row r="92" spans="2:12">
      <c r="B92" s="119"/>
      <c r="C92" s="42"/>
      <c r="D92" s="42"/>
      <c r="E92" s="42"/>
      <c r="F92" s="244"/>
      <c r="G92" s="42"/>
      <c r="H92" s="42"/>
      <c r="I92" s="42"/>
      <c r="J92" s="42"/>
      <c r="K92" s="42"/>
      <c r="L92" s="43"/>
    </row>
    <row r="93" spans="2:12">
      <c r="B93" s="119"/>
      <c r="C93" s="42"/>
      <c r="D93" s="42"/>
      <c r="E93" s="42"/>
      <c r="F93" s="244"/>
      <c r="G93" s="42"/>
      <c r="H93" s="42"/>
      <c r="I93" s="42"/>
      <c r="J93" s="42"/>
      <c r="K93" s="42"/>
      <c r="L93" s="43"/>
    </row>
    <row r="94" spans="2:12">
      <c r="B94" s="119"/>
      <c r="C94" s="42"/>
      <c r="D94" s="42"/>
      <c r="E94" s="42"/>
      <c r="F94" s="244"/>
      <c r="G94" s="42"/>
      <c r="H94" s="42"/>
      <c r="I94" s="42"/>
      <c r="J94" s="42"/>
      <c r="K94" s="42"/>
      <c r="L94" s="43"/>
    </row>
    <row r="95" spans="2:12">
      <c r="B95" s="119"/>
      <c r="C95" s="42"/>
      <c r="D95" s="42"/>
      <c r="E95" s="42"/>
      <c r="F95" s="244"/>
      <c r="G95" s="42"/>
      <c r="H95" s="42"/>
      <c r="I95" s="42"/>
      <c r="J95" s="42"/>
      <c r="K95" s="42"/>
      <c r="L95" s="43"/>
    </row>
    <row r="96" spans="2:12">
      <c r="B96" s="119"/>
      <c r="C96" s="42"/>
      <c r="D96" s="42"/>
      <c r="E96" s="42"/>
      <c r="F96" s="244"/>
      <c r="G96" s="42"/>
      <c r="H96" s="42"/>
      <c r="I96" s="42"/>
      <c r="J96" s="42"/>
      <c r="K96" s="42"/>
      <c r="L96" s="43"/>
    </row>
    <row r="97" spans="2:12">
      <c r="B97" s="119"/>
      <c r="C97" s="42"/>
      <c r="D97" s="42"/>
      <c r="E97" s="42"/>
      <c r="F97" s="244"/>
      <c r="G97" s="42"/>
      <c r="H97" s="42"/>
      <c r="I97" s="42"/>
      <c r="J97" s="42"/>
      <c r="K97" s="42"/>
      <c r="L97" s="43"/>
    </row>
    <row r="98" spans="2:12">
      <c r="B98" s="119"/>
      <c r="C98" s="42"/>
      <c r="D98" s="42"/>
      <c r="E98" s="42"/>
      <c r="F98" s="244"/>
      <c r="G98" s="42"/>
      <c r="H98" s="42"/>
      <c r="I98" s="42"/>
      <c r="J98" s="42"/>
      <c r="K98" s="42"/>
      <c r="L98" s="43"/>
    </row>
    <row r="99" spans="2:12">
      <c r="B99" s="119"/>
      <c r="C99" s="42"/>
      <c r="D99" s="42"/>
      <c r="E99" s="42"/>
      <c r="F99" s="244"/>
      <c r="G99" s="42"/>
      <c r="H99" s="42"/>
      <c r="I99" s="42"/>
      <c r="J99" s="42"/>
      <c r="K99" s="42"/>
      <c r="L99" s="43"/>
    </row>
    <row r="100" spans="2:12">
      <c r="B100" s="119"/>
      <c r="C100" s="42"/>
      <c r="D100" s="42"/>
      <c r="E100" s="42"/>
      <c r="F100" s="244"/>
      <c r="G100" s="42"/>
      <c r="H100" s="42"/>
      <c r="I100" s="42"/>
      <c r="J100" s="42"/>
      <c r="K100" s="42"/>
      <c r="L100" s="43"/>
    </row>
    <row r="101" spans="2:12">
      <c r="B101" s="119"/>
      <c r="C101" s="42"/>
      <c r="D101" s="42"/>
      <c r="E101" s="42"/>
      <c r="F101" s="244"/>
      <c r="G101" s="42"/>
      <c r="H101" s="42"/>
      <c r="I101" s="42"/>
      <c r="J101" s="42"/>
      <c r="K101" s="42"/>
      <c r="L101" s="43"/>
    </row>
    <row r="102" spans="2:12">
      <c r="B102" s="119"/>
      <c r="C102" s="42"/>
      <c r="D102" s="42"/>
      <c r="E102" s="42"/>
      <c r="F102" s="244"/>
      <c r="G102" s="42"/>
      <c r="H102" s="42"/>
      <c r="I102" s="42"/>
      <c r="J102" s="42"/>
      <c r="K102" s="42"/>
      <c r="L102" s="43"/>
    </row>
    <row r="103" spans="2:12">
      <c r="B103" s="120"/>
      <c r="C103" s="47"/>
      <c r="D103" s="47"/>
      <c r="E103" s="47"/>
      <c r="F103" s="245"/>
      <c r="G103" s="47"/>
      <c r="H103" s="47"/>
      <c r="I103" s="47"/>
      <c r="J103" s="47"/>
      <c r="K103" s="47"/>
      <c r="L103" s="49"/>
    </row>
  </sheetData>
  <sheetProtection algorithmName="SHA-512" hashValue="dhjJIHIF141NnXiPwNwr1PI5LUxeXagaWnVw1Cr3VVRFJ65Q2fcAhBqlTTUSYfeqRaLv48+Kpb0gwm7gZO4Yxw==" saltValue="iDDmag1KH2tvg28nYBbzUA==" spinCount="100000" sheet="1" objects="1" formatColumns="0" autoFilter="0" pivotTables="0"/>
  <conditionalFormatting sqref="B4:L103">
    <cfRule type="expression" dxfId="35" priority="4">
      <formula>B4=""</formula>
    </cfRule>
  </conditionalFormatting>
  <conditionalFormatting sqref="B4:F103">
    <cfRule type="expression" dxfId="34" priority="82">
      <formula>$N4</formula>
    </cfRule>
  </conditionalFormatting>
  <dataValidations count="2">
    <dataValidation type="list" allowBlank="1" showInputMessage="1" showErrorMessage="1" sqref="G3:L3" xr:uid="{A8148F38-11D6-45C4-875F-8DA6F5282B2E}">
      <formula1>l_header_Budget</formula1>
    </dataValidation>
    <dataValidation type="list" allowBlank="1" showDropDown="1" showInputMessage="1" showErrorMessage="1" sqref="B3:F3" xr:uid="{8488824E-5532-4DB3-9661-F2118E1C5399}">
      <formula1>l_header_Budget</formula1>
    </dataValidation>
  </dataValidations>
  <pageMargins left="0.39370078740157483" right="0.39370078740157483" top="0.74803149606299213" bottom="0.74803149606299213" header="0.31496062992125984" footer="0.31496062992125984"/>
  <pageSetup paperSize="9" scale="94" orientation="portrait" horizontalDpi="1200" verticalDpi="1200" r:id="rId1"/>
  <headerFooter>
    <oddHeader>&amp;A</oddHeader>
    <oddFooter>Page &amp;P&amp;RVPD Surveillance budgeting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AA22C997-9DE9-4C3C-BD5D-F1832771192A}">
            <xm:f>Planning!GH4</xm:f>
            <x14:dxf>
              <font>
                <color theme="0"/>
              </font>
              <border>
                <bottom style="thin">
                  <color theme="0"/>
                </bottom>
              </border>
            </x14:dxf>
          </x14:cfRule>
          <xm:sqref>B4:F103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F190-A52C-4AF1-BB7E-8B55B444EA71}">
  <sheetPr codeName="Sheet9">
    <tabColor theme="8" tint="-0.499984740745262"/>
    <pageSetUpPr fitToPage="1"/>
  </sheetPr>
  <dimension ref="A1:N303"/>
  <sheetViews>
    <sheetView showGridLines="0" showRowColHeaders="0" zoomScaleNormal="100" workbookViewId="0">
      <pane ySplit="3" topLeftCell="A4" activePane="bottomLeft" state="frozen"/>
      <selection pane="bottomLeft" activeCell="B3" sqref="B3"/>
      <selection activeCell="D4" sqref="D4"/>
    </sheetView>
  </sheetViews>
  <sheetFormatPr defaultColWidth="0" defaultRowHeight="14.25" customHeight="1" zeroHeight="1"/>
  <cols>
    <col min="1" max="1" width="4.5703125" customWidth="1"/>
    <col min="2" max="2" width="26.28515625" customWidth="1"/>
    <col min="3" max="3" width="26.7109375" bestFit="1" customWidth="1"/>
    <col min="4" max="4" width="10.7109375" customWidth="1"/>
    <col min="5" max="5" width="18" customWidth="1"/>
    <col min="6" max="6" width="30.7109375" customWidth="1"/>
    <col min="7" max="7" width="19.7109375" customWidth="1"/>
    <col min="8" max="12" width="10.5703125" hidden="1" customWidth="1"/>
    <col min="13" max="13" width="4.5703125" hidden="1" customWidth="1"/>
    <col min="14" max="16384" width="9" hidden="1"/>
  </cols>
  <sheetData>
    <row r="1" spans="1:14" ht="15.6">
      <c r="A1" s="36"/>
      <c r="B1" s="36" t="s">
        <v>348</v>
      </c>
      <c r="C1" s="36"/>
      <c r="D1" s="36"/>
      <c r="E1" s="36"/>
      <c r="F1" s="163"/>
      <c r="G1" s="187" t="str">
        <f>IF(opt_NCU="","",_Year_YYYY&amp; ", in "&amp;opt_NCU)</f>
        <v/>
      </c>
      <c r="H1" s="36"/>
      <c r="I1" s="36"/>
      <c r="J1" s="36"/>
      <c r="K1" s="36"/>
      <c r="L1" s="36"/>
      <c r="N1" s="18">
        <f ca="1">IF(Planning!GS1=0,0,MATCH(TRUE,_xlfn.ANCHORARRAY(N4),0))</f>
        <v>0</v>
      </c>
    </row>
    <row r="2" spans="1:14" ht="4.1500000000000004" customHeight="1">
      <c r="N2" s="209">
        <f>COUNTA(B3:L3)</f>
        <v>6</v>
      </c>
    </row>
    <row r="3" spans="1:14" ht="14.45">
      <c r="B3" s="214" t="s">
        <v>100</v>
      </c>
      <c r="C3" s="215" t="s">
        <v>279</v>
      </c>
      <c r="D3" s="215" t="s">
        <v>187</v>
      </c>
      <c r="E3" s="215" t="s">
        <v>139</v>
      </c>
      <c r="F3" s="217" t="s">
        <v>281</v>
      </c>
      <c r="G3" s="184" t="s">
        <v>286</v>
      </c>
      <c r="H3" s="37"/>
      <c r="I3" s="37"/>
      <c r="J3" s="37"/>
      <c r="K3" s="37"/>
      <c r="L3" s="38"/>
      <c r="N3" s="18" t="s">
        <v>347</v>
      </c>
    </row>
    <row r="4" spans="1:14" ht="14.45">
      <c r="B4" s="248" t="str" cm="1">
        <f t="array" aca="1" ref="B4" ca="1">_xlfn.ANCHORARRAY(Planning!GS4)</f>
        <v/>
      </c>
      <c r="C4" s="249"/>
      <c r="D4" s="249"/>
      <c r="E4" s="250"/>
      <c r="F4" s="251"/>
      <c r="G4" s="259"/>
      <c r="H4" s="39"/>
      <c r="I4" s="39"/>
      <c r="J4" s="39"/>
      <c r="K4" s="39"/>
      <c r="L4" s="40"/>
      <c r="N4" t="b" cm="1">
        <f t="array" aca="1" ref="N4" ca="1">IF(Planning!GS1=0,FALSE,(ROW($4:303)-ROW($4:$4))=Planning!GS1)</f>
        <v>0</v>
      </c>
    </row>
    <row r="5" spans="1:14" ht="14.45">
      <c r="B5" s="252"/>
      <c r="C5" s="253"/>
      <c r="D5" s="253"/>
      <c r="E5" s="254"/>
      <c r="F5" s="255"/>
      <c r="G5" s="260"/>
      <c r="H5" s="42"/>
      <c r="I5" s="42"/>
      <c r="J5" s="42"/>
      <c r="K5" s="42"/>
      <c r="L5" s="43"/>
    </row>
    <row r="6" spans="1:14" ht="14.45">
      <c r="B6" s="252"/>
      <c r="C6" s="253"/>
      <c r="D6" s="253"/>
      <c r="E6" s="254"/>
      <c r="F6" s="255"/>
      <c r="G6" s="260"/>
      <c r="H6" s="42"/>
      <c r="I6" s="42"/>
      <c r="J6" s="42"/>
      <c r="K6" s="42"/>
      <c r="L6" s="43"/>
    </row>
    <row r="7" spans="1:14" ht="14.45">
      <c r="B7" s="252"/>
      <c r="C7" s="253"/>
      <c r="D7" s="253"/>
      <c r="E7" s="254"/>
      <c r="F7" s="255"/>
      <c r="G7" s="260"/>
      <c r="H7" s="42"/>
      <c r="I7" s="42"/>
      <c r="J7" s="42"/>
      <c r="K7" s="42"/>
      <c r="L7" s="43"/>
    </row>
    <row r="8" spans="1:14" ht="14.45">
      <c r="B8" s="252"/>
      <c r="C8" s="253"/>
      <c r="D8" s="253"/>
      <c r="E8" s="254"/>
      <c r="F8" s="255"/>
      <c r="G8" s="260"/>
      <c r="H8" s="42"/>
      <c r="I8" s="42"/>
      <c r="J8" s="42"/>
      <c r="K8" s="42"/>
      <c r="L8" s="43"/>
    </row>
    <row r="9" spans="1:14" ht="14.45">
      <c r="B9" s="252"/>
      <c r="C9" s="253"/>
      <c r="D9" s="253"/>
      <c r="E9" s="254"/>
      <c r="F9" s="255"/>
      <c r="G9" s="260"/>
      <c r="H9" s="42"/>
      <c r="I9" s="42"/>
      <c r="J9" s="42"/>
      <c r="K9" s="42"/>
      <c r="L9" s="43"/>
    </row>
    <row r="10" spans="1:14" ht="14.45">
      <c r="B10" s="252"/>
      <c r="C10" s="253"/>
      <c r="D10" s="253"/>
      <c r="E10" s="254"/>
      <c r="F10" s="255"/>
      <c r="G10" s="260"/>
      <c r="H10" s="42"/>
      <c r="I10" s="42"/>
      <c r="J10" s="42"/>
      <c r="K10" s="42"/>
      <c r="L10" s="43"/>
    </row>
    <row r="11" spans="1:14" ht="14.45">
      <c r="B11" s="252"/>
      <c r="C11" s="253"/>
      <c r="D11" s="253"/>
      <c r="E11" s="254"/>
      <c r="F11" s="255"/>
      <c r="G11" s="260"/>
      <c r="H11" s="42"/>
      <c r="I11" s="42"/>
      <c r="J11" s="42"/>
      <c r="K11" s="42"/>
      <c r="L11" s="43"/>
    </row>
    <row r="12" spans="1:14" ht="14.45">
      <c r="B12" s="252"/>
      <c r="C12" s="253"/>
      <c r="D12" s="253"/>
      <c r="E12" s="256"/>
      <c r="F12" s="255"/>
      <c r="G12" s="260"/>
      <c r="H12" s="42"/>
      <c r="I12" s="42"/>
      <c r="J12" s="42"/>
      <c r="K12" s="42"/>
      <c r="L12" s="43"/>
    </row>
    <row r="13" spans="1:14" ht="14.45">
      <c r="B13" s="252"/>
      <c r="C13" s="253"/>
      <c r="D13" s="253"/>
      <c r="E13" s="256"/>
      <c r="F13" s="255"/>
      <c r="G13" s="260"/>
      <c r="H13" s="42"/>
      <c r="I13" s="42"/>
      <c r="J13" s="42"/>
      <c r="K13" s="42"/>
      <c r="L13" s="43"/>
    </row>
    <row r="14" spans="1:14" ht="14.45">
      <c r="B14" s="252"/>
      <c r="C14" s="253"/>
      <c r="D14" s="253"/>
      <c r="E14" s="256"/>
      <c r="F14" s="255"/>
      <c r="G14" s="260"/>
      <c r="H14" s="42"/>
      <c r="I14" s="42"/>
      <c r="J14" s="42"/>
      <c r="K14" s="42"/>
      <c r="L14" s="43"/>
    </row>
    <row r="15" spans="1:14" ht="14.45">
      <c r="B15" s="252"/>
      <c r="C15" s="253"/>
      <c r="D15" s="253"/>
      <c r="E15" s="256"/>
      <c r="F15" s="255"/>
      <c r="G15" s="260"/>
      <c r="H15" s="42"/>
      <c r="I15" s="42"/>
      <c r="J15" s="42"/>
      <c r="K15" s="42"/>
      <c r="L15" s="43"/>
    </row>
    <row r="16" spans="1:14" ht="14.45">
      <c r="B16" s="252"/>
      <c r="C16" s="253"/>
      <c r="D16" s="253"/>
      <c r="E16" s="256"/>
      <c r="F16" s="255"/>
      <c r="G16" s="260"/>
      <c r="H16" s="42"/>
      <c r="I16" s="42"/>
      <c r="J16" s="42"/>
      <c r="K16" s="42"/>
      <c r="L16" s="43"/>
    </row>
    <row r="17" spans="2:12" ht="14.45">
      <c r="B17" s="252"/>
      <c r="C17" s="253"/>
      <c r="D17" s="253"/>
      <c r="E17" s="256"/>
      <c r="F17" s="255"/>
      <c r="G17" s="260"/>
      <c r="H17" s="42"/>
      <c r="I17" s="42"/>
      <c r="J17" s="42"/>
      <c r="K17" s="42"/>
      <c r="L17" s="43"/>
    </row>
    <row r="18" spans="2:12" ht="14.45">
      <c r="B18" s="252"/>
      <c r="C18" s="253"/>
      <c r="D18" s="253"/>
      <c r="E18" s="256"/>
      <c r="F18" s="255"/>
      <c r="G18" s="260"/>
      <c r="H18" s="42"/>
      <c r="I18" s="42"/>
      <c r="J18" s="42"/>
      <c r="K18" s="42"/>
      <c r="L18" s="43"/>
    </row>
    <row r="19" spans="2:12" ht="14.45">
      <c r="B19" s="252"/>
      <c r="C19" s="253"/>
      <c r="D19" s="253"/>
      <c r="E19" s="256"/>
      <c r="F19" s="255"/>
      <c r="G19" s="260"/>
      <c r="H19" s="42"/>
      <c r="I19" s="42"/>
      <c r="J19" s="42"/>
      <c r="K19" s="42"/>
      <c r="L19" s="43"/>
    </row>
    <row r="20" spans="2:12" ht="14.45">
      <c r="B20" s="252"/>
      <c r="C20" s="253"/>
      <c r="D20" s="253"/>
      <c r="E20" s="256"/>
      <c r="F20" s="255"/>
      <c r="G20" s="260"/>
      <c r="H20" s="42"/>
      <c r="I20" s="42"/>
      <c r="J20" s="42"/>
      <c r="K20" s="42"/>
      <c r="L20" s="43"/>
    </row>
    <row r="21" spans="2:12" ht="14.45">
      <c r="B21" s="252"/>
      <c r="C21" s="253"/>
      <c r="D21" s="253"/>
      <c r="E21" s="256"/>
      <c r="F21" s="255"/>
      <c r="G21" s="260"/>
      <c r="H21" s="42"/>
      <c r="I21" s="42"/>
      <c r="J21" s="42"/>
      <c r="K21" s="42"/>
      <c r="L21" s="43"/>
    </row>
    <row r="22" spans="2:12" ht="14.45">
      <c r="B22" s="252"/>
      <c r="C22" s="253"/>
      <c r="D22" s="253"/>
      <c r="E22" s="256"/>
      <c r="F22" s="255"/>
      <c r="G22" s="260"/>
      <c r="H22" s="42"/>
      <c r="I22" s="42"/>
      <c r="J22" s="42"/>
      <c r="K22" s="42"/>
      <c r="L22" s="43"/>
    </row>
    <row r="23" spans="2:12" ht="14.45">
      <c r="B23" s="252"/>
      <c r="C23" s="253"/>
      <c r="D23" s="253"/>
      <c r="E23" s="256"/>
      <c r="F23" s="255"/>
      <c r="G23" s="260"/>
      <c r="H23" s="42"/>
      <c r="I23" s="42"/>
      <c r="J23" s="42"/>
      <c r="K23" s="42"/>
      <c r="L23" s="43"/>
    </row>
    <row r="24" spans="2:12" ht="14.45">
      <c r="B24" s="252"/>
      <c r="C24" s="253"/>
      <c r="D24" s="253"/>
      <c r="E24" s="256"/>
      <c r="F24" s="255"/>
      <c r="G24" s="260"/>
      <c r="H24" s="42"/>
      <c r="I24" s="42"/>
      <c r="J24" s="42"/>
      <c r="K24" s="42"/>
      <c r="L24" s="43"/>
    </row>
    <row r="25" spans="2:12" ht="14.45">
      <c r="B25" s="252"/>
      <c r="C25" s="253"/>
      <c r="D25" s="253"/>
      <c r="E25" s="256"/>
      <c r="F25" s="255"/>
      <c r="G25" s="260"/>
      <c r="H25" s="42"/>
      <c r="I25" s="42"/>
      <c r="J25" s="42"/>
      <c r="K25" s="42"/>
      <c r="L25" s="43"/>
    </row>
    <row r="26" spans="2:12" ht="14.45">
      <c r="B26" s="252"/>
      <c r="C26" s="253"/>
      <c r="D26" s="253"/>
      <c r="E26" s="256"/>
      <c r="F26" s="255"/>
      <c r="G26" s="260"/>
      <c r="H26" s="42"/>
      <c r="I26" s="42"/>
      <c r="J26" s="42"/>
      <c r="K26" s="42"/>
      <c r="L26" s="43"/>
    </row>
    <row r="27" spans="2:12" ht="14.45">
      <c r="B27" s="252"/>
      <c r="C27" s="253"/>
      <c r="D27" s="253"/>
      <c r="E27" s="256"/>
      <c r="F27" s="255"/>
      <c r="G27" s="260"/>
      <c r="H27" s="42"/>
      <c r="I27" s="42"/>
      <c r="J27" s="42"/>
      <c r="K27" s="42"/>
      <c r="L27" s="43"/>
    </row>
    <row r="28" spans="2:12" ht="14.45">
      <c r="B28" s="252"/>
      <c r="C28" s="253"/>
      <c r="D28" s="253"/>
      <c r="E28" s="256"/>
      <c r="F28" s="255"/>
      <c r="G28" s="260"/>
      <c r="H28" s="42"/>
      <c r="I28" s="42"/>
      <c r="J28" s="42"/>
      <c r="K28" s="42"/>
      <c r="L28" s="43"/>
    </row>
    <row r="29" spans="2:12" ht="14.45">
      <c r="B29" s="252"/>
      <c r="C29" s="253"/>
      <c r="D29" s="253"/>
      <c r="E29" s="256"/>
      <c r="F29" s="255"/>
      <c r="G29" s="260"/>
      <c r="H29" s="42"/>
      <c r="I29" s="42"/>
      <c r="J29" s="42"/>
      <c r="K29" s="42"/>
      <c r="L29" s="43"/>
    </row>
    <row r="30" spans="2:12" ht="14.45">
      <c r="B30" s="252"/>
      <c r="C30" s="253"/>
      <c r="D30" s="253"/>
      <c r="E30" s="256"/>
      <c r="F30" s="255"/>
      <c r="G30" s="260"/>
      <c r="H30" s="42"/>
      <c r="I30" s="42"/>
      <c r="J30" s="42"/>
      <c r="K30" s="42"/>
      <c r="L30" s="43"/>
    </row>
    <row r="31" spans="2:12" ht="14.45">
      <c r="B31" s="252"/>
      <c r="C31" s="253"/>
      <c r="D31" s="253"/>
      <c r="E31" s="256"/>
      <c r="F31" s="255"/>
      <c r="G31" s="260"/>
      <c r="H31" s="42"/>
      <c r="I31" s="42"/>
      <c r="J31" s="42"/>
      <c r="K31" s="42"/>
      <c r="L31" s="43"/>
    </row>
    <row r="32" spans="2:12" ht="14.45">
      <c r="B32" s="252"/>
      <c r="C32" s="253"/>
      <c r="D32" s="253"/>
      <c r="E32" s="256"/>
      <c r="F32" s="255"/>
      <c r="G32" s="260"/>
      <c r="H32" s="42"/>
      <c r="I32" s="42"/>
      <c r="J32" s="42"/>
      <c r="K32" s="42"/>
      <c r="L32" s="43"/>
    </row>
    <row r="33" spans="2:12" ht="14.45">
      <c r="B33" s="252"/>
      <c r="C33" s="253"/>
      <c r="D33" s="253"/>
      <c r="E33" s="256"/>
      <c r="F33" s="255"/>
      <c r="G33" s="260"/>
      <c r="H33" s="42"/>
      <c r="I33" s="42"/>
      <c r="J33" s="42"/>
      <c r="K33" s="42"/>
      <c r="L33" s="43"/>
    </row>
    <row r="34" spans="2:12" ht="14.45">
      <c r="B34" s="252"/>
      <c r="C34" s="253"/>
      <c r="D34" s="253"/>
      <c r="E34" s="256"/>
      <c r="F34" s="255"/>
      <c r="G34" s="260"/>
      <c r="H34" s="42"/>
      <c r="I34" s="42"/>
      <c r="J34" s="42"/>
      <c r="K34" s="42"/>
      <c r="L34" s="43"/>
    </row>
    <row r="35" spans="2:12" ht="14.45">
      <c r="B35" s="252"/>
      <c r="C35" s="253"/>
      <c r="D35" s="253"/>
      <c r="E35" s="256"/>
      <c r="F35" s="255"/>
      <c r="G35" s="260"/>
      <c r="H35" s="42"/>
      <c r="I35" s="42"/>
      <c r="J35" s="42"/>
      <c r="K35" s="42"/>
      <c r="L35" s="43"/>
    </row>
    <row r="36" spans="2:12" ht="14.45">
      <c r="B36" s="252"/>
      <c r="C36" s="253"/>
      <c r="D36" s="253"/>
      <c r="E36" s="256"/>
      <c r="F36" s="255"/>
      <c r="G36" s="260"/>
      <c r="H36" s="42"/>
      <c r="I36" s="42"/>
      <c r="J36" s="42"/>
      <c r="K36" s="42"/>
      <c r="L36" s="43"/>
    </row>
    <row r="37" spans="2:12" ht="14.45">
      <c r="B37" s="252"/>
      <c r="C37" s="253"/>
      <c r="D37" s="253"/>
      <c r="E37" s="256"/>
      <c r="F37" s="255"/>
      <c r="G37" s="260"/>
      <c r="H37" s="42"/>
      <c r="I37" s="42"/>
      <c r="J37" s="42"/>
      <c r="K37" s="42"/>
      <c r="L37" s="43"/>
    </row>
    <row r="38" spans="2:12" ht="14.45">
      <c r="B38" s="252"/>
      <c r="C38" s="253"/>
      <c r="D38" s="253"/>
      <c r="E38" s="256"/>
      <c r="F38" s="255"/>
      <c r="G38" s="260"/>
      <c r="H38" s="42"/>
      <c r="I38" s="42"/>
      <c r="J38" s="42"/>
      <c r="K38" s="42"/>
      <c r="L38" s="43"/>
    </row>
    <row r="39" spans="2:12" ht="14.45">
      <c r="B39" s="252"/>
      <c r="C39" s="253"/>
      <c r="D39" s="253"/>
      <c r="E39" s="256"/>
      <c r="F39" s="255"/>
      <c r="G39" s="260"/>
      <c r="H39" s="42"/>
      <c r="I39" s="42"/>
      <c r="J39" s="42"/>
      <c r="K39" s="42"/>
      <c r="L39" s="43"/>
    </row>
    <row r="40" spans="2:12" ht="14.45">
      <c r="B40" s="252"/>
      <c r="C40" s="253"/>
      <c r="D40" s="253"/>
      <c r="E40" s="256"/>
      <c r="F40" s="255"/>
      <c r="G40" s="260"/>
      <c r="H40" s="42"/>
      <c r="I40" s="42"/>
      <c r="J40" s="42"/>
      <c r="K40" s="42"/>
      <c r="L40" s="43"/>
    </row>
    <row r="41" spans="2:12" ht="14.45">
      <c r="B41" s="252"/>
      <c r="C41" s="253"/>
      <c r="D41" s="253"/>
      <c r="E41" s="256"/>
      <c r="F41" s="255"/>
      <c r="G41" s="260"/>
      <c r="H41" s="42"/>
      <c r="I41" s="42"/>
      <c r="J41" s="42"/>
      <c r="K41" s="42"/>
      <c r="L41" s="43"/>
    </row>
    <row r="42" spans="2:12" ht="14.45">
      <c r="B42" s="252"/>
      <c r="C42" s="253"/>
      <c r="D42" s="253"/>
      <c r="E42" s="256"/>
      <c r="F42" s="255"/>
      <c r="G42" s="260"/>
      <c r="H42" s="42"/>
      <c r="I42" s="42"/>
      <c r="J42" s="42"/>
      <c r="K42" s="42"/>
      <c r="L42" s="43"/>
    </row>
    <row r="43" spans="2:12" ht="14.45">
      <c r="B43" s="252"/>
      <c r="C43" s="253"/>
      <c r="D43" s="253"/>
      <c r="E43" s="256"/>
      <c r="F43" s="255"/>
      <c r="G43" s="260"/>
      <c r="H43" s="42"/>
      <c r="I43" s="42"/>
      <c r="J43" s="42"/>
      <c r="K43" s="42"/>
      <c r="L43" s="43"/>
    </row>
    <row r="44" spans="2:12" ht="14.45">
      <c r="B44" s="252"/>
      <c r="C44" s="253"/>
      <c r="D44" s="253"/>
      <c r="E44" s="256"/>
      <c r="F44" s="255"/>
      <c r="G44" s="260"/>
      <c r="H44" s="42"/>
      <c r="I44" s="42"/>
      <c r="J44" s="42"/>
      <c r="K44" s="42"/>
      <c r="L44" s="43"/>
    </row>
    <row r="45" spans="2:12" ht="14.45">
      <c r="B45" s="252"/>
      <c r="C45" s="253"/>
      <c r="D45" s="253"/>
      <c r="E45" s="256"/>
      <c r="F45" s="255"/>
      <c r="G45" s="260"/>
      <c r="H45" s="42"/>
      <c r="I45" s="42"/>
      <c r="J45" s="42"/>
      <c r="K45" s="42"/>
      <c r="L45" s="43"/>
    </row>
    <row r="46" spans="2:12" ht="14.45">
      <c r="B46" s="252"/>
      <c r="C46" s="253"/>
      <c r="D46" s="253"/>
      <c r="E46" s="256"/>
      <c r="F46" s="255"/>
      <c r="G46" s="260"/>
      <c r="H46" s="42"/>
      <c r="I46" s="42"/>
      <c r="J46" s="42"/>
      <c r="K46" s="42"/>
      <c r="L46" s="43"/>
    </row>
    <row r="47" spans="2:12" ht="14.45">
      <c r="B47" s="252"/>
      <c r="C47" s="253"/>
      <c r="D47" s="253"/>
      <c r="E47" s="256"/>
      <c r="F47" s="255"/>
      <c r="G47" s="260"/>
      <c r="H47" s="42"/>
      <c r="I47" s="42"/>
      <c r="J47" s="42"/>
      <c r="K47" s="42"/>
      <c r="L47" s="43"/>
    </row>
    <row r="48" spans="2:12" ht="14.45">
      <c r="B48" s="252"/>
      <c r="C48" s="253"/>
      <c r="D48" s="253"/>
      <c r="E48" s="256"/>
      <c r="F48" s="255"/>
      <c r="G48" s="260"/>
      <c r="H48" s="42"/>
      <c r="I48" s="42"/>
      <c r="J48" s="42"/>
      <c r="K48" s="42"/>
      <c r="L48" s="43"/>
    </row>
    <row r="49" spans="2:12" ht="14.45">
      <c r="B49" s="252"/>
      <c r="C49" s="253"/>
      <c r="D49" s="253"/>
      <c r="E49" s="256"/>
      <c r="F49" s="255"/>
      <c r="G49" s="260"/>
      <c r="H49" s="42"/>
      <c r="I49" s="42"/>
      <c r="J49" s="42"/>
      <c r="K49" s="42"/>
      <c r="L49" s="43"/>
    </row>
    <row r="50" spans="2:12" ht="14.45">
      <c r="B50" s="252"/>
      <c r="C50" s="253"/>
      <c r="D50" s="253"/>
      <c r="E50" s="256"/>
      <c r="F50" s="255"/>
      <c r="G50" s="260"/>
      <c r="H50" s="42"/>
      <c r="I50" s="42"/>
      <c r="J50" s="42"/>
      <c r="K50" s="42"/>
      <c r="L50" s="43"/>
    </row>
    <row r="51" spans="2:12" ht="14.45">
      <c r="B51" s="252"/>
      <c r="C51" s="253"/>
      <c r="D51" s="253"/>
      <c r="E51" s="256"/>
      <c r="F51" s="255"/>
      <c r="G51" s="260"/>
      <c r="H51" s="42"/>
      <c r="I51" s="42"/>
      <c r="J51" s="42"/>
      <c r="K51" s="42"/>
      <c r="L51" s="43"/>
    </row>
    <row r="52" spans="2:12" ht="14.45">
      <c r="B52" s="252"/>
      <c r="C52" s="253"/>
      <c r="D52" s="253"/>
      <c r="E52" s="256"/>
      <c r="F52" s="255"/>
      <c r="G52" s="260"/>
      <c r="H52" s="42"/>
      <c r="I52" s="42"/>
      <c r="J52" s="42"/>
      <c r="K52" s="42"/>
      <c r="L52" s="43"/>
    </row>
    <row r="53" spans="2:12" ht="14.45">
      <c r="B53" s="252"/>
      <c r="C53" s="253"/>
      <c r="D53" s="253"/>
      <c r="E53" s="256"/>
      <c r="F53" s="255"/>
      <c r="G53" s="260"/>
      <c r="H53" s="42"/>
      <c r="I53" s="42"/>
      <c r="J53" s="42"/>
      <c r="K53" s="42"/>
      <c r="L53" s="43"/>
    </row>
    <row r="54" spans="2:12" ht="14.45">
      <c r="B54" s="252"/>
      <c r="C54" s="253"/>
      <c r="D54" s="253"/>
      <c r="E54" s="256"/>
      <c r="F54" s="255"/>
      <c r="G54" s="260"/>
      <c r="H54" s="42"/>
      <c r="I54" s="42"/>
      <c r="J54" s="42"/>
      <c r="K54" s="42"/>
      <c r="L54" s="43"/>
    </row>
    <row r="55" spans="2:12" ht="14.45">
      <c r="B55" s="252"/>
      <c r="C55" s="253"/>
      <c r="D55" s="253"/>
      <c r="E55" s="256"/>
      <c r="F55" s="255"/>
      <c r="G55" s="260"/>
      <c r="H55" s="42"/>
      <c r="I55" s="42"/>
      <c r="J55" s="42"/>
      <c r="K55" s="42"/>
      <c r="L55" s="43"/>
    </row>
    <row r="56" spans="2:12" ht="14.45">
      <c r="B56" s="252"/>
      <c r="C56" s="253"/>
      <c r="D56" s="253"/>
      <c r="E56" s="256"/>
      <c r="F56" s="255"/>
      <c r="G56" s="260"/>
      <c r="H56" s="42"/>
      <c r="I56" s="42"/>
      <c r="J56" s="42"/>
      <c r="K56" s="42"/>
      <c r="L56" s="43"/>
    </row>
    <row r="57" spans="2:12" ht="14.45">
      <c r="B57" s="252"/>
      <c r="C57" s="253"/>
      <c r="D57" s="253"/>
      <c r="E57" s="256"/>
      <c r="F57" s="255"/>
      <c r="G57" s="260"/>
      <c r="H57" s="42"/>
      <c r="I57" s="42"/>
      <c r="J57" s="42"/>
      <c r="K57" s="42"/>
      <c r="L57" s="43"/>
    </row>
    <row r="58" spans="2:12" ht="14.45">
      <c r="B58" s="252"/>
      <c r="C58" s="253"/>
      <c r="D58" s="253"/>
      <c r="E58" s="256"/>
      <c r="F58" s="255"/>
      <c r="G58" s="260"/>
      <c r="H58" s="42"/>
      <c r="I58" s="42"/>
      <c r="J58" s="42"/>
      <c r="K58" s="42"/>
      <c r="L58" s="43"/>
    </row>
    <row r="59" spans="2:12" ht="14.45">
      <c r="B59" s="252"/>
      <c r="C59" s="253"/>
      <c r="D59" s="253"/>
      <c r="E59" s="256"/>
      <c r="F59" s="255"/>
      <c r="G59" s="260"/>
      <c r="H59" s="42"/>
      <c r="I59" s="42"/>
      <c r="J59" s="42"/>
      <c r="K59" s="42"/>
      <c r="L59" s="43"/>
    </row>
    <row r="60" spans="2:12" ht="14.45">
      <c r="B60" s="252"/>
      <c r="C60" s="253"/>
      <c r="D60" s="253"/>
      <c r="E60" s="256"/>
      <c r="F60" s="255"/>
      <c r="G60" s="260"/>
      <c r="H60" s="42"/>
      <c r="I60" s="42"/>
      <c r="J60" s="42"/>
      <c r="K60" s="42"/>
      <c r="L60" s="43"/>
    </row>
    <row r="61" spans="2:12" ht="14.45">
      <c r="B61" s="252"/>
      <c r="C61" s="253"/>
      <c r="D61" s="253"/>
      <c r="E61" s="256"/>
      <c r="F61" s="255"/>
      <c r="G61" s="260"/>
      <c r="H61" s="42"/>
      <c r="I61" s="42"/>
      <c r="J61" s="42"/>
      <c r="K61" s="42"/>
      <c r="L61" s="43"/>
    </row>
    <row r="62" spans="2:12" ht="14.45">
      <c r="B62" s="252"/>
      <c r="C62" s="253"/>
      <c r="D62" s="253"/>
      <c r="E62" s="256"/>
      <c r="F62" s="255"/>
      <c r="G62" s="260"/>
      <c r="H62" s="42"/>
      <c r="I62" s="42"/>
      <c r="J62" s="42"/>
      <c r="K62" s="42"/>
      <c r="L62" s="43"/>
    </row>
    <row r="63" spans="2:12" ht="14.45">
      <c r="B63" s="252"/>
      <c r="C63" s="253"/>
      <c r="D63" s="253"/>
      <c r="E63" s="256"/>
      <c r="F63" s="255"/>
      <c r="G63" s="260"/>
      <c r="H63" s="42"/>
      <c r="I63" s="42"/>
      <c r="J63" s="42"/>
      <c r="K63" s="42"/>
      <c r="L63" s="43"/>
    </row>
    <row r="64" spans="2:12" ht="14.45">
      <c r="B64" s="252"/>
      <c r="C64" s="253"/>
      <c r="D64" s="253"/>
      <c r="E64" s="256"/>
      <c r="F64" s="255"/>
      <c r="G64" s="260"/>
      <c r="H64" s="42"/>
      <c r="I64" s="42"/>
      <c r="J64" s="42"/>
      <c r="K64" s="42"/>
      <c r="L64" s="43"/>
    </row>
    <row r="65" spans="2:12" ht="14.45">
      <c r="B65" s="252"/>
      <c r="C65" s="253"/>
      <c r="D65" s="253"/>
      <c r="E65" s="256"/>
      <c r="F65" s="255"/>
      <c r="G65" s="260"/>
      <c r="H65" s="42"/>
      <c r="I65" s="42"/>
      <c r="J65" s="42"/>
      <c r="K65" s="42"/>
      <c r="L65" s="43"/>
    </row>
    <row r="66" spans="2:12" ht="14.45">
      <c r="B66" s="252"/>
      <c r="C66" s="253"/>
      <c r="D66" s="253"/>
      <c r="E66" s="256"/>
      <c r="F66" s="255"/>
      <c r="G66" s="260"/>
      <c r="H66" s="42"/>
      <c r="I66" s="42"/>
      <c r="J66" s="42"/>
      <c r="K66" s="42"/>
      <c r="L66" s="43"/>
    </row>
    <row r="67" spans="2:12" ht="14.45">
      <c r="B67" s="252"/>
      <c r="C67" s="253"/>
      <c r="D67" s="253"/>
      <c r="E67" s="256"/>
      <c r="F67" s="255"/>
      <c r="G67" s="260"/>
      <c r="H67" s="42"/>
      <c r="I67" s="42"/>
      <c r="J67" s="42"/>
      <c r="K67" s="42"/>
      <c r="L67" s="43"/>
    </row>
    <row r="68" spans="2:12" ht="14.45">
      <c r="B68" s="252"/>
      <c r="C68" s="253"/>
      <c r="D68" s="253"/>
      <c r="E68" s="256"/>
      <c r="F68" s="255"/>
      <c r="G68" s="260"/>
      <c r="H68" s="42"/>
      <c r="I68" s="42"/>
      <c r="J68" s="42"/>
      <c r="K68" s="42"/>
      <c r="L68" s="43"/>
    </row>
    <row r="69" spans="2:12" ht="14.45">
      <c r="B69" s="252"/>
      <c r="C69" s="253"/>
      <c r="D69" s="253"/>
      <c r="E69" s="256"/>
      <c r="F69" s="255"/>
      <c r="G69" s="260"/>
      <c r="H69" s="42"/>
      <c r="I69" s="42"/>
      <c r="J69" s="42"/>
      <c r="K69" s="42"/>
      <c r="L69" s="43"/>
    </row>
    <row r="70" spans="2:12" ht="14.45">
      <c r="B70" s="252"/>
      <c r="C70" s="253"/>
      <c r="D70" s="253"/>
      <c r="E70" s="256"/>
      <c r="F70" s="255"/>
      <c r="G70" s="260"/>
      <c r="H70" s="42"/>
      <c r="I70" s="42"/>
      <c r="J70" s="42"/>
      <c r="K70" s="42"/>
      <c r="L70" s="43"/>
    </row>
    <row r="71" spans="2:12" ht="14.45">
      <c r="B71" s="252"/>
      <c r="C71" s="253"/>
      <c r="D71" s="253"/>
      <c r="E71" s="256"/>
      <c r="F71" s="255"/>
      <c r="G71" s="260"/>
      <c r="H71" s="42"/>
      <c r="I71" s="42"/>
      <c r="J71" s="42"/>
      <c r="K71" s="42"/>
      <c r="L71" s="43"/>
    </row>
    <row r="72" spans="2:12" ht="14.45">
      <c r="B72" s="252"/>
      <c r="C72" s="253"/>
      <c r="D72" s="253"/>
      <c r="E72" s="256"/>
      <c r="F72" s="255"/>
      <c r="G72" s="260"/>
      <c r="H72" s="42"/>
      <c r="I72" s="42"/>
      <c r="J72" s="42"/>
      <c r="K72" s="42"/>
      <c r="L72" s="43"/>
    </row>
    <row r="73" spans="2:12" ht="14.45">
      <c r="B73" s="252"/>
      <c r="C73" s="253"/>
      <c r="D73" s="253"/>
      <c r="E73" s="256"/>
      <c r="F73" s="255"/>
      <c r="G73" s="260"/>
      <c r="H73" s="42"/>
      <c r="I73" s="42"/>
      <c r="J73" s="42"/>
      <c r="K73" s="42"/>
      <c r="L73" s="43"/>
    </row>
    <row r="74" spans="2:12" ht="14.45">
      <c r="B74" s="252"/>
      <c r="C74" s="253"/>
      <c r="D74" s="253"/>
      <c r="E74" s="256"/>
      <c r="F74" s="255"/>
      <c r="G74" s="260"/>
      <c r="H74" s="42"/>
      <c r="I74" s="42"/>
      <c r="J74" s="42"/>
      <c r="K74" s="42"/>
      <c r="L74" s="43"/>
    </row>
    <row r="75" spans="2:12" ht="14.45">
      <c r="B75" s="252"/>
      <c r="C75" s="253"/>
      <c r="D75" s="253"/>
      <c r="E75" s="256"/>
      <c r="F75" s="255"/>
      <c r="G75" s="260"/>
      <c r="H75" s="42"/>
      <c r="I75" s="42"/>
      <c r="J75" s="42"/>
      <c r="K75" s="42"/>
      <c r="L75" s="43"/>
    </row>
    <row r="76" spans="2:12" ht="14.45">
      <c r="B76" s="252"/>
      <c r="C76" s="253"/>
      <c r="D76" s="253"/>
      <c r="E76" s="256"/>
      <c r="F76" s="255"/>
      <c r="G76" s="260"/>
      <c r="H76" s="42"/>
      <c r="I76" s="42"/>
      <c r="J76" s="42"/>
      <c r="K76" s="42"/>
      <c r="L76" s="43"/>
    </row>
    <row r="77" spans="2:12" ht="14.45">
      <c r="B77" s="252"/>
      <c r="C77" s="253"/>
      <c r="D77" s="253"/>
      <c r="E77" s="256"/>
      <c r="F77" s="255"/>
      <c r="G77" s="260"/>
      <c r="H77" s="42"/>
      <c r="I77" s="42"/>
      <c r="J77" s="42"/>
      <c r="K77" s="42"/>
      <c r="L77" s="43"/>
    </row>
    <row r="78" spans="2:12" ht="14.45">
      <c r="B78" s="252"/>
      <c r="C78" s="253"/>
      <c r="D78" s="253"/>
      <c r="E78" s="256"/>
      <c r="F78" s="255"/>
      <c r="G78" s="260"/>
      <c r="H78" s="42"/>
      <c r="I78" s="42"/>
      <c r="J78" s="42"/>
      <c r="K78" s="42"/>
      <c r="L78" s="43"/>
    </row>
    <row r="79" spans="2:12" ht="14.45">
      <c r="B79" s="252"/>
      <c r="C79" s="253"/>
      <c r="D79" s="253"/>
      <c r="E79" s="256"/>
      <c r="F79" s="255"/>
      <c r="G79" s="260"/>
      <c r="H79" s="42"/>
      <c r="I79" s="42"/>
      <c r="J79" s="42"/>
      <c r="K79" s="42"/>
      <c r="L79" s="43"/>
    </row>
    <row r="80" spans="2:12" ht="14.45">
      <c r="B80" s="252"/>
      <c r="C80" s="253"/>
      <c r="D80" s="253"/>
      <c r="E80" s="256"/>
      <c r="F80" s="255"/>
      <c r="G80" s="260"/>
      <c r="H80" s="42"/>
      <c r="I80" s="42"/>
      <c r="J80" s="42"/>
      <c r="K80" s="42"/>
      <c r="L80" s="43"/>
    </row>
    <row r="81" spans="2:12" ht="14.45">
      <c r="B81" s="252"/>
      <c r="C81" s="253"/>
      <c r="D81" s="253"/>
      <c r="E81" s="256"/>
      <c r="F81" s="255"/>
      <c r="G81" s="260"/>
      <c r="H81" s="42"/>
      <c r="I81" s="42"/>
      <c r="J81" s="42"/>
      <c r="K81" s="42"/>
      <c r="L81" s="43"/>
    </row>
    <row r="82" spans="2:12" ht="14.45">
      <c r="B82" s="252"/>
      <c r="C82" s="253"/>
      <c r="D82" s="253"/>
      <c r="E82" s="256"/>
      <c r="F82" s="255"/>
      <c r="G82" s="260"/>
      <c r="H82" s="42"/>
      <c r="I82" s="42"/>
      <c r="J82" s="42"/>
      <c r="K82" s="42"/>
      <c r="L82" s="43"/>
    </row>
    <row r="83" spans="2:12" ht="14.45">
      <c r="B83" s="252"/>
      <c r="C83" s="253"/>
      <c r="D83" s="253"/>
      <c r="E83" s="256"/>
      <c r="F83" s="255"/>
      <c r="G83" s="260"/>
      <c r="H83" s="42"/>
      <c r="I83" s="42"/>
      <c r="J83" s="42"/>
      <c r="K83" s="42"/>
      <c r="L83" s="43"/>
    </row>
    <row r="84" spans="2:12" ht="14.45">
      <c r="B84" s="252"/>
      <c r="C84" s="253"/>
      <c r="D84" s="253"/>
      <c r="E84" s="256"/>
      <c r="F84" s="255"/>
      <c r="G84" s="260"/>
      <c r="H84" s="42"/>
      <c r="I84" s="42"/>
      <c r="J84" s="42"/>
      <c r="K84" s="42"/>
      <c r="L84" s="43"/>
    </row>
    <row r="85" spans="2:12" ht="14.45">
      <c r="B85" s="252"/>
      <c r="C85" s="253"/>
      <c r="D85" s="253"/>
      <c r="E85" s="256"/>
      <c r="F85" s="255"/>
      <c r="G85" s="260"/>
      <c r="H85" s="42"/>
      <c r="I85" s="42"/>
      <c r="J85" s="42"/>
      <c r="K85" s="42"/>
      <c r="L85" s="43"/>
    </row>
    <row r="86" spans="2:12" ht="14.45">
      <c r="B86" s="252"/>
      <c r="C86" s="253"/>
      <c r="D86" s="253"/>
      <c r="E86" s="256"/>
      <c r="F86" s="255"/>
      <c r="G86" s="260"/>
      <c r="H86" s="42"/>
      <c r="I86" s="42"/>
      <c r="J86" s="42"/>
      <c r="K86" s="42"/>
      <c r="L86" s="43"/>
    </row>
    <row r="87" spans="2:12" ht="14.45">
      <c r="B87" s="252"/>
      <c r="C87" s="253"/>
      <c r="D87" s="253"/>
      <c r="E87" s="256"/>
      <c r="F87" s="255"/>
      <c r="G87" s="260"/>
      <c r="H87" s="42"/>
      <c r="I87" s="42"/>
      <c r="J87" s="42"/>
      <c r="K87" s="42"/>
      <c r="L87" s="43"/>
    </row>
    <row r="88" spans="2:12" ht="14.45">
      <c r="B88" s="252"/>
      <c r="C88" s="253"/>
      <c r="D88" s="253"/>
      <c r="E88" s="256"/>
      <c r="F88" s="255"/>
      <c r="G88" s="260"/>
      <c r="H88" s="42"/>
      <c r="I88" s="42"/>
      <c r="J88" s="42"/>
      <c r="K88" s="42"/>
      <c r="L88" s="43"/>
    </row>
    <row r="89" spans="2:12" ht="14.45">
      <c r="B89" s="252"/>
      <c r="C89" s="253"/>
      <c r="D89" s="253"/>
      <c r="E89" s="256"/>
      <c r="F89" s="255"/>
      <c r="G89" s="260"/>
      <c r="H89" s="42"/>
      <c r="I89" s="42"/>
      <c r="J89" s="42"/>
      <c r="K89" s="42"/>
      <c r="L89" s="43"/>
    </row>
    <row r="90" spans="2:12" ht="14.45">
      <c r="B90" s="252"/>
      <c r="C90" s="253"/>
      <c r="D90" s="253"/>
      <c r="E90" s="256"/>
      <c r="F90" s="255"/>
      <c r="G90" s="260"/>
      <c r="H90" s="42"/>
      <c r="I90" s="42"/>
      <c r="J90" s="42"/>
      <c r="K90" s="42"/>
      <c r="L90" s="43"/>
    </row>
    <row r="91" spans="2:12" ht="14.45">
      <c r="B91" s="252"/>
      <c r="C91" s="253"/>
      <c r="D91" s="253"/>
      <c r="E91" s="256"/>
      <c r="F91" s="255"/>
      <c r="G91" s="260"/>
      <c r="H91" s="42"/>
      <c r="I91" s="42"/>
      <c r="J91" s="42"/>
      <c r="K91" s="42"/>
      <c r="L91" s="43"/>
    </row>
    <row r="92" spans="2:12" ht="14.45">
      <c r="B92" s="252"/>
      <c r="C92" s="253"/>
      <c r="D92" s="253"/>
      <c r="E92" s="256"/>
      <c r="F92" s="255"/>
      <c r="G92" s="260"/>
      <c r="H92" s="42"/>
      <c r="I92" s="42"/>
      <c r="J92" s="42"/>
      <c r="K92" s="42"/>
      <c r="L92" s="43"/>
    </row>
    <row r="93" spans="2:12" ht="14.45">
      <c r="B93" s="252"/>
      <c r="C93" s="253"/>
      <c r="D93" s="253"/>
      <c r="E93" s="256"/>
      <c r="F93" s="255"/>
      <c r="G93" s="260"/>
      <c r="H93" s="42"/>
      <c r="I93" s="42"/>
      <c r="J93" s="42"/>
      <c r="K93" s="42"/>
      <c r="L93" s="43"/>
    </row>
    <row r="94" spans="2:12" ht="14.45">
      <c r="B94" s="252"/>
      <c r="C94" s="253"/>
      <c r="D94" s="253"/>
      <c r="E94" s="256"/>
      <c r="F94" s="255"/>
      <c r="G94" s="260"/>
      <c r="H94" s="42"/>
      <c r="I94" s="42"/>
      <c r="J94" s="42"/>
      <c r="K94" s="42"/>
      <c r="L94" s="43"/>
    </row>
    <row r="95" spans="2:12" ht="14.45">
      <c r="B95" s="252"/>
      <c r="C95" s="253"/>
      <c r="D95" s="253"/>
      <c r="E95" s="256"/>
      <c r="F95" s="255"/>
      <c r="G95" s="260"/>
      <c r="H95" s="42"/>
      <c r="I95" s="42"/>
      <c r="J95" s="42"/>
      <c r="K95" s="42"/>
      <c r="L95" s="43"/>
    </row>
    <row r="96" spans="2:12" ht="14.45">
      <c r="B96" s="252"/>
      <c r="C96" s="253"/>
      <c r="D96" s="253"/>
      <c r="E96" s="256"/>
      <c r="F96" s="255"/>
      <c r="G96" s="260"/>
      <c r="H96" s="42"/>
      <c r="I96" s="42"/>
      <c r="J96" s="42"/>
      <c r="K96" s="42"/>
      <c r="L96" s="43"/>
    </row>
    <row r="97" spans="2:12" ht="14.45">
      <c r="B97" s="252"/>
      <c r="C97" s="253"/>
      <c r="D97" s="253"/>
      <c r="E97" s="256"/>
      <c r="F97" s="255"/>
      <c r="G97" s="260"/>
      <c r="H97" s="42"/>
      <c r="I97" s="42"/>
      <c r="J97" s="42"/>
      <c r="K97" s="42"/>
      <c r="L97" s="43"/>
    </row>
    <row r="98" spans="2:12" ht="14.45">
      <c r="B98" s="252"/>
      <c r="C98" s="253"/>
      <c r="D98" s="253"/>
      <c r="E98" s="256"/>
      <c r="F98" s="255"/>
      <c r="G98" s="260"/>
      <c r="H98" s="42"/>
      <c r="I98" s="42"/>
      <c r="J98" s="42"/>
      <c r="K98" s="42"/>
      <c r="L98" s="43"/>
    </row>
    <row r="99" spans="2:12" ht="14.45">
      <c r="B99" s="252"/>
      <c r="C99" s="253"/>
      <c r="D99" s="253"/>
      <c r="E99" s="256"/>
      <c r="F99" s="255"/>
      <c r="G99" s="260"/>
      <c r="H99" s="42"/>
      <c r="I99" s="42"/>
      <c r="J99" s="42"/>
      <c r="K99" s="42"/>
      <c r="L99" s="43"/>
    </row>
    <row r="100" spans="2:12" ht="14.45">
      <c r="B100" s="252"/>
      <c r="C100" s="253"/>
      <c r="D100" s="253"/>
      <c r="E100" s="256"/>
      <c r="F100" s="255"/>
      <c r="G100" s="260"/>
      <c r="H100" s="42"/>
      <c r="I100" s="42"/>
      <c r="J100" s="42"/>
      <c r="K100" s="42"/>
      <c r="L100" s="43"/>
    </row>
    <row r="101" spans="2:12" ht="14.45">
      <c r="B101" s="252"/>
      <c r="C101" s="253"/>
      <c r="D101" s="253"/>
      <c r="E101" s="256"/>
      <c r="F101" s="255"/>
      <c r="G101" s="260"/>
      <c r="H101" s="42"/>
      <c r="I101" s="42"/>
      <c r="J101" s="42"/>
      <c r="K101" s="42"/>
      <c r="L101" s="43"/>
    </row>
    <row r="102" spans="2:12" ht="14.45">
      <c r="B102" s="252"/>
      <c r="C102" s="253"/>
      <c r="D102" s="253"/>
      <c r="E102" s="256"/>
      <c r="F102" s="255"/>
      <c r="G102" s="260"/>
      <c r="H102" s="42"/>
      <c r="I102" s="42"/>
      <c r="J102" s="42"/>
      <c r="K102" s="42"/>
      <c r="L102" s="43"/>
    </row>
    <row r="103" spans="2:12" ht="14.45">
      <c r="B103" s="252"/>
      <c r="C103" s="253"/>
      <c r="D103" s="253"/>
      <c r="E103" s="256"/>
      <c r="F103" s="255"/>
      <c r="G103" s="260"/>
      <c r="H103" s="47"/>
      <c r="I103" s="47"/>
      <c r="J103" s="47"/>
      <c r="K103" s="47"/>
      <c r="L103" s="49"/>
    </row>
    <row r="104" spans="2:12" ht="14.25" customHeight="1">
      <c r="B104" s="257"/>
      <c r="C104" s="257"/>
      <c r="D104" s="257"/>
      <c r="E104" s="257"/>
      <c r="F104" s="257"/>
      <c r="G104" s="261"/>
    </row>
    <row r="105" spans="2:12" ht="14.25" customHeight="1">
      <c r="B105" s="257"/>
      <c r="C105" s="257"/>
      <c r="D105" s="257"/>
      <c r="E105" s="257"/>
      <c r="F105" s="257"/>
      <c r="G105" s="261"/>
    </row>
    <row r="106" spans="2:12" ht="14.25" customHeight="1">
      <c r="B106" s="257"/>
      <c r="C106" s="257"/>
      <c r="D106" s="257"/>
      <c r="E106" s="257"/>
      <c r="F106" s="257"/>
      <c r="G106" s="261"/>
    </row>
    <row r="107" spans="2:12" ht="14.25" customHeight="1">
      <c r="B107" s="257"/>
      <c r="C107" s="257"/>
      <c r="D107" s="257"/>
      <c r="E107" s="257"/>
      <c r="F107" s="257"/>
      <c r="G107" s="261"/>
    </row>
    <row r="108" spans="2:12" ht="14.25" customHeight="1">
      <c r="B108" s="257"/>
      <c r="C108" s="257"/>
      <c r="D108" s="257"/>
      <c r="E108" s="257"/>
      <c r="F108" s="257"/>
      <c r="G108" s="261"/>
    </row>
    <row r="109" spans="2:12" ht="14.25" customHeight="1">
      <c r="B109" s="257"/>
      <c r="C109" s="257"/>
      <c r="D109" s="257"/>
      <c r="E109" s="257"/>
      <c r="F109" s="257"/>
      <c r="G109" s="261"/>
    </row>
    <row r="110" spans="2:12" ht="14.25" customHeight="1">
      <c r="B110" s="257"/>
      <c r="C110" s="257"/>
      <c r="D110" s="257"/>
      <c r="E110" s="257"/>
      <c r="F110" s="257"/>
      <c r="G110" s="261"/>
    </row>
    <row r="111" spans="2:12" ht="14.25" customHeight="1">
      <c r="B111" s="257"/>
      <c r="C111" s="257"/>
      <c r="D111" s="257"/>
      <c r="E111" s="257"/>
      <c r="F111" s="257"/>
      <c r="G111" s="261"/>
    </row>
    <row r="112" spans="2:12" ht="14.25" customHeight="1">
      <c r="B112" s="257"/>
      <c r="C112" s="257"/>
      <c r="D112" s="257"/>
      <c r="E112" s="257"/>
      <c r="F112" s="257"/>
      <c r="G112" s="261"/>
    </row>
    <row r="113" spans="2:7" ht="14.25" customHeight="1">
      <c r="B113" s="257"/>
      <c r="C113" s="257"/>
      <c r="D113" s="257"/>
      <c r="E113" s="257"/>
      <c r="F113" s="257"/>
      <c r="G113" s="261"/>
    </row>
    <row r="114" spans="2:7" ht="14.25" customHeight="1">
      <c r="B114" s="257"/>
      <c r="C114" s="257"/>
      <c r="D114" s="257"/>
      <c r="E114" s="257"/>
      <c r="F114" s="257"/>
      <c r="G114" s="261"/>
    </row>
    <row r="115" spans="2:7" ht="14.25" customHeight="1">
      <c r="B115" s="257"/>
      <c r="C115" s="257"/>
      <c r="D115" s="257"/>
      <c r="E115" s="257"/>
      <c r="F115" s="257"/>
      <c r="G115" s="261"/>
    </row>
    <row r="116" spans="2:7" ht="14.25" customHeight="1">
      <c r="B116" s="257"/>
      <c r="C116" s="257"/>
      <c r="D116" s="257"/>
      <c r="E116" s="257"/>
      <c r="F116" s="257"/>
      <c r="G116" s="261"/>
    </row>
    <row r="117" spans="2:7" ht="14.25" customHeight="1">
      <c r="B117" s="257"/>
      <c r="C117" s="257"/>
      <c r="D117" s="257"/>
      <c r="E117" s="257"/>
      <c r="F117" s="257"/>
      <c r="G117" s="261"/>
    </row>
    <row r="118" spans="2:7" ht="14.25" customHeight="1">
      <c r="B118" s="257"/>
      <c r="C118" s="257"/>
      <c r="D118" s="257"/>
      <c r="E118" s="257"/>
      <c r="F118" s="257"/>
      <c r="G118" s="261"/>
    </row>
    <row r="119" spans="2:7" ht="14.25" customHeight="1">
      <c r="B119" s="257"/>
      <c r="C119" s="257"/>
      <c r="D119" s="257"/>
      <c r="E119" s="257"/>
      <c r="F119" s="257"/>
      <c r="G119" s="261"/>
    </row>
    <row r="120" spans="2:7" ht="14.25" customHeight="1">
      <c r="B120" s="257"/>
      <c r="C120" s="257"/>
      <c r="D120" s="257"/>
      <c r="E120" s="257"/>
      <c r="F120" s="257"/>
      <c r="G120" s="261"/>
    </row>
    <row r="121" spans="2:7" ht="14.25" customHeight="1">
      <c r="B121" s="257"/>
      <c r="C121" s="257"/>
      <c r="D121" s="257"/>
      <c r="E121" s="257"/>
      <c r="F121" s="257"/>
      <c r="G121" s="261"/>
    </row>
    <row r="122" spans="2:7" ht="14.25" customHeight="1">
      <c r="B122" s="257"/>
      <c r="C122" s="257"/>
      <c r="D122" s="257"/>
      <c r="E122" s="257"/>
      <c r="F122" s="257"/>
      <c r="G122" s="261"/>
    </row>
    <row r="123" spans="2:7" ht="14.25" customHeight="1">
      <c r="B123" s="257"/>
      <c r="C123" s="257"/>
      <c r="D123" s="257"/>
      <c r="E123" s="257"/>
      <c r="F123" s="257"/>
      <c r="G123" s="261"/>
    </row>
    <row r="124" spans="2:7" ht="14.25" customHeight="1">
      <c r="B124" s="257"/>
      <c r="C124" s="257"/>
      <c r="D124" s="257"/>
      <c r="E124" s="257"/>
      <c r="F124" s="257"/>
      <c r="G124" s="261"/>
    </row>
    <row r="125" spans="2:7" ht="14.25" customHeight="1">
      <c r="B125" s="257"/>
      <c r="C125" s="257"/>
      <c r="D125" s="257"/>
      <c r="E125" s="257"/>
      <c r="F125" s="257"/>
      <c r="G125" s="261"/>
    </row>
    <row r="126" spans="2:7" ht="14.25" customHeight="1">
      <c r="B126" s="257"/>
      <c r="C126" s="257"/>
      <c r="D126" s="257"/>
      <c r="E126" s="257"/>
      <c r="F126" s="257"/>
      <c r="G126" s="261"/>
    </row>
    <row r="127" spans="2:7" ht="14.25" customHeight="1">
      <c r="B127" s="257"/>
      <c r="C127" s="257"/>
      <c r="D127" s="257"/>
      <c r="E127" s="257"/>
      <c r="F127" s="257"/>
      <c r="G127" s="261"/>
    </row>
    <row r="128" spans="2:7" ht="14.25" customHeight="1">
      <c r="B128" s="257"/>
      <c r="C128" s="257"/>
      <c r="D128" s="257"/>
      <c r="E128" s="257"/>
      <c r="F128" s="257"/>
      <c r="G128" s="261"/>
    </row>
    <row r="129" spans="2:7" ht="14.25" customHeight="1">
      <c r="B129" s="257"/>
      <c r="C129" s="257"/>
      <c r="D129" s="257"/>
      <c r="E129" s="257"/>
      <c r="F129" s="257"/>
      <c r="G129" s="261"/>
    </row>
    <row r="130" spans="2:7" ht="14.25" customHeight="1">
      <c r="B130" s="257"/>
      <c r="C130" s="257"/>
      <c r="D130" s="257"/>
      <c r="E130" s="257"/>
      <c r="F130" s="257"/>
      <c r="G130" s="261"/>
    </row>
    <row r="131" spans="2:7" ht="14.25" customHeight="1">
      <c r="B131" s="257"/>
      <c r="C131" s="257"/>
      <c r="D131" s="257"/>
      <c r="E131" s="257"/>
      <c r="F131" s="257"/>
      <c r="G131" s="261"/>
    </row>
    <row r="132" spans="2:7" ht="14.25" customHeight="1">
      <c r="B132" s="257"/>
      <c r="C132" s="257"/>
      <c r="D132" s="257"/>
      <c r="E132" s="257"/>
      <c r="F132" s="257"/>
      <c r="G132" s="261"/>
    </row>
    <row r="133" spans="2:7" ht="14.25" customHeight="1">
      <c r="B133" s="257"/>
      <c r="C133" s="257"/>
      <c r="D133" s="257"/>
      <c r="E133" s="257"/>
      <c r="F133" s="257"/>
      <c r="G133" s="261"/>
    </row>
    <row r="134" spans="2:7" ht="14.25" customHeight="1">
      <c r="B134" s="257"/>
      <c r="C134" s="257"/>
      <c r="D134" s="257"/>
      <c r="E134" s="257"/>
      <c r="F134" s="257"/>
      <c r="G134" s="261"/>
    </row>
    <row r="135" spans="2:7" ht="14.25" customHeight="1">
      <c r="B135" s="257"/>
      <c r="C135" s="257"/>
      <c r="D135" s="257"/>
      <c r="E135" s="257"/>
      <c r="F135" s="257"/>
      <c r="G135" s="261"/>
    </row>
    <row r="136" spans="2:7" ht="14.25" customHeight="1">
      <c r="B136" s="257"/>
      <c r="C136" s="257"/>
      <c r="D136" s="257"/>
      <c r="E136" s="257"/>
      <c r="F136" s="257"/>
      <c r="G136" s="261"/>
    </row>
    <row r="137" spans="2:7" ht="14.25" customHeight="1">
      <c r="B137" s="257"/>
      <c r="C137" s="257"/>
      <c r="D137" s="257"/>
      <c r="E137" s="257"/>
      <c r="F137" s="257"/>
      <c r="G137" s="261"/>
    </row>
    <row r="138" spans="2:7" ht="14.25" customHeight="1">
      <c r="B138" s="257"/>
      <c r="C138" s="257"/>
      <c r="D138" s="257"/>
      <c r="E138" s="257"/>
      <c r="F138" s="257"/>
      <c r="G138" s="261"/>
    </row>
    <row r="139" spans="2:7" ht="14.25" customHeight="1">
      <c r="B139" s="257"/>
      <c r="C139" s="257"/>
      <c r="D139" s="257"/>
      <c r="E139" s="257"/>
      <c r="F139" s="257"/>
      <c r="G139" s="261"/>
    </row>
    <row r="140" spans="2:7" ht="14.25" customHeight="1">
      <c r="B140" s="257"/>
      <c r="C140" s="257"/>
      <c r="D140" s="257"/>
      <c r="E140" s="257"/>
      <c r="F140" s="257"/>
      <c r="G140" s="261"/>
    </row>
    <row r="141" spans="2:7" ht="14.25" customHeight="1">
      <c r="B141" s="257"/>
      <c r="C141" s="257"/>
      <c r="D141" s="257"/>
      <c r="E141" s="257"/>
      <c r="F141" s="257"/>
      <c r="G141" s="261"/>
    </row>
    <row r="142" spans="2:7" ht="14.25" customHeight="1">
      <c r="B142" s="257"/>
      <c r="C142" s="257"/>
      <c r="D142" s="257"/>
      <c r="E142" s="257"/>
      <c r="F142" s="257"/>
      <c r="G142" s="261"/>
    </row>
    <row r="143" spans="2:7" ht="14.25" customHeight="1">
      <c r="B143" s="257"/>
      <c r="C143" s="257"/>
      <c r="D143" s="257"/>
      <c r="E143" s="257"/>
      <c r="F143" s="257"/>
      <c r="G143" s="261"/>
    </row>
    <row r="144" spans="2:7" ht="14.25" customHeight="1">
      <c r="B144" s="257"/>
      <c r="C144" s="257"/>
      <c r="D144" s="257"/>
      <c r="E144" s="257"/>
      <c r="F144" s="257"/>
      <c r="G144" s="261"/>
    </row>
    <row r="145" spans="2:7" ht="14.25" customHeight="1">
      <c r="B145" s="257"/>
      <c r="C145" s="257"/>
      <c r="D145" s="257"/>
      <c r="E145" s="257"/>
      <c r="F145" s="257"/>
      <c r="G145" s="261"/>
    </row>
    <row r="146" spans="2:7" ht="14.25" customHeight="1">
      <c r="B146" s="257"/>
      <c r="C146" s="257"/>
      <c r="D146" s="257"/>
      <c r="E146" s="257"/>
      <c r="F146" s="257"/>
      <c r="G146" s="261"/>
    </row>
    <row r="147" spans="2:7" ht="14.25" customHeight="1">
      <c r="B147" s="257"/>
      <c r="C147" s="257"/>
      <c r="D147" s="257"/>
      <c r="E147" s="257"/>
      <c r="F147" s="257"/>
      <c r="G147" s="261"/>
    </row>
    <row r="148" spans="2:7" ht="14.25" customHeight="1">
      <c r="B148" s="257"/>
      <c r="C148" s="257"/>
      <c r="D148" s="257"/>
      <c r="E148" s="257"/>
      <c r="F148" s="257"/>
      <c r="G148" s="261"/>
    </row>
    <row r="149" spans="2:7" ht="14.25" customHeight="1">
      <c r="B149" s="257"/>
      <c r="C149" s="257"/>
      <c r="D149" s="257"/>
      <c r="E149" s="257"/>
      <c r="F149" s="257"/>
      <c r="G149" s="261"/>
    </row>
    <row r="150" spans="2:7" ht="14.25" customHeight="1">
      <c r="B150" s="257"/>
      <c r="C150" s="257"/>
      <c r="D150" s="257"/>
      <c r="E150" s="257"/>
      <c r="F150" s="257"/>
      <c r="G150" s="261"/>
    </row>
    <row r="151" spans="2:7" ht="14.25" customHeight="1">
      <c r="B151" s="257"/>
      <c r="C151" s="257"/>
      <c r="D151" s="257"/>
      <c r="E151" s="257"/>
      <c r="F151" s="257"/>
      <c r="G151" s="261"/>
    </row>
    <row r="152" spans="2:7" ht="14.25" customHeight="1">
      <c r="B152" s="257"/>
      <c r="C152" s="257"/>
      <c r="D152" s="257"/>
      <c r="E152" s="257"/>
      <c r="F152" s="257"/>
      <c r="G152" s="261"/>
    </row>
    <row r="153" spans="2:7" ht="14.25" customHeight="1">
      <c r="B153" s="257"/>
      <c r="C153" s="257"/>
      <c r="D153" s="257"/>
      <c r="E153" s="257"/>
      <c r="F153" s="257"/>
      <c r="G153" s="261"/>
    </row>
    <row r="154" spans="2:7" ht="14.25" customHeight="1">
      <c r="B154" s="257"/>
      <c r="C154" s="257"/>
      <c r="D154" s="257"/>
      <c r="E154" s="257"/>
      <c r="F154" s="257"/>
      <c r="G154" s="261"/>
    </row>
    <row r="155" spans="2:7" ht="14.25" customHeight="1">
      <c r="B155" s="257"/>
      <c r="C155" s="257"/>
      <c r="D155" s="257"/>
      <c r="E155" s="257"/>
      <c r="F155" s="257"/>
      <c r="G155" s="261"/>
    </row>
    <row r="156" spans="2:7" ht="14.25" customHeight="1">
      <c r="B156" s="257"/>
      <c r="C156" s="257"/>
      <c r="D156" s="257"/>
      <c r="E156" s="257"/>
      <c r="F156" s="257"/>
      <c r="G156" s="261"/>
    </row>
    <row r="157" spans="2:7" ht="14.25" customHeight="1">
      <c r="B157" s="257"/>
      <c r="C157" s="257"/>
      <c r="D157" s="257"/>
      <c r="E157" s="257"/>
      <c r="F157" s="257"/>
      <c r="G157" s="261"/>
    </row>
    <row r="158" spans="2:7" ht="14.25" customHeight="1">
      <c r="B158" s="257"/>
      <c r="C158" s="257"/>
      <c r="D158" s="257"/>
      <c r="E158" s="257"/>
      <c r="F158" s="257"/>
      <c r="G158" s="261"/>
    </row>
    <row r="159" spans="2:7" ht="14.25" customHeight="1">
      <c r="B159" s="257"/>
      <c r="C159" s="257"/>
      <c r="D159" s="257"/>
      <c r="E159" s="257"/>
      <c r="F159" s="257"/>
      <c r="G159" s="261"/>
    </row>
    <row r="160" spans="2:7" ht="14.25" customHeight="1">
      <c r="B160" s="257"/>
      <c r="C160" s="257"/>
      <c r="D160" s="257"/>
      <c r="E160" s="257"/>
      <c r="F160" s="257"/>
      <c r="G160" s="261"/>
    </row>
    <row r="161" spans="2:7" ht="14.25" customHeight="1">
      <c r="B161" s="257"/>
      <c r="C161" s="257"/>
      <c r="D161" s="257"/>
      <c r="E161" s="257"/>
      <c r="F161" s="257"/>
      <c r="G161" s="261"/>
    </row>
    <row r="162" spans="2:7" ht="14.25" customHeight="1">
      <c r="B162" s="257"/>
      <c r="C162" s="257"/>
      <c r="D162" s="257"/>
      <c r="E162" s="257"/>
      <c r="F162" s="257"/>
      <c r="G162" s="261"/>
    </row>
    <row r="163" spans="2:7" ht="14.25" customHeight="1">
      <c r="B163" s="257"/>
      <c r="C163" s="257"/>
      <c r="D163" s="257"/>
      <c r="E163" s="257"/>
      <c r="F163" s="257"/>
      <c r="G163" s="261"/>
    </row>
    <row r="164" spans="2:7" ht="14.25" customHeight="1">
      <c r="B164" s="257"/>
      <c r="C164" s="257"/>
      <c r="D164" s="257"/>
      <c r="E164" s="257"/>
      <c r="F164" s="257"/>
      <c r="G164" s="261"/>
    </row>
    <row r="165" spans="2:7" ht="14.25" customHeight="1">
      <c r="B165" s="257"/>
      <c r="C165" s="257"/>
      <c r="D165" s="257"/>
      <c r="E165" s="257"/>
      <c r="F165" s="257"/>
      <c r="G165" s="261"/>
    </row>
    <row r="166" spans="2:7" ht="14.25" customHeight="1">
      <c r="B166" s="257"/>
      <c r="C166" s="257"/>
      <c r="D166" s="257"/>
      <c r="E166" s="257"/>
      <c r="F166" s="257"/>
      <c r="G166" s="261"/>
    </row>
    <row r="167" spans="2:7" ht="14.25" customHeight="1">
      <c r="B167" s="257"/>
      <c r="C167" s="257"/>
      <c r="D167" s="257"/>
      <c r="E167" s="257"/>
      <c r="F167" s="257"/>
      <c r="G167" s="261"/>
    </row>
    <row r="168" spans="2:7" ht="14.25" customHeight="1">
      <c r="B168" s="257"/>
      <c r="C168" s="257"/>
      <c r="D168" s="257"/>
      <c r="E168" s="257"/>
      <c r="F168" s="257"/>
      <c r="G168" s="261"/>
    </row>
    <row r="169" spans="2:7" ht="14.25" customHeight="1">
      <c r="B169" s="257"/>
      <c r="C169" s="257"/>
      <c r="D169" s="257"/>
      <c r="E169" s="257"/>
      <c r="F169" s="257"/>
      <c r="G169" s="261"/>
    </row>
    <row r="170" spans="2:7" ht="14.25" customHeight="1">
      <c r="B170" s="257"/>
      <c r="C170" s="257"/>
      <c r="D170" s="257"/>
      <c r="E170" s="257"/>
      <c r="F170" s="257"/>
      <c r="G170" s="261"/>
    </row>
    <row r="171" spans="2:7" ht="14.25" customHeight="1">
      <c r="B171" s="257"/>
      <c r="C171" s="257"/>
      <c r="D171" s="257"/>
      <c r="E171" s="257"/>
      <c r="F171" s="257"/>
      <c r="G171" s="261"/>
    </row>
    <row r="172" spans="2:7" ht="14.25" customHeight="1">
      <c r="B172" s="257"/>
      <c r="C172" s="257"/>
      <c r="D172" s="257"/>
      <c r="E172" s="257"/>
      <c r="F172" s="257"/>
      <c r="G172" s="261"/>
    </row>
    <row r="173" spans="2:7" ht="14.25" customHeight="1">
      <c r="B173" s="257"/>
      <c r="C173" s="257"/>
      <c r="D173" s="257"/>
      <c r="E173" s="257"/>
      <c r="F173" s="257"/>
      <c r="G173" s="261"/>
    </row>
    <row r="174" spans="2:7" ht="14.25" customHeight="1">
      <c r="B174" s="257"/>
      <c r="C174" s="257"/>
      <c r="D174" s="257"/>
      <c r="E174" s="257"/>
      <c r="F174" s="257"/>
      <c r="G174" s="261"/>
    </row>
    <row r="175" spans="2:7" ht="14.25" customHeight="1">
      <c r="B175" s="257"/>
      <c r="C175" s="257"/>
      <c r="D175" s="257"/>
      <c r="E175" s="257"/>
      <c r="F175" s="257"/>
      <c r="G175" s="261"/>
    </row>
    <row r="176" spans="2:7" ht="14.25" customHeight="1">
      <c r="B176" s="257"/>
      <c r="C176" s="257"/>
      <c r="D176" s="257"/>
      <c r="E176" s="257"/>
      <c r="F176" s="257"/>
      <c r="G176" s="261"/>
    </row>
    <row r="177" spans="2:7" ht="14.25" customHeight="1">
      <c r="B177" s="257"/>
      <c r="C177" s="257"/>
      <c r="D177" s="257"/>
      <c r="E177" s="257"/>
      <c r="F177" s="257"/>
      <c r="G177" s="261"/>
    </row>
    <row r="178" spans="2:7" ht="14.25" customHeight="1">
      <c r="B178" s="257"/>
      <c r="C178" s="257"/>
      <c r="D178" s="257"/>
      <c r="E178" s="257"/>
      <c r="F178" s="257"/>
      <c r="G178" s="261"/>
    </row>
    <row r="179" spans="2:7" ht="14.25" customHeight="1">
      <c r="B179" s="257"/>
      <c r="C179" s="257"/>
      <c r="D179" s="257"/>
      <c r="E179" s="257"/>
      <c r="F179" s="257"/>
      <c r="G179" s="261"/>
    </row>
    <row r="180" spans="2:7" ht="14.25" customHeight="1">
      <c r="B180" s="257"/>
      <c r="C180" s="257"/>
      <c r="D180" s="257"/>
      <c r="E180" s="257"/>
      <c r="F180" s="257"/>
      <c r="G180" s="261"/>
    </row>
    <row r="181" spans="2:7" ht="14.25" customHeight="1">
      <c r="B181" s="257"/>
      <c r="C181" s="257"/>
      <c r="D181" s="257"/>
      <c r="E181" s="257"/>
      <c r="F181" s="257"/>
      <c r="G181" s="261"/>
    </row>
    <row r="182" spans="2:7" ht="14.25" customHeight="1">
      <c r="B182" s="257"/>
      <c r="C182" s="257"/>
      <c r="D182" s="257"/>
      <c r="E182" s="257"/>
      <c r="F182" s="257"/>
      <c r="G182" s="261"/>
    </row>
    <row r="183" spans="2:7" ht="14.25" customHeight="1">
      <c r="B183" s="257"/>
      <c r="C183" s="257"/>
      <c r="D183" s="257"/>
      <c r="E183" s="257"/>
      <c r="F183" s="257"/>
      <c r="G183" s="261"/>
    </row>
    <row r="184" spans="2:7" ht="14.25" customHeight="1">
      <c r="B184" s="257"/>
      <c r="C184" s="257"/>
      <c r="D184" s="257"/>
      <c r="E184" s="257"/>
      <c r="F184" s="257"/>
      <c r="G184" s="261"/>
    </row>
    <row r="185" spans="2:7" ht="14.25" customHeight="1">
      <c r="B185" s="257"/>
      <c r="C185" s="257"/>
      <c r="D185" s="257"/>
      <c r="E185" s="257"/>
      <c r="F185" s="257"/>
      <c r="G185" s="261"/>
    </row>
    <row r="186" spans="2:7" ht="14.25" customHeight="1">
      <c r="B186" s="257"/>
      <c r="C186" s="257"/>
      <c r="D186" s="257"/>
      <c r="E186" s="257"/>
      <c r="F186" s="257"/>
      <c r="G186" s="261"/>
    </row>
    <row r="187" spans="2:7" ht="14.25" customHeight="1">
      <c r="B187" s="257"/>
      <c r="C187" s="257"/>
      <c r="D187" s="257"/>
      <c r="E187" s="257"/>
      <c r="F187" s="257"/>
      <c r="G187" s="261"/>
    </row>
    <row r="188" spans="2:7" ht="14.25" customHeight="1">
      <c r="B188" s="257"/>
      <c r="C188" s="257"/>
      <c r="D188" s="257"/>
      <c r="E188" s="257"/>
      <c r="F188" s="257"/>
      <c r="G188" s="261"/>
    </row>
    <row r="189" spans="2:7" ht="14.25" customHeight="1">
      <c r="B189" s="257"/>
      <c r="C189" s="257"/>
      <c r="D189" s="257"/>
      <c r="E189" s="257"/>
      <c r="F189" s="257"/>
      <c r="G189" s="261"/>
    </row>
    <row r="190" spans="2:7" ht="14.25" customHeight="1">
      <c r="B190" s="257"/>
      <c r="C190" s="257"/>
      <c r="D190" s="257"/>
      <c r="E190" s="257"/>
      <c r="F190" s="257"/>
      <c r="G190" s="261"/>
    </row>
    <row r="191" spans="2:7" ht="14.25" customHeight="1">
      <c r="B191" s="257"/>
      <c r="C191" s="257"/>
      <c r="D191" s="257"/>
      <c r="E191" s="257"/>
      <c r="F191" s="257"/>
      <c r="G191" s="261"/>
    </row>
    <row r="192" spans="2:7" ht="14.25" customHeight="1">
      <c r="B192" s="257"/>
      <c r="C192" s="257"/>
      <c r="D192" s="257"/>
      <c r="E192" s="257"/>
      <c r="F192" s="257"/>
      <c r="G192" s="261"/>
    </row>
    <row r="193" spans="2:7" ht="14.25" customHeight="1">
      <c r="B193" s="257"/>
      <c r="C193" s="257"/>
      <c r="D193" s="257"/>
      <c r="E193" s="257"/>
      <c r="F193" s="257"/>
      <c r="G193" s="261"/>
    </row>
    <row r="194" spans="2:7" ht="14.25" customHeight="1">
      <c r="B194" s="257"/>
      <c r="C194" s="257"/>
      <c r="D194" s="257"/>
      <c r="E194" s="257"/>
      <c r="F194" s="257"/>
      <c r="G194" s="261"/>
    </row>
    <row r="195" spans="2:7" ht="14.25" customHeight="1">
      <c r="B195" s="257"/>
      <c r="C195" s="257"/>
      <c r="D195" s="257"/>
      <c r="E195" s="257"/>
      <c r="F195" s="257"/>
      <c r="G195" s="261"/>
    </row>
    <row r="196" spans="2:7" ht="14.25" customHeight="1">
      <c r="B196" s="257"/>
      <c r="C196" s="257"/>
      <c r="D196" s="257"/>
      <c r="E196" s="257"/>
      <c r="F196" s="257"/>
      <c r="G196" s="261"/>
    </row>
    <row r="197" spans="2:7" ht="14.25" customHeight="1">
      <c r="B197" s="257"/>
      <c r="C197" s="257"/>
      <c r="D197" s="257"/>
      <c r="E197" s="257"/>
      <c r="F197" s="257"/>
      <c r="G197" s="261"/>
    </row>
    <row r="198" spans="2:7" ht="14.25" customHeight="1">
      <c r="B198" s="257"/>
      <c r="C198" s="257"/>
      <c r="D198" s="257"/>
      <c r="E198" s="257"/>
      <c r="F198" s="257"/>
      <c r="G198" s="261"/>
    </row>
    <row r="199" spans="2:7" ht="14.25" customHeight="1">
      <c r="B199" s="257"/>
      <c r="C199" s="257"/>
      <c r="D199" s="257"/>
      <c r="E199" s="257"/>
      <c r="F199" s="257"/>
      <c r="G199" s="261"/>
    </row>
    <row r="200" spans="2:7" ht="14.25" customHeight="1">
      <c r="B200" s="257"/>
      <c r="C200" s="257"/>
      <c r="D200" s="257"/>
      <c r="E200" s="257"/>
      <c r="F200" s="257"/>
      <c r="G200" s="261"/>
    </row>
    <row r="201" spans="2:7" ht="14.25" customHeight="1">
      <c r="B201" s="257"/>
      <c r="C201" s="257"/>
      <c r="D201" s="257"/>
      <c r="E201" s="257"/>
      <c r="F201" s="257"/>
      <c r="G201" s="261"/>
    </row>
    <row r="202" spans="2:7" ht="14.25" customHeight="1">
      <c r="B202" s="257"/>
      <c r="C202" s="257"/>
      <c r="D202" s="257"/>
      <c r="E202" s="257"/>
      <c r="F202" s="257"/>
      <c r="G202" s="261"/>
    </row>
    <row r="203" spans="2:7" ht="14.25" customHeight="1">
      <c r="B203" s="257"/>
      <c r="C203" s="257"/>
      <c r="D203" s="257"/>
      <c r="E203" s="257"/>
      <c r="F203" s="257"/>
      <c r="G203" s="261"/>
    </row>
    <row r="204" spans="2:7" ht="14.25" customHeight="1">
      <c r="B204" s="257"/>
      <c r="C204" s="257"/>
      <c r="D204" s="257"/>
      <c r="E204" s="257"/>
      <c r="F204" s="257"/>
      <c r="G204" s="261"/>
    </row>
    <row r="205" spans="2:7" ht="14.25" customHeight="1">
      <c r="B205" s="257"/>
      <c r="C205" s="257"/>
      <c r="D205" s="257"/>
      <c r="E205" s="257"/>
      <c r="F205" s="257"/>
      <c r="G205" s="261"/>
    </row>
    <row r="206" spans="2:7" ht="14.25" customHeight="1">
      <c r="B206" s="257"/>
      <c r="C206" s="257"/>
      <c r="D206" s="257"/>
      <c r="E206" s="257"/>
      <c r="F206" s="257"/>
      <c r="G206" s="261"/>
    </row>
    <row r="207" spans="2:7" ht="14.25" customHeight="1">
      <c r="B207" s="257"/>
      <c r="C207" s="257"/>
      <c r="D207" s="257"/>
      <c r="E207" s="257"/>
      <c r="F207" s="257"/>
      <c r="G207" s="261"/>
    </row>
    <row r="208" spans="2:7" ht="14.25" customHeight="1">
      <c r="B208" s="257"/>
      <c r="C208" s="257"/>
      <c r="D208" s="257"/>
      <c r="E208" s="257"/>
      <c r="F208" s="257"/>
      <c r="G208" s="261"/>
    </row>
    <row r="209" spans="2:7" ht="14.25" customHeight="1">
      <c r="B209" s="257"/>
      <c r="C209" s="257"/>
      <c r="D209" s="257"/>
      <c r="E209" s="257"/>
      <c r="F209" s="257"/>
      <c r="G209" s="261"/>
    </row>
    <row r="210" spans="2:7" ht="14.25" customHeight="1">
      <c r="B210" s="257"/>
      <c r="C210" s="257"/>
      <c r="D210" s="257"/>
      <c r="E210" s="257"/>
      <c r="F210" s="257"/>
      <c r="G210" s="261"/>
    </row>
    <row r="211" spans="2:7" ht="14.25" customHeight="1">
      <c r="B211" s="257"/>
      <c r="C211" s="257"/>
      <c r="D211" s="257"/>
      <c r="E211" s="257"/>
      <c r="F211" s="257"/>
      <c r="G211" s="261"/>
    </row>
    <row r="212" spans="2:7" ht="14.25" customHeight="1">
      <c r="B212" s="257"/>
      <c r="C212" s="257"/>
      <c r="D212" s="257"/>
      <c r="E212" s="257"/>
      <c r="F212" s="257"/>
      <c r="G212" s="261"/>
    </row>
    <row r="213" spans="2:7" ht="14.25" customHeight="1">
      <c r="B213" s="257"/>
      <c r="C213" s="257"/>
      <c r="D213" s="257"/>
      <c r="E213" s="257"/>
      <c r="F213" s="257"/>
      <c r="G213" s="261"/>
    </row>
    <row r="214" spans="2:7" ht="14.25" customHeight="1">
      <c r="B214" s="257"/>
      <c r="C214" s="257"/>
      <c r="D214" s="257"/>
      <c r="E214" s="257"/>
      <c r="F214" s="257"/>
      <c r="G214" s="261"/>
    </row>
    <row r="215" spans="2:7" ht="14.25" customHeight="1">
      <c r="B215" s="257"/>
      <c r="C215" s="257"/>
      <c r="D215" s="257"/>
      <c r="E215" s="257"/>
      <c r="F215" s="257"/>
      <c r="G215" s="261"/>
    </row>
    <row r="216" spans="2:7" ht="14.25" customHeight="1">
      <c r="B216" s="257"/>
      <c r="C216" s="257"/>
      <c r="D216" s="257"/>
      <c r="E216" s="257"/>
      <c r="F216" s="257"/>
      <c r="G216" s="261"/>
    </row>
    <row r="217" spans="2:7" ht="14.25" customHeight="1">
      <c r="B217" s="257"/>
      <c r="C217" s="257"/>
      <c r="D217" s="257"/>
      <c r="E217" s="257"/>
      <c r="F217" s="257"/>
      <c r="G217" s="261"/>
    </row>
    <row r="218" spans="2:7" ht="14.25" customHeight="1">
      <c r="B218" s="257"/>
      <c r="C218" s="257"/>
      <c r="D218" s="257"/>
      <c r="E218" s="257"/>
      <c r="F218" s="257"/>
      <c r="G218" s="261"/>
    </row>
    <row r="219" spans="2:7" ht="14.25" customHeight="1">
      <c r="B219" s="257"/>
      <c r="C219" s="257"/>
      <c r="D219" s="257"/>
      <c r="E219" s="257"/>
      <c r="F219" s="257"/>
      <c r="G219" s="261"/>
    </row>
    <row r="220" spans="2:7" ht="14.25" customHeight="1">
      <c r="B220" s="257"/>
      <c r="C220" s="257"/>
      <c r="D220" s="257"/>
      <c r="E220" s="257"/>
      <c r="F220" s="257"/>
      <c r="G220" s="261"/>
    </row>
    <row r="221" spans="2:7" ht="14.25" customHeight="1">
      <c r="B221" s="257"/>
      <c r="C221" s="257"/>
      <c r="D221" s="257"/>
      <c r="E221" s="257"/>
      <c r="F221" s="257"/>
      <c r="G221" s="261"/>
    </row>
    <row r="222" spans="2:7" ht="14.25" customHeight="1">
      <c r="B222" s="257"/>
      <c r="C222" s="257"/>
      <c r="D222" s="257"/>
      <c r="E222" s="257"/>
      <c r="F222" s="257"/>
      <c r="G222" s="261"/>
    </row>
    <row r="223" spans="2:7" ht="14.25" customHeight="1">
      <c r="B223" s="257"/>
      <c r="C223" s="257"/>
      <c r="D223" s="257"/>
      <c r="E223" s="257"/>
      <c r="F223" s="257"/>
      <c r="G223" s="261"/>
    </row>
    <row r="224" spans="2:7" ht="14.25" customHeight="1">
      <c r="B224" s="257"/>
      <c r="C224" s="257"/>
      <c r="D224" s="257"/>
      <c r="E224" s="257"/>
      <c r="F224" s="257"/>
      <c r="G224" s="261"/>
    </row>
    <row r="225" spans="2:7" ht="14.25" customHeight="1">
      <c r="B225" s="257"/>
      <c r="C225" s="257"/>
      <c r="D225" s="257"/>
      <c r="E225" s="257"/>
      <c r="F225" s="257"/>
      <c r="G225" s="261"/>
    </row>
    <row r="226" spans="2:7" ht="14.25" customHeight="1">
      <c r="B226" s="257"/>
      <c r="C226" s="257"/>
      <c r="D226" s="257"/>
      <c r="E226" s="257"/>
      <c r="F226" s="257"/>
      <c r="G226" s="261"/>
    </row>
    <row r="227" spans="2:7" ht="14.25" customHeight="1">
      <c r="B227" s="257"/>
      <c r="C227" s="257"/>
      <c r="D227" s="257"/>
      <c r="E227" s="257"/>
      <c r="F227" s="257"/>
      <c r="G227" s="261"/>
    </row>
    <row r="228" spans="2:7" ht="14.25" customHeight="1">
      <c r="B228" s="257"/>
      <c r="C228" s="257"/>
      <c r="D228" s="257"/>
      <c r="E228" s="257"/>
      <c r="F228" s="257"/>
      <c r="G228" s="261"/>
    </row>
    <row r="229" spans="2:7" ht="14.25" customHeight="1">
      <c r="B229" s="257"/>
      <c r="C229" s="257"/>
      <c r="D229" s="257"/>
      <c r="E229" s="257"/>
      <c r="F229" s="257"/>
      <c r="G229" s="261"/>
    </row>
    <row r="230" spans="2:7" ht="14.25" customHeight="1">
      <c r="B230" s="257"/>
      <c r="C230" s="257"/>
      <c r="D230" s="257"/>
      <c r="E230" s="257"/>
      <c r="F230" s="257"/>
      <c r="G230" s="261"/>
    </row>
    <row r="231" spans="2:7" ht="14.25" customHeight="1">
      <c r="B231" s="257"/>
      <c r="C231" s="257"/>
      <c r="D231" s="257"/>
      <c r="E231" s="257"/>
      <c r="F231" s="257"/>
      <c r="G231" s="261"/>
    </row>
    <row r="232" spans="2:7" ht="14.25" customHeight="1">
      <c r="B232" s="257"/>
      <c r="C232" s="257"/>
      <c r="D232" s="257"/>
      <c r="E232" s="257"/>
      <c r="F232" s="257"/>
      <c r="G232" s="261"/>
    </row>
    <row r="233" spans="2:7" ht="14.25" customHeight="1">
      <c r="B233" s="257"/>
      <c r="C233" s="257"/>
      <c r="D233" s="257"/>
      <c r="E233" s="257"/>
      <c r="F233" s="257"/>
      <c r="G233" s="261"/>
    </row>
    <row r="234" spans="2:7" ht="14.25" customHeight="1">
      <c r="B234" s="257"/>
      <c r="C234" s="257"/>
      <c r="D234" s="257"/>
      <c r="E234" s="257"/>
      <c r="F234" s="257"/>
      <c r="G234" s="261"/>
    </row>
    <row r="235" spans="2:7" ht="14.25" customHeight="1">
      <c r="B235" s="257"/>
      <c r="C235" s="257"/>
      <c r="D235" s="257"/>
      <c r="E235" s="257"/>
      <c r="F235" s="257"/>
      <c r="G235" s="261"/>
    </row>
    <row r="236" spans="2:7" ht="14.25" customHeight="1">
      <c r="B236" s="257"/>
      <c r="C236" s="257"/>
      <c r="D236" s="257"/>
      <c r="E236" s="257"/>
      <c r="F236" s="257"/>
      <c r="G236" s="261"/>
    </row>
    <row r="237" spans="2:7" ht="14.25" customHeight="1">
      <c r="B237" s="257"/>
      <c r="C237" s="257"/>
      <c r="D237" s="257"/>
      <c r="E237" s="257"/>
      <c r="F237" s="257"/>
      <c r="G237" s="261"/>
    </row>
    <row r="238" spans="2:7" ht="14.25" customHeight="1">
      <c r="B238" s="257"/>
      <c r="C238" s="257"/>
      <c r="D238" s="257"/>
      <c r="E238" s="257"/>
      <c r="F238" s="257"/>
      <c r="G238" s="261"/>
    </row>
    <row r="239" spans="2:7" ht="14.25" customHeight="1">
      <c r="B239" s="257"/>
      <c r="C239" s="257"/>
      <c r="D239" s="257"/>
      <c r="E239" s="257"/>
      <c r="F239" s="257"/>
      <c r="G239" s="261"/>
    </row>
    <row r="240" spans="2:7" ht="14.25" customHeight="1">
      <c r="B240" s="257"/>
      <c r="C240" s="257"/>
      <c r="D240" s="257"/>
      <c r="E240" s="257"/>
      <c r="F240" s="257"/>
      <c r="G240" s="261"/>
    </row>
    <row r="241" spans="2:7" ht="14.25" customHeight="1">
      <c r="B241" s="257"/>
      <c r="C241" s="257"/>
      <c r="D241" s="257"/>
      <c r="E241" s="257"/>
      <c r="F241" s="257"/>
      <c r="G241" s="261"/>
    </row>
    <row r="242" spans="2:7" ht="14.25" customHeight="1">
      <c r="B242" s="257"/>
      <c r="C242" s="257"/>
      <c r="D242" s="257"/>
      <c r="E242" s="257"/>
      <c r="F242" s="257"/>
      <c r="G242" s="261"/>
    </row>
    <row r="243" spans="2:7" ht="14.25" customHeight="1">
      <c r="B243" s="257"/>
      <c r="C243" s="257"/>
      <c r="D243" s="257"/>
      <c r="E243" s="257"/>
      <c r="F243" s="257"/>
      <c r="G243" s="261"/>
    </row>
    <row r="244" spans="2:7" ht="14.25" customHeight="1">
      <c r="B244" s="257"/>
      <c r="C244" s="257"/>
      <c r="D244" s="257"/>
      <c r="E244" s="257"/>
      <c r="F244" s="257"/>
      <c r="G244" s="261"/>
    </row>
    <row r="245" spans="2:7" ht="14.25" customHeight="1">
      <c r="B245" s="257"/>
      <c r="C245" s="257"/>
      <c r="D245" s="257"/>
      <c r="E245" s="257"/>
      <c r="F245" s="257"/>
      <c r="G245" s="261"/>
    </row>
    <row r="246" spans="2:7" ht="14.25" customHeight="1">
      <c r="B246" s="257"/>
      <c r="C246" s="257"/>
      <c r="D246" s="257"/>
      <c r="E246" s="257"/>
      <c r="F246" s="257"/>
      <c r="G246" s="261"/>
    </row>
    <row r="247" spans="2:7" ht="14.25" customHeight="1">
      <c r="B247" s="257"/>
      <c r="C247" s="257"/>
      <c r="D247" s="257"/>
      <c r="E247" s="257"/>
      <c r="F247" s="257"/>
      <c r="G247" s="261"/>
    </row>
    <row r="248" spans="2:7" ht="14.25" customHeight="1">
      <c r="B248" s="257"/>
      <c r="C248" s="257"/>
      <c r="D248" s="257"/>
      <c r="E248" s="257"/>
      <c r="F248" s="257"/>
      <c r="G248" s="261"/>
    </row>
    <row r="249" spans="2:7" ht="14.25" customHeight="1">
      <c r="B249" s="257"/>
      <c r="C249" s="257"/>
      <c r="D249" s="257"/>
      <c r="E249" s="257"/>
      <c r="F249" s="257"/>
      <c r="G249" s="261"/>
    </row>
    <row r="250" spans="2:7" ht="14.25" customHeight="1">
      <c r="B250" s="257"/>
      <c r="C250" s="257"/>
      <c r="D250" s="257"/>
      <c r="E250" s="257"/>
      <c r="F250" s="257"/>
      <c r="G250" s="261"/>
    </row>
    <row r="251" spans="2:7" ht="14.25" customHeight="1">
      <c r="B251" s="257"/>
      <c r="C251" s="257"/>
      <c r="D251" s="257"/>
      <c r="E251" s="257"/>
      <c r="F251" s="257"/>
      <c r="G251" s="261"/>
    </row>
    <row r="252" spans="2:7" ht="14.25" customHeight="1">
      <c r="B252" s="257"/>
      <c r="C252" s="257"/>
      <c r="D252" s="257"/>
      <c r="E252" s="257"/>
      <c r="F252" s="257"/>
      <c r="G252" s="261"/>
    </row>
    <row r="253" spans="2:7" ht="14.25" customHeight="1">
      <c r="B253" s="257"/>
      <c r="C253" s="257"/>
      <c r="D253" s="257"/>
      <c r="E253" s="257"/>
      <c r="F253" s="257"/>
      <c r="G253" s="261"/>
    </row>
    <row r="254" spans="2:7" ht="14.25" customHeight="1">
      <c r="B254" s="257"/>
      <c r="C254" s="257"/>
      <c r="D254" s="257"/>
      <c r="E254" s="257"/>
      <c r="F254" s="257"/>
      <c r="G254" s="261"/>
    </row>
    <row r="255" spans="2:7" ht="14.25" customHeight="1">
      <c r="B255" s="257"/>
      <c r="C255" s="257"/>
      <c r="D255" s="257"/>
      <c r="E255" s="257"/>
      <c r="F255" s="257"/>
      <c r="G255" s="261"/>
    </row>
    <row r="256" spans="2:7" ht="14.25" customHeight="1">
      <c r="B256" s="257"/>
      <c r="C256" s="257"/>
      <c r="D256" s="257"/>
      <c r="E256" s="257"/>
      <c r="F256" s="257"/>
      <c r="G256" s="261"/>
    </row>
    <row r="257" spans="2:7" ht="14.25" customHeight="1">
      <c r="B257" s="257"/>
      <c r="C257" s="257"/>
      <c r="D257" s="257"/>
      <c r="E257" s="257"/>
      <c r="F257" s="257"/>
      <c r="G257" s="261"/>
    </row>
    <row r="258" spans="2:7" ht="14.25" customHeight="1">
      <c r="B258" s="257"/>
      <c r="C258" s="257"/>
      <c r="D258" s="257"/>
      <c r="E258" s="257"/>
      <c r="F258" s="257"/>
      <c r="G258" s="261"/>
    </row>
    <row r="259" spans="2:7" ht="14.25" customHeight="1">
      <c r="B259" s="257"/>
      <c r="C259" s="257"/>
      <c r="D259" s="257"/>
      <c r="E259" s="257"/>
      <c r="F259" s="257"/>
      <c r="G259" s="261"/>
    </row>
    <row r="260" spans="2:7" ht="14.25" customHeight="1">
      <c r="B260" s="257"/>
      <c r="C260" s="257"/>
      <c r="D260" s="257"/>
      <c r="E260" s="257"/>
      <c r="F260" s="257"/>
      <c r="G260" s="261"/>
    </row>
    <row r="261" spans="2:7" ht="14.25" customHeight="1">
      <c r="B261" s="257"/>
      <c r="C261" s="257"/>
      <c r="D261" s="257"/>
      <c r="E261" s="257"/>
      <c r="F261" s="257"/>
      <c r="G261" s="261"/>
    </row>
    <row r="262" spans="2:7" ht="14.25" customHeight="1">
      <c r="B262" s="257"/>
      <c r="C262" s="257"/>
      <c r="D262" s="257"/>
      <c r="E262" s="257"/>
      <c r="F262" s="257"/>
      <c r="G262" s="261"/>
    </row>
    <row r="263" spans="2:7" ht="14.25" customHeight="1">
      <c r="B263" s="257"/>
      <c r="C263" s="257"/>
      <c r="D263" s="257"/>
      <c r="E263" s="257"/>
      <c r="F263" s="257"/>
      <c r="G263" s="261"/>
    </row>
    <row r="264" spans="2:7" ht="14.25" customHeight="1">
      <c r="B264" s="257"/>
      <c r="C264" s="257"/>
      <c r="D264" s="257"/>
      <c r="E264" s="257"/>
      <c r="F264" s="257"/>
      <c r="G264" s="261"/>
    </row>
    <row r="265" spans="2:7" ht="14.25" customHeight="1">
      <c r="B265" s="257"/>
      <c r="C265" s="257"/>
      <c r="D265" s="257"/>
      <c r="E265" s="257"/>
      <c r="F265" s="257"/>
      <c r="G265" s="261"/>
    </row>
    <row r="266" spans="2:7" ht="14.25" customHeight="1">
      <c r="B266" s="257"/>
      <c r="C266" s="257"/>
      <c r="D266" s="257"/>
      <c r="E266" s="257"/>
      <c r="F266" s="257"/>
      <c r="G266" s="261"/>
    </row>
    <row r="267" spans="2:7" ht="14.25" customHeight="1">
      <c r="B267" s="257"/>
      <c r="C267" s="257"/>
      <c r="D267" s="257"/>
      <c r="E267" s="257"/>
      <c r="F267" s="257"/>
      <c r="G267" s="261"/>
    </row>
    <row r="268" spans="2:7" ht="14.25" customHeight="1">
      <c r="B268" s="257"/>
      <c r="C268" s="257"/>
      <c r="D268" s="257"/>
      <c r="E268" s="257"/>
      <c r="F268" s="257"/>
      <c r="G268" s="261"/>
    </row>
    <row r="269" spans="2:7" ht="14.25" customHeight="1">
      <c r="B269" s="257"/>
      <c r="C269" s="257"/>
      <c r="D269" s="257"/>
      <c r="E269" s="257"/>
      <c r="F269" s="257"/>
      <c r="G269" s="261"/>
    </row>
    <row r="270" spans="2:7" ht="14.25" customHeight="1">
      <c r="B270" s="257"/>
      <c r="C270" s="257"/>
      <c r="D270" s="257"/>
      <c r="E270" s="257"/>
      <c r="F270" s="257"/>
      <c r="G270" s="261"/>
    </row>
    <row r="271" spans="2:7" ht="14.25" customHeight="1">
      <c r="B271" s="257"/>
      <c r="C271" s="257"/>
      <c r="D271" s="257"/>
      <c r="E271" s="257"/>
      <c r="F271" s="257"/>
      <c r="G271" s="261"/>
    </row>
    <row r="272" spans="2:7" ht="14.25" customHeight="1">
      <c r="B272" s="257"/>
      <c r="C272" s="257"/>
      <c r="D272" s="257"/>
      <c r="E272" s="257"/>
      <c r="F272" s="257"/>
      <c r="G272" s="261"/>
    </row>
    <row r="273" spans="2:7" ht="14.25" customHeight="1">
      <c r="B273" s="257"/>
      <c r="C273" s="257"/>
      <c r="D273" s="257"/>
      <c r="E273" s="257"/>
      <c r="F273" s="257"/>
      <c r="G273" s="261"/>
    </row>
    <row r="274" spans="2:7" ht="14.25" customHeight="1">
      <c r="B274" s="257"/>
      <c r="C274" s="257"/>
      <c r="D274" s="257"/>
      <c r="E274" s="257"/>
      <c r="F274" s="257"/>
      <c r="G274" s="261"/>
    </row>
    <row r="275" spans="2:7" ht="14.25" customHeight="1">
      <c r="B275" s="257"/>
      <c r="C275" s="257"/>
      <c r="D275" s="257"/>
      <c r="E275" s="257"/>
      <c r="F275" s="257"/>
      <c r="G275" s="261"/>
    </row>
    <row r="276" spans="2:7" ht="14.25" customHeight="1">
      <c r="B276" s="257"/>
      <c r="C276" s="257"/>
      <c r="D276" s="257"/>
      <c r="E276" s="257"/>
      <c r="F276" s="257"/>
      <c r="G276" s="261"/>
    </row>
    <row r="277" spans="2:7" ht="14.25" customHeight="1">
      <c r="B277" s="257"/>
      <c r="C277" s="257"/>
      <c r="D277" s="257"/>
      <c r="E277" s="257"/>
      <c r="F277" s="257"/>
      <c r="G277" s="261"/>
    </row>
    <row r="278" spans="2:7" ht="14.25" customHeight="1">
      <c r="B278" s="257"/>
      <c r="C278" s="257"/>
      <c r="D278" s="257"/>
      <c r="E278" s="257"/>
      <c r="F278" s="257"/>
      <c r="G278" s="261"/>
    </row>
    <row r="279" spans="2:7" ht="14.25" customHeight="1">
      <c r="B279" s="257"/>
      <c r="C279" s="257"/>
      <c r="D279" s="257"/>
      <c r="E279" s="257"/>
      <c r="F279" s="257"/>
      <c r="G279" s="261"/>
    </row>
    <row r="280" spans="2:7" ht="14.25" customHeight="1">
      <c r="B280" s="257"/>
      <c r="C280" s="257"/>
      <c r="D280" s="257"/>
      <c r="E280" s="257"/>
      <c r="F280" s="257"/>
      <c r="G280" s="261"/>
    </row>
    <row r="281" spans="2:7" ht="14.25" customHeight="1">
      <c r="B281" s="257"/>
      <c r="C281" s="257"/>
      <c r="D281" s="257"/>
      <c r="E281" s="257"/>
      <c r="F281" s="257"/>
      <c r="G281" s="261"/>
    </row>
    <row r="282" spans="2:7" ht="14.25" customHeight="1">
      <c r="B282" s="257"/>
      <c r="C282" s="257"/>
      <c r="D282" s="257"/>
      <c r="E282" s="257"/>
      <c r="F282" s="257"/>
      <c r="G282" s="261"/>
    </row>
    <row r="283" spans="2:7" ht="14.25" customHeight="1">
      <c r="B283" s="257"/>
      <c r="C283" s="257"/>
      <c r="D283" s="257"/>
      <c r="E283" s="257"/>
      <c r="F283" s="257"/>
      <c r="G283" s="261"/>
    </row>
    <row r="284" spans="2:7" ht="14.25" customHeight="1">
      <c r="B284" s="257"/>
      <c r="C284" s="257"/>
      <c r="D284" s="257"/>
      <c r="E284" s="257"/>
      <c r="F284" s="257"/>
      <c r="G284" s="261"/>
    </row>
    <row r="285" spans="2:7" ht="14.25" customHeight="1">
      <c r="B285" s="257"/>
      <c r="C285" s="257"/>
      <c r="D285" s="257"/>
      <c r="E285" s="257"/>
      <c r="F285" s="257"/>
      <c r="G285" s="261"/>
    </row>
    <row r="286" spans="2:7" ht="14.25" customHeight="1">
      <c r="B286" s="257"/>
      <c r="C286" s="257"/>
      <c r="D286" s="257"/>
      <c r="E286" s="257"/>
      <c r="F286" s="257"/>
      <c r="G286" s="261"/>
    </row>
    <row r="287" spans="2:7" ht="14.25" customHeight="1">
      <c r="B287" s="257"/>
      <c r="C287" s="257"/>
      <c r="D287" s="257"/>
      <c r="E287" s="257"/>
      <c r="F287" s="257"/>
      <c r="G287" s="261"/>
    </row>
    <row r="288" spans="2:7" ht="14.25" customHeight="1">
      <c r="B288" s="257"/>
      <c r="C288" s="257"/>
      <c r="D288" s="257"/>
      <c r="E288" s="257"/>
      <c r="F288" s="257"/>
      <c r="G288" s="261"/>
    </row>
    <row r="289" spans="2:7" ht="14.25" customHeight="1">
      <c r="B289" s="257"/>
      <c r="C289" s="257"/>
      <c r="D289" s="257"/>
      <c r="E289" s="257"/>
      <c r="F289" s="257"/>
      <c r="G289" s="261"/>
    </row>
    <row r="290" spans="2:7" ht="14.25" customHeight="1">
      <c r="B290" s="257"/>
      <c r="C290" s="257"/>
      <c r="D290" s="257"/>
      <c r="E290" s="257"/>
      <c r="F290" s="257"/>
      <c r="G290" s="261"/>
    </row>
    <row r="291" spans="2:7" ht="14.25" customHeight="1">
      <c r="B291" s="257"/>
      <c r="C291" s="257"/>
      <c r="D291" s="257"/>
      <c r="E291" s="257"/>
      <c r="F291" s="257"/>
      <c r="G291" s="261"/>
    </row>
    <row r="292" spans="2:7" ht="14.25" customHeight="1">
      <c r="B292" s="257"/>
      <c r="C292" s="257"/>
      <c r="D292" s="257"/>
      <c r="E292" s="257"/>
      <c r="F292" s="257"/>
      <c r="G292" s="261"/>
    </row>
    <row r="293" spans="2:7" ht="14.25" customHeight="1">
      <c r="B293" s="257"/>
      <c r="C293" s="257"/>
      <c r="D293" s="257"/>
      <c r="E293" s="257"/>
      <c r="F293" s="257"/>
      <c r="G293" s="261"/>
    </row>
    <row r="294" spans="2:7" ht="14.25" customHeight="1">
      <c r="B294" s="257"/>
      <c r="C294" s="257"/>
      <c r="D294" s="257"/>
      <c r="E294" s="257"/>
      <c r="F294" s="257"/>
      <c r="G294" s="261"/>
    </row>
    <row r="295" spans="2:7" ht="14.25" customHeight="1">
      <c r="B295" s="257"/>
      <c r="C295" s="257"/>
      <c r="D295" s="257"/>
      <c r="E295" s="257"/>
      <c r="F295" s="257"/>
      <c r="G295" s="261"/>
    </row>
    <row r="296" spans="2:7" ht="14.25" customHeight="1">
      <c r="B296" s="257"/>
      <c r="C296" s="257"/>
      <c r="D296" s="257"/>
      <c r="E296" s="257"/>
      <c r="F296" s="257"/>
      <c r="G296" s="261"/>
    </row>
    <row r="297" spans="2:7" ht="14.25" customHeight="1">
      <c r="B297" s="257"/>
      <c r="C297" s="257"/>
      <c r="D297" s="257"/>
      <c r="E297" s="257"/>
      <c r="F297" s="257"/>
      <c r="G297" s="261"/>
    </row>
    <row r="298" spans="2:7" ht="14.25" customHeight="1">
      <c r="B298" s="257"/>
      <c r="C298" s="257"/>
      <c r="D298" s="257"/>
      <c r="E298" s="257"/>
      <c r="F298" s="257"/>
      <c r="G298" s="261"/>
    </row>
    <row r="299" spans="2:7" ht="14.25" customHeight="1">
      <c r="B299" s="257"/>
      <c r="C299" s="257"/>
      <c r="D299" s="257"/>
      <c r="E299" s="257"/>
      <c r="F299" s="257"/>
      <c r="G299" s="261"/>
    </row>
    <row r="300" spans="2:7" ht="14.25" customHeight="1">
      <c r="B300" s="257"/>
      <c r="C300" s="257"/>
      <c r="D300" s="257"/>
      <c r="E300" s="257"/>
      <c r="F300" s="257"/>
      <c r="G300" s="261"/>
    </row>
    <row r="301" spans="2:7" ht="14.25" customHeight="1">
      <c r="B301" s="257"/>
      <c r="C301" s="257"/>
      <c r="D301" s="257"/>
      <c r="E301" s="257"/>
      <c r="F301" s="257"/>
      <c r="G301" s="261"/>
    </row>
    <row r="302" spans="2:7" ht="14.25" customHeight="1">
      <c r="B302" s="257"/>
      <c r="C302" s="257"/>
      <c r="D302" s="257"/>
      <c r="E302" s="257"/>
      <c r="F302" s="257"/>
      <c r="G302" s="261"/>
    </row>
    <row r="303" spans="2:7" ht="14.25" customHeight="1">
      <c r="B303" s="258"/>
      <c r="C303" s="258"/>
      <c r="D303" s="258"/>
      <c r="E303" s="258"/>
      <c r="F303" s="258"/>
      <c r="G303" s="262"/>
    </row>
  </sheetData>
  <sheetProtection algorithmName="SHA-512" hashValue="aooJXieTFaiydbfyeT/2ZuAVKWdrCw+PFNaF65MfK/5jr3+hQa+B3PdblcX2eIOl9CW0LAuCm4ca/Ua9KQcMsg==" saltValue="iZzLVuyg315HI7jLnXBZDQ==" spinCount="100000" sheet="1" objects="1" formatColumns="0" autoFilter="0" pivotTables="0"/>
  <conditionalFormatting sqref="B4:L303">
    <cfRule type="expression" dxfId="32" priority="1">
      <formula>B4=""</formula>
    </cfRule>
  </conditionalFormatting>
  <conditionalFormatting sqref="B4:G303">
    <cfRule type="expression" dxfId="31" priority="2">
      <formula>$N4</formula>
    </cfRule>
  </conditionalFormatting>
  <dataValidations count="2">
    <dataValidation type="list" allowBlank="1" showInputMessage="1" showErrorMessage="1" sqref="H3:L3" xr:uid="{45F2C9A1-EFE1-4F85-BF66-7543124E1DE6}">
      <formula1>l_header_Budget</formula1>
    </dataValidation>
    <dataValidation type="list" allowBlank="1" showDropDown="1" showInputMessage="1" showErrorMessage="1" sqref="B3:G3" xr:uid="{A6D09C8F-B1BE-4204-8090-D56502287832}">
      <formula1>l_header_Budget</formula1>
    </dataValidation>
  </dataValidations>
  <pageMargins left="0.39370078740157483" right="0.39370078740157483" top="0.74803149606299213" bottom="0.74803149606299213" header="0.31496062992125984" footer="0.31496062992125984"/>
  <pageSetup paperSize="9" scale="86" orientation="portrait" horizontalDpi="1200" verticalDpi="1200" r:id="rId1"/>
  <headerFooter>
    <oddHeader>&amp;A</oddHeader>
    <oddFooter>Page &amp;P&amp;RVPD Surveillance budgeting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AF84C3D-1C45-4213-91EF-B8A8A8876F49}">
            <xm:f>Planning!GZ4</xm:f>
            <x14:dxf>
              <font>
                <color theme="0"/>
              </font>
              <border>
                <bottom style="thin">
                  <color theme="0"/>
                </bottom>
              </border>
            </x14:dxf>
          </x14:cfRule>
          <xm:sqref>B4:D303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E560-1279-4A18-AF52-9FBD71615E37}">
  <sheetPr codeName="Sheet10">
    <tabColor theme="8" tint="-0.499984740745262"/>
    <pageSetUpPr fitToPage="1"/>
  </sheetPr>
  <dimension ref="A1:N303"/>
  <sheetViews>
    <sheetView showGridLines="0" showRowColHeaders="0" zoomScaleNormal="100" workbookViewId="0">
      <pane ySplit="3" topLeftCell="A4" activePane="bottomLeft" state="frozen"/>
      <selection pane="bottomLeft" activeCell="F4" sqref="F4"/>
      <selection activeCell="B3" sqref="B3"/>
    </sheetView>
  </sheetViews>
  <sheetFormatPr defaultColWidth="0" defaultRowHeight="14.25" customHeight="1" zeroHeight="1"/>
  <cols>
    <col min="1" max="1" width="4.5703125" customWidth="1"/>
    <col min="2" max="2" width="19" customWidth="1"/>
    <col min="3" max="3" width="26.7109375" bestFit="1" customWidth="1"/>
    <col min="4" max="4" width="35.5703125" customWidth="1"/>
    <col min="5" max="5" width="30.5703125" customWidth="1"/>
    <col min="6" max="6" width="15.7109375" customWidth="1"/>
    <col min="7" max="12" width="10.5703125" hidden="1" customWidth="1"/>
    <col min="13" max="13" width="4.5703125" hidden="1" customWidth="1"/>
    <col min="14" max="16384" width="9" hidden="1"/>
  </cols>
  <sheetData>
    <row r="1" spans="1:14" ht="15.6">
      <c r="A1" s="36"/>
      <c r="B1" s="36" t="s">
        <v>349</v>
      </c>
      <c r="C1" s="36"/>
      <c r="D1" s="36"/>
      <c r="E1" s="36"/>
      <c r="F1" s="188" t="str">
        <f>IF(opt_NCU="","",_Year_YYYY&amp; ", in "&amp;opt_NCU)</f>
        <v/>
      </c>
      <c r="G1" s="36"/>
      <c r="H1" s="36"/>
      <c r="I1" s="36"/>
      <c r="J1" s="36"/>
      <c r="K1" s="36"/>
      <c r="L1" s="36"/>
      <c r="N1" s="18">
        <f ca="1">IF(Planning!HK1=0,0,MATCH(TRUE,_xlfn.ANCHORARRAY(N4),0))</f>
        <v>0</v>
      </c>
    </row>
    <row r="2" spans="1:14" ht="4.1500000000000004" customHeight="1">
      <c r="N2" s="209">
        <f>COUNTA(B3:L3)</f>
        <v>5</v>
      </c>
    </row>
    <row r="3" spans="1:14" ht="14.45">
      <c r="B3" s="214" t="s">
        <v>220</v>
      </c>
      <c r="C3" s="215" t="s">
        <v>221</v>
      </c>
      <c r="D3" s="215" t="s">
        <v>102</v>
      </c>
      <c r="E3" s="215" t="s">
        <v>278</v>
      </c>
      <c r="F3" s="216" t="s">
        <v>286</v>
      </c>
      <c r="G3" s="184"/>
      <c r="H3" s="37"/>
      <c r="I3" s="37"/>
      <c r="J3" s="37"/>
      <c r="K3" s="37"/>
      <c r="L3" s="38"/>
      <c r="N3" s="18" t="s">
        <v>347</v>
      </c>
    </row>
    <row r="4" spans="1:14" ht="14.45">
      <c r="B4" s="118" t="str" cm="1">
        <f t="array" aca="1" ref="B4" ca="1">_xlfn.ANCHORARRAY(Planning!HK4)</f>
        <v/>
      </c>
      <c r="C4" s="39"/>
      <c r="D4" s="39"/>
      <c r="E4" s="124"/>
      <c r="F4" s="242"/>
      <c r="G4" s="127"/>
      <c r="H4" s="39"/>
      <c r="I4" s="39"/>
      <c r="J4" s="39"/>
      <c r="K4" s="39"/>
      <c r="L4" s="40"/>
      <c r="N4" cm="1">
        <f t="array" aca="1" ref="N4" ca="1">IF(Planning!HK1=0,0,(ROW($4:103)-ROW($4:$4))=Planning!HK1)</f>
        <v>0</v>
      </c>
    </row>
    <row r="5" spans="1:14" ht="14.45">
      <c r="B5" s="119"/>
      <c r="C5" s="42"/>
      <c r="D5" s="42"/>
      <c r="E5" s="125"/>
      <c r="F5" s="243"/>
      <c r="G5" s="128"/>
      <c r="H5" s="42"/>
      <c r="I5" s="42"/>
      <c r="J5" s="42"/>
      <c r="K5" s="42"/>
      <c r="L5" s="43"/>
    </row>
    <row r="6" spans="1:14" ht="14.45">
      <c r="B6" s="119"/>
      <c r="C6" s="42"/>
      <c r="D6" s="42"/>
      <c r="E6" s="125"/>
      <c r="F6" s="243"/>
      <c r="G6" s="128"/>
      <c r="H6" s="42"/>
      <c r="I6" s="42"/>
      <c r="J6" s="42"/>
      <c r="K6" s="42"/>
      <c r="L6" s="43"/>
    </row>
    <row r="7" spans="1:14" ht="14.45">
      <c r="B7" s="119"/>
      <c r="C7" s="42"/>
      <c r="D7" s="42"/>
      <c r="E7" s="125"/>
      <c r="F7" s="243"/>
      <c r="G7" s="128"/>
      <c r="H7" s="42"/>
      <c r="I7" s="42"/>
      <c r="J7" s="42"/>
      <c r="K7" s="42"/>
      <c r="L7" s="43"/>
    </row>
    <row r="8" spans="1:14" ht="14.45">
      <c r="B8" s="119"/>
      <c r="C8" s="42"/>
      <c r="D8" s="42"/>
      <c r="E8" s="125"/>
      <c r="F8" s="243"/>
      <c r="G8" s="128"/>
      <c r="H8" s="42"/>
      <c r="I8" s="42"/>
      <c r="J8" s="42"/>
      <c r="K8" s="42"/>
      <c r="L8" s="43"/>
    </row>
    <row r="9" spans="1:14" ht="14.45">
      <c r="B9" s="119"/>
      <c r="C9" s="42"/>
      <c r="D9" s="42"/>
      <c r="E9" s="125"/>
      <c r="F9" s="243"/>
      <c r="G9" s="128"/>
      <c r="H9" s="42"/>
      <c r="I9" s="42"/>
      <c r="J9" s="42"/>
      <c r="K9" s="42"/>
      <c r="L9" s="43"/>
    </row>
    <row r="10" spans="1:14" ht="14.45">
      <c r="B10" s="119"/>
      <c r="C10" s="42"/>
      <c r="D10" s="42"/>
      <c r="E10" s="125"/>
      <c r="F10" s="243"/>
      <c r="G10" s="128"/>
      <c r="H10" s="42"/>
      <c r="I10" s="42"/>
      <c r="J10" s="42"/>
      <c r="K10" s="42"/>
      <c r="L10" s="43"/>
    </row>
    <row r="11" spans="1:14" ht="14.45">
      <c r="B11" s="119"/>
      <c r="C11" s="42"/>
      <c r="D11" s="42"/>
      <c r="E11" s="125"/>
      <c r="F11" s="243"/>
      <c r="G11" s="128"/>
      <c r="H11" s="42"/>
      <c r="I11" s="42"/>
      <c r="J11" s="42"/>
      <c r="K11" s="42"/>
      <c r="L11" s="43"/>
    </row>
    <row r="12" spans="1:14" ht="14.45">
      <c r="B12" s="119"/>
      <c r="C12" s="42"/>
      <c r="D12" s="42"/>
      <c r="E12" s="114"/>
      <c r="F12" s="243"/>
      <c r="G12" s="128"/>
      <c r="H12" s="42"/>
      <c r="I12" s="42"/>
      <c r="J12" s="42"/>
      <c r="K12" s="42"/>
      <c r="L12" s="43"/>
    </row>
    <row r="13" spans="1:14" ht="14.45">
      <c r="B13" s="119"/>
      <c r="C13" s="42"/>
      <c r="D13" s="42"/>
      <c r="E13" s="114"/>
      <c r="F13" s="243"/>
      <c r="G13" s="128"/>
      <c r="H13" s="42"/>
      <c r="I13" s="42"/>
      <c r="J13" s="42"/>
      <c r="K13" s="42"/>
      <c r="L13" s="43"/>
    </row>
    <row r="14" spans="1:14" ht="14.45">
      <c r="B14" s="119"/>
      <c r="C14" s="42"/>
      <c r="D14" s="42"/>
      <c r="E14" s="114"/>
      <c r="F14" s="243"/>
      <c r="G14" s="128"/>
      <c r="H14" s="42"/>
      <c r="I14" s="42"/>
      <c r="J14" s="42"/>
      <c r="K14" s="42"/>
      <c r="L14" s="43"/>
    </row>
    <row r="15" spans="1:14" ht="14.45">
      <c r="B15" s="119"/>
      <c r="C15" s="42"/>
      <c r="D15" s="42"/>
      <c r="E15" s="114"/>
      <c r="F15" s="243"/>
      <c r="G15" s="128"/>
      <c r="H15" s="42"/>
      <c r="I15" s="42"/>
      <c r="J15" s="42"/>
      <c r="K15" s="42"/>
      <c r="L15" s="43"/>
    </row>
    <row r="16" spans="1:14" ht="14.45">
      <c r="B16" s="119"/>
      <c r="C16" s="42"/>
      <c r="D16" s="42"/>
      <c r="E16" s="114"/>
      <c r="F16" s="243"/>
      <c r="G16" s="128"/>
      <c r="H16" s="42"/>
      <c r="I16" s="42"/>
      <c r="J16" s="42"/>
      <c r="K16" s="42"/>
      <c r="L16" s="43"/>
    </row>
    <row r="17" spans="2:12" ht="14.45">
      <c r="B17" s="119"/>
      <c r="C17" s="42"/>
      <c r="D17" s="42"/>
      <c r="E17" s="114"/>
      <c r="F17" s="243"/>
      <c r="G17" s="128"/>
      <c r="H17" s="42"/>
      <c r="I17" s="42"/>
      <c r="J17" s="42"/>
      <c r="K17" s="42"/>
      <c r="L17" s="43"/>
    </row>
    <row r="18" spans="2:12" ht="14.45">
      <c r="B18" s="119"/>
      <c r="C18" s="42"/>
      <c r="D18" s="42"/>
      <c r="E18" s="114"/>
      <c r="F18" s="243"/>
      <c r="G18" s="128"/>
      <c r="H18" s="42"/>
      <c r="I18" s="42"/>
      <c r="J18" s="42"/>
      <c r="K18" s="42"/>
      <c r="L18" s="43"/>
    </row>
    <row r="19" spans="2:12" ht="14.45">
      <c r="B19" s="119"/>
      <c r="C19" s="42"/>
      <c r="D19" s="42"/>
      <c r="E19" s="114"/>
      <c r="F19" s="243"/>
      <c r="G19" s="128"/>
      <c r="H19" s="42"/>
      <c r="I19" s="42"/>
      <c r="J19" s="42"/>
      <c r="K19" s="42"/>
      <c r="L19" s="43"/>
    </row>
    <row r="20" spans="2:12" ht="14.45">
      <c r="B20" s="119"/>
      <c r="C20" s="42"/>
      <c r="D20" s="42"/>
      <c r="E20" s="114"/>
      <c r="F20" s="243"/>
      <c r="G20" s="128"/>
      <c r="H20" s="42"/>
      <c r="I20" s="42"/>
      <c r="J20" s="42"/>
      <c r="K20" s="42"/>
      <c r="L20" s="43"/>
    </row>
    <row r="21" spans="2:12" ht="14.45">
      <c r="B21" s="119"/>
      <c r="C21" s="42"/>
      <c r="D21" s="42"/>
      <c r="E21" s="114"/>
      <c r="F21" s="243"/>
      <c r="G21" s="128"/>
      <c r="H21" s="42"/>
      <c r="I21" s="42"/>
      <c r="J21" s="42"/>
      <c r="K21" s="42"/>
      <c r="L21" s="43"/>
    </row>
    <row r="22" spans="2:12" ht="14.45">
      <c r="B22" s="119"/>
      <c r="C22" s="42"/>
      <c r="D22" s="42"/>
      <c r="E22" s="114"/>
      <c r="F22" s="243"/>
      <c r="G22" s="128"/>
      <c r="H22" s="42"/>
      <c r="I22" s="42"/>
      <c r="J22" s="42"/>
      <c r="K22" s="42"/>
      <c r="L22" s="43"/>
    </row>
    <row r="23" spans="2:12" ht="14.45">
      <c r="B23" s="119"/>
      <c r="C23" s="42"/>
      <c r="D23" s="42"/>
      <c r="E23" s="114"/>
      <c r="F23" s="243"/>
      <c r="G23" s="128"/>
      <c r="H23" s="42"/>
      <c r="I23" s="42"/>
      <c r="J23" s="42"/>
      <c r="K23" s="42"/>
      <c r="L23" s="43"/>
    </row>
    <row r="24" spans="2:12" ht="14.45">
      <c r="B24" s="119"/>
      <c r="C24" s="42"/>
      <c r="D24" s="42"/>
      <c r="E24" s="114"/>
      <c r="F24" s="243"/>
      <c r="G24" s="128"/>
      <c r="H24" s="42"/>
      <c r="I24" s="42"/>
      <c r="J24" s="42"/>
      <c r="K24" s="42"/>
      <c r="L24" s="43"/>
    </row>
    <row r="25" spans="2:12" ht="14.45">
      <c r="B25" s="119"/>
      <c r="C25" s="42"/>
      <c r="D25" s="42"/>
      <c r="E25" s="114"/>
      <c r="F25" s="243"/>
      <c r="G25" s="128"/>
      <c r="H25" s="42"/>
      <c r="I25" s="42"/>
      <c r="J25" s="42"/>
      <c r="K25" s="42"/>
      <c r="L25" s="43"/>
    </row>
    <row r="26" spans="2:12" ht="14.45">
      <c r="B26" s="119"/>
      <c r="C26" s="42"/>
      <c r="D26" s="42"/>
      <c r="E26" s="114"/>
      <c r="F26" s="243"/>
      <c r="G26" s="128"/>
      <c r="H26" s="42"/>
      <c r="I26" s="42"/>
      <c r="J26" s="42"/>
      <c r="K26" s="42"/>
      <c r="L26" s="43"/>
    </row>
    <row r="27" spans="2:12" ht="14.45">
      <c r="B27" s="119"/>
      <c r="C27" s="42"/>
      <c r="D27" s="42"/>
      <c r="E27" s="114"/>
      <c r="F27" s="243"/>
      <c r="G27" s="128"/>
      <c r="H27" s="42"/>
      <c r="I27" s="42"/>
      <c r="J27" s="42"/>
      <c r="K27" s="42"/>
      <c r="L27" s="43"/>
    </row>
    <row r="28" spans="2:12" ht="14.45">
      <c r="B28" s="119"/>
      <c r="C28" s="42"/>
      <c r="D28" s="42"/>
      <c r="E28" s="114"/>
      <c r="F28" s="243"/>
      <c r="G28" s="128"/>
      <c r="H28" s="42"/>
      <c r="I28" s="42"/>
      <c r="J28" s="42"/>
      <c r="K28" s="42"/>
      <c r="L28" s="43"/>
    </row>
    <row r="29" spans="2:12" ht="14.45">
      <c r="B29" s="119"/>
      <c r="C29" s="42"/>
      <c r="D29" s="42"/>
      <c r="E29" s="114"/>
      <c r="F29" s="243"/>
      <c r="G29" s="128"/>
      <c r="H29" s="42"/>
      <c r="I29" s="42"/>
      <c r="J29" s="42"/>
      <c r="K29" s="42"/>
      <c r="L29" s="43"/>
    </row>
    <row r="30" spans="2:12" ht="14.45">
      <c r="B30" s="119"/>
      <c r="C30" s="42"/>
      <c r="D30" s="42"/>
      <c r="E30" s="114"/>
      <c r="F30" s="243"/>
      <c r="G30" s="128"/>
      <c r="H30" s="42"/>
      <c r="I30" s="42"/>
      <c r="J30" s="42"/>
      <c r="K30" s="42"/>
      <c r="L30" s="43"/>
    </row>
    <row r="31" spans="2:12" ht="14.45">
      <c r="B31" s="119"/>
      <c r="C31" s="42"/>
      <c r="D31" s="42"/>
      <c r="E31" s="114"/>
      <c r="F31" s="243"/>
      <c r="G31" s="128"/>
      <c r="H31" s="42"/>
      <c r="I31" s="42"/>
      <c r="J31" s="42"/>
      <c r="K31" s="42"/>
      <c r="L31" s="43"/>
    </row>
    <row r="32" spans="2:12" ht="14.45">
      <c r="B32" s="119"/>
      <c r="C32" s="42"/>
      <c r="D32" s="42"/>
      <c r="E32" s="114"/>
      <c r="F32" s="243"/>
      <c r="G32" s="128"/>
      <c r="H32" s="42"/>
      <c r="I32" s="42"/>
      <c r="J32" s="42"/>
      <c r="K32" s="42"/>
      <c r="L32" s="43"/>
    </row>
    <row r="33" spans="2:12" ht="14.45">
      <c r="B33" s="119"/>
      <c r="C33" s="42"/>
      <c r="D33" s="42"/>
      <c r="E33" s="114"/>
      <c r="F33" s="243"/>
      <c r="G33" s="128"/>
      <c r="H33" s="42"/>
      <c r="I33" s="42"/>
      <c r="J33" s="42"/>
      <c r="K33" s="42"/>
      <c r="L33" s="43"/>
    </row>
    <row r="34" spans="2:12" ht="14.45">
      <c r="B34" s="119"/>
      <c r="C34" s="42"/>
      <c r="D34" s="42"/>
      <c r="E34" s="114"/>
      <c r="F34" s="243"/>
      <c r="G34" s="128"/>
      <c r="H34" s="42"/>
      <c r="I34" s="42"/>
      <c r="J34" s="42"/>
      <c r="K34" s="42"/>
      <c r="L34" s="43"/>
    </row>
    <row r="35" spans="2:12" ht="14.45">
      <c r="B35" s="119"/>
      <c r="C35" s="42"/>
      <c r="D35" s="42"/>
      <c r="E35" s="114"/>
      <c r="F35" s="243"/>
      <c r="G35" s="128"/>
      <c r="H35" s="42"/>
      <c r="I35" s="42"/>
      <c r="J35" s="42"/>
      <c r="K35" s="42"/>
      <c r="L35" s="43"/>
    </row>
    <row r="36" spans="2:12" ht="14.45">
      <c r="B36" s="119"/>
      <c r="C36" s="42"/>
      <c r="D36" s="42"/>
      <c r="E36" s="114"/>
      <c r="F36" s="243"/>
      <c r="G36" s="128"/>
      <c r="H36" s="42"/>
      <c r="I36" s="42"/>
      <c r="J36" s="42"/>
      <c r="K36" s="42"/>
      <c r="L36" s="43"/>
    </row>
    <row r="37" spans="2:12" ht="14.45">
      <c r="B37" s="119"/>
      <c r="C37" s="42"/>
      <c r="D37" s="42"/>
      <c r="E37" s="114"/>
      <c r="F37" s="243"/>
      <c r="G37" s="128"/>
      <c r="H37" s="42"/>
      <c r="I37" s="42"/>
      <c r="J37" s="42"/>
      <c r="K37" s="42"/>
      <c r="L37" s="43"/>
    </row>
    <row r="38" spans="2:12" ht="14.45">
      <c r="B38" s="119"/>
      <c r="C38" s="42"/>
      <c r="D38" s="42"/>
      <c r="E38" s="114"/>
      <c r="F38" s="243"/>
      <c r="G38" s="128"/>
      <c r="H38" s="42"/>
      <c r="I38" s="42"/>
      <c r="J38" s="42"/>
      <c r="K38" s="42"/>
      <c r="L38" s="43"/>
    </row>
    <row r="39" spans="2:12" ht="14.45">
      <c r="B39" s="119"/>
      <c r="C39" s="42"/>
      <c r="D39" s="42"/>
      <c r="E39" s="114"/>
      <c r="F39" s="243"/>
      <c r="G39" s="128"/>
      <c r="H39" s="42"/>
      <c r="I39" s="42"/>
      <c r="J39" s="42"/>
      <c r="K39" s="42"/>
      <c r="L39" s="43"/>
    </row>
    <row r="40" spans="2:12" ht="14.45">
      <c r="B40" s="119"/>
      <c r="C40" s="42"/>
      <c r="D40" s="42"/>
      <c r="E40" s="114"/>
      <c r="F40" s="243"/>
      <c r="G40" s="128"/>
      <c r="H40" s="42"/>
      <c r="I40" s="42"/>
      <c r="J40" s="42"/>
      <c r="K40" s="42"/>
      <c r="L40" s="43"/>
    </row>
    <row r="41" spans="2:12" ht="14.45">
      <c r="B41" s="119"/>
      <c r="C41" s="42"/>
      <c r="D41" s="42"/>
      <c r="E41" s="114"/>
      <c r="F41" s="243"/>
      <c r="G41" s="128"/>
      <c r="H41" s="42"/>
      <c r="I41" s="42"/>
      <c r="J41" s="42"/>
      <c r="K41" s="42"/>
      <c r="L41" s="43"/>
    </row>
    <row r="42" spans="2:12" ht="14.45">
      <c r="B42" s="119"/>
      <c r="C42" s="42"/>
      <c r="D42" s="42"/>
      <c r="E42" s="114"/>
      <c r="F42" s="243"/>
      <c r="G42" s="128"/>
      <c r="H42" s="42"/>
      <c r="I42" s="42"/>
      <c r="J42" s="42"/>
      <c r="K42" s="42"/>
      <c r="L42" s="43"/>
    </row>
    <row r="43" spans="2:12" ht="14.45">
      <c r="B43" s="119"/>
      <c r="C43" s="42"/>
      <c r="D43" s="42"/>
      <c r="E43" s="114"/>
      <c r="F43" s="243"/>
      <c r="G43" s="128"/>
      <c r="H43" s="42"/>
      <c r="I43" s="42"/>
      <c r="J43" s="42"/>
      <c r="K43" s="42"/>
      <c r="L43" s="43"/>
    </row>
    <row r="44" spans="2:12" ht="14.45">
      <c r="B44" s="119"/>
      <c r="C44" s="42"/>
      <c r="D44" s="42"/>
      <c r="E44" s="114"/>
      <c r="F44" s="243"/>
      <c r="G44" s="128"/>
      <c r="H44" s="42"/>
      <c r="I44" s="42"/>
      <c r="J44" s="42"/>
      <c r="K44" s="42"/>
      <c r="L44" s="43"/>
    </row>
    <row r="45" spans="2:12" ht="14.45">
      <c r="B45" s="119"/>
      <c r="C45" s="42"/>
      <c r="D45" s="42"/>
      <c r="E45" s="114"/>
      <c r="F45" s="243"/>
      <c r="G45" s="128"/>
      <c r="H45" s="42"/>
      <c r="I45" s="42"/>
      <c r="J45" s="42"/>
      <c r="K45" s="42"/>
      <c r="L45" s="43"/>
    </row>
    <row r="46" spans="2:12" ht="14.45">
      <c r="B46" s="119"/>
      <c r="C46" s="42"/>
      <c r="D46" s="42"/>
      <c r="E46" s="114"/>
      <c r="F46" s="243"/>
      <c r="G46" s="128"/>
      <c r="H46" s="42"/>
      <c r="I46" s="42"/>
      <c r="J46" s="42"/>
      <c r="K46" s="42"/>
      <c r="L46" s="43"/>
    </row>
    <row r="47" spans="2:12" ht="14.45">
      <c r="B47" s="119"/>
      <c r="C47" s="42"/>
      <c r="D47" s="42"/>
      <c r="E47" s="114"/>
      <c r="F47" s="243"/>
      <c r="G47" s="128"/>
      <c r="H47" s="42"/>
      <c r="I47" s="42"/>
      <c r="J47" s="42"/>
      <c r="K47" s="42"/>
      <c r="L47" s="43"/>
    </row>
    <row r="48" spans="2:12" ht="14.45">
      <c r="B48" s="119"/>
      <c r="C48" s="42"/>
      <c r="D48" s="42"/>
      <c r="E48" s="114"/>
      <c r="F48" s="243"/>
      <c r="G48" s="128"/>
      <c r="H48" s="42"/>
      <c r="I48" s="42"/>
      <c r="J48" s="42"/>
      <c r="K48" s="42"/>
      <c r="L48" s="43"/>
    </row>
    <row r="49" spans="2:12" ht="14.45">
      <c r="B49" s="119"/>
      <c r="C49" s="42"/>
      <c r="D49" s="42"/>
      <c r="E49" s="114"/>
      <c r="F49" s="243"/>
      <c r="G49" s="128"/>
      <c r="H49" s="42"/>
      <c r="I49" s="42"/>
      <c r="J49" s="42"/>
      <c r="K49" s="42"/>
      <c r="L49" s="43"/>
    </row>
    <row r="50" spans="2:12" ht="14.45">
      <c r="B50" s="119"/>
      <c r="C50" s="42"/>
      <c r="D50" s="42"/>
      <c r="E50" s="114"/>
      <c r="F50" s="243"/>
      <c r="G50" s="128"/>
      <c r="H50" s="42"/>
      <c r="I50" s="42"/>
      <c r="J50" s="42"/>
      <c r="K50" s="42"/>
      <c r="L50" s="43"/>
    </row>
    <row r="51" spans="2:12" ht="14.45">
      <c r="B51" s="119"/>
      <c r="C51" s="42"/>
      <c r="D51" s="42"/>
      <c r="E51" s="114"/>
      <c r="F51" s="243"/>
      <c r="G51" s="128"/>
      <c r="H51" s="42"/>
      <c r="I51" s="42"/>
      <c r="J51" s="42"/>
      <c r="K51" s="42"/>
      <c r="L51" s="43"/>
    </row>
    <row r="52" spans="2:12" ht="14.45">
      <c r="B52" s="119"/>
      <c r="C52" s="42"/>
      <c r="D52" s="42"/>
      <c r="E52" s="114"/>
      <c r="F52" s="243"/>
      <c r="G52" s="128"/>
      <c r="H52" s="42"/>
      <c r="I52" s="42"/>
      <c r="J52" s="42"/>
      <c r="K52" s="42"/>
      <c r="L52" s="43"/>
    </row>
    <row r="53" spans="2:12" ht="14.45">
      <c r="B53" s="119"/>
      <c r="C53" s="42"/>
      <c r="D53" s="42"/>
      <c r="E53" s="114"/>
      <c r="F53" s="243"/>
      <c r="G53" s="128"/>
      <c r="H53" s="42"/>
      <c r="I53" s="42"/>
      <c r="J53" s="42"/>
      <c r="K53" s="42"/>
      <c r="L53" s="43"/>
    </row>
    <row r="54" spans="2:12" ht="14.45">
      <c r="B54" s="119"/>
      <c r="C54" s="42"/>
      <c r="D54" s="42"/>
      <c r="E54" s="114"/>
      <c r="F54" s="243"/>
      <c r="G54" s="128"/>
      <c r="H54" s="42"/>
      <c r="I54" s="42"/>
      <c r="J54" s="42"/>
      <c r="K54" s="42"/>
      <c r="L54" s="43"/>
    </row>
    <row r="55" spans="2:12" ht="14.45">
      <c r="B55" s="119"/>
      <c r="C55" s="42"/>
      <c r="D55" s="42"/>
      <c r="E55" s="114"/>
      <c r="F55" s="243"/>
      <c r="G55" s="128"/>
      <c r="H55" s="42"/>
      <c r="I55" s="42"/>
      <c r="J55" s="42"/>
      <c r="K55" s="42"/>
      <c r="L55" s="43"/>
    </row>
    <row r="56" spans="2:12" ht="14.45">
      <c r="B56" s="119"/>
      <c r="C56" s="42"/>
      <c r="D56" s="42"/>
      <c r="E56" s="114"/>
      <c r="F56" s="243"/>
      <c r="G56" s="128"/>
      <c r="H56" s="42"/>
      <c r="I56" s="42"/>
      <c r="J56" s="42"/>
      <c r="K56" s="42"/>
      <c r="L56" s="43"/>
    </row>
    <row r="57" spans="2:12" ht="14.45">
      <c r="B57" s="119"/>
      <c r="C57" s="42"/>
      <c r="D57" s="42"/>
      <c r="E57" s="114"/>
      <c r="F57" s="243"/>
      <c r="G57" s="128"/>
      <c r="H57" s="42"/>
      <c r="I57" s="42"/>
      <c r="J57" s="42"/>
      <c r="K57" s="42"/>
      <c r="L57" s="43"/>
    </row>
    <row r="58" spans="2:12" ht="14.45">
      <c r="B58" s="119"/>
      <c r="C58" s="42"/>
      <c r="D58" s="42"/>
      <c r="E58" s="114"/>
      <c r="F58" s="243"/>
      <c r="G58" s="128"/>
      <c r="H58" s="42"/>
      <c r="I58" s="42"/>
      <c r="J58" s="42"/>
      <c r="K58" s="42"/>
      <c r="L58" s="43"/>
    </row>
    <row r="59" spans="2:12" ht="14.45">
      <c r="B59" s="119"/>
      <c r="C59" s="42"/>
      <c r="D59" s="42"/>
      <c r="E59" s="114"/>
      <c r="F59" s="243"/>
      <c r="G59" s="128"/>
      <c r="H59" s="42"/>
      <c r="I59" s="42"/>
      <c r="J59" s="42"/>
      <c r="K59" s="42"/>
      <c r="L59" s="43"/>
    </row>
    <row r="60" spans="2:12" ht="14.45">
      <c r="B60" s="119"/>
      <c r="C60" s="42"/>
      <c r="D60" s="42"/>
      <c r="E60" s="114"/>
      <c r="F60" s="243"/>
      <c r="G60" s="128"/>
      <c r="H60" s="42"/>
      <c r="I60" s="42"/>
      <c r="J60" s="42"/>
      <c r="K60" s="42"/>
      <c r="L60" s="43"/>
    </row>
    <row r="61" spans="2:12" ht="14.45">
      <c r="B61" s="119"/>
      <c r="C61" s="42"/>
      <c r="D61" s="42"/>
      <c r="E61" s="114"/>
      <c r="F61" s="243"/>
      <c r="G61" s="128"/>
      <c r="H61" s="42"/>
      <c r="I61" s="42"/>
      <c r="J61" s="42"/>
      <c r="K61" s="42"/>
      <c r="L61" s="43"/>
    </row>
    <row r="62" spans="2:12" ht="14.45">
      <c r="B62" s="119"/>
      <c r="C62" s="42"/>
      <c r="D62" s="42"/>
      <c r="E62" s="114"/>
      <c r="F62" s="243"/>
      <c r="G62" s="128"/>
      <c r="H62" s="42"/>
      <c r="I62" s="42"/>
      <c r="J62" s="42"/>
      <c r="K62" s="42"/>
      <c r="L62" s="43"/>
    </row>
    <row r="63" spans="2:12" ht="14.45">
      <c r="B63" s="119"/>
      <c r="C63" s="42"/>
      <c r="D63" s="42"/>
      <c r="E63" s="114"/>
      <c r="F63" s="243"/>
      <c r="G63" s="128"/>
      <c r="H63" s="42"/>
      <c r="I63" s="42"/>
      <c r="J63" s="42"/>
      <c r="K63" s="42"/>
      <c r="L63" s="43"/>
    </row>
    <row r="64" spans="2:12" ht="14.45">
      <c r="B64" s="119"/>
      <c r="C64" s="42"/>
      <c r="D64" s="42"/>
      <c r="E64" s="114"/>
      <c r="F64" s="243"/>
      <c r="G64" s="128"/>
      <c r="H64" s="42"/>
      <c r="I64" s="42"/>
      <c r="J64" s="42"/>
      <c r="K64" s="42"/>
      <c r="L64" s="43"/>
    </row>
    <row r="65" spans="2:12" ht="14.45">
      <c r="B65" s="119"/>
      <c r="C65" s="42"/>
      <c r="D65" s="42"/>
      <c r="E65" s="114"/>
      <c r="F65" s="243"/>
      <c r="G65" s="128"/>
      <c r="H65" s="42"/>
      <c r="I65" s="42"/>
      <c r="J65" s="42"/>
      <c r="K65" s="42"/>
      <c r="L65" s="43"/>
    </row>
    <row r="66" spans="2:12" ht="14.45">
      <c r="B66" s="119"/>
      <c r="C66" s="42"/>
      <c r="D66" s="42"/>
      <c r="E66" s="114"/>
      <c r="F66" s="243"/>
      <c r="G66" s="128"/>
      <c r="H66" s="42"/>
      <c r="I66" s="42"/>
      <c r="J66" s="42"/>
      <c r="K66" s="42"/>
      <c r="L66" s="43"/>
    </row>
    <row r="67" spans="2:12" ht="14.45">
      <c r="B67" s="119"/>
      <c r="C67" s="42"/>
      <c r="D67" s="42"/>
      <c r="E67" s="114"/>
      <c r="F67" s="243"/>
      <c r="G67" s="128"/>
      <c r="H67" s="42"/>
      <c r="I67" s="42"/>
      <c r="J67" s="42"/>
      <c r="K67" s="42"/>
      <c r="L67" s="43"/>
    </row>
    <row r="68" spans="2:12" ht="14.45">
      <c r="B68" s="119"/>
      <c r="C68" s="42"/>
      <c r="D68" s="42"/>
      <c r="E68" s="114"/>
      <c r="F68" s="243"/>
      <c r="G68" s="128"/>
      <c r="H68" s="42"/>
      <c r="I68" s="42"/>
      <c r="J68" s="42"/>
      <c r="K68" s="42"/>
      <c r="L68" s="43"/>
    </row>
    <row r="69" spans="2:12" ht="14.45">
      <c r="B69" s="119"/>
      <c r="C69" s="42"/>
      <c r="D69" s="42"/>
      <c r="E69" s="114"/>
      <c r="F69" s="243"/>
      <c r="G69" s="128"/>
      <c r="H69" s="42"/>
      <c r="I69" s="42"/>
      <c r="J69" s="42"/>
      <c r="K69" s="42"/>
      <c r="L69" s="43"/>
    </row>
    <row r="70" spans="2:12" ht="14.45">
      <c r="B70" s="119"/>
      <c r="C70" s="42"/>
      <c r="D70" s="42"/>
      <c r="E70" s="114"/>
      <c r="F70" s="243"/>
      <c r="G70" s="128"/>
      <c r="H70" s="42"/>
      <c r="I70" s="42"/>
      <c r="J70" s="42"/>
      <c r="K70" s="42"/>
      <c r="L70" s="43"/>
    </row>
    <row r="71" spans="2:12" ht="14.45">
      <c r="B71" s="119"/>
      <c r="C71" s="42"/>
      <c r="D71" s="42"/>
      <c r="E71" s="114"/>
      <c r="F71" s="243"/>
      <c r="G71" s="128"/>
      <c r="H71" s="42"/>
      <c r="I71" s="42"/>
      <c r="J71" s="42"/>
      <c r="K71" s="42"/>
      <c r="L71" s="43"/>
    </row>
    <row r="72" spans="2:12" ht="14.45">
      <c r="B72" s="119"/>
      <c r="C72" s="42"/>
      <c r="D72" s="42"/>
      <c r="E72" s="114"/>
      <c r="F72" s="243"/>
      <c r="G72" s="128"/>
      <c r="H72" s="42"/>
      <c r="I72" s="42"/>
      <c r="J72" s="42"/>
      <c r="K72" s="42"/>
      <c r="L72" s="43"/>
    </row>
    <row r="73" spans="2:12" ht="14.45">
      <c r="B73" s="119"/>
      <c r="C73" s="42"/>
      <c r="D73" s="42"/>
      <c r="E73" s="114"/>
      <c r="F73" s="243"/>
      <c r="G73" s="128"/>
      <c r="H73" s="42"/>
      <c r="I73" s="42"/>
      <c r="J73" s="42"/>
      <c r="K73" s="42"/>
      <c r="L73" s="43"/>
    </row>
    <row r="74" spans="2:12" ht="14.45">
      <c r="B74" s="119"/>
      <c r="C74" s="42"/>
      <c r="D74" s="42"/>
      <c r="E74" s="114"/>
      <c r="F74" s="243"/>
      <c r="G74" s="128"/>
      <c r="H74" s="42"/>
      <c r="I74" s="42"/>
      <c r="J74" s="42"/>
      <c r="K74" s="42"/>
      <c r="L74" s="43"/>
    </row>
    <row r="75" spans="2:12" ht="14.45">
      <c r="B75" s="119"/>
      <c r="C75" s="42"/>
      <c r="D75" s="42"/>
      <c r="E75" s="114"/>
      <c r="F75" s="243"/>
      <c r="G75" s="128"/>
      <c r="H75" s="42"/>
      <c r="I75" s="42"/>
      <c r="J75" s="42"/>
      <c r="K75" s="42"/>
      <c r="L75" s="43"/>
    </row>
    <row r="76" spans="2:12" ht="14.45">
      <c r="B76" s="119"/>
      <c r="C76" s="42"/>
      <c r="D76" s="42"/>
      <c r="E76" s="114"/>
      <c r="F76" s="243"/>
      <c r="G76" s="128"/>
      <c r="H76" s="42"/>
      <c r="I76" s="42"/>
      <c r="J76" s="42"/>
      <c r="K76" s="42"/>
      <c r="L76" s="43"/>
    </row>
    <row r="77" spans="2:12" ht="14.45">
      <c r="B77" s="119"/>
      <c r="C77" s="42"/>
      <c r="D77" s="42"/>
      <c r="E77" s="114"/>
      <c r="F77" s="243"/>
      <c r="G77" s="128"/>
      <c r="H77" s="42"/>
      <c r="I77" s="42"/>
      <c r="J77" s="42"/>
      <c r="K77" s="42"/>
      <c r="L77" s="43"/>
    </row>
    <row r="78" spans="2:12" ht="14.45">
      <c r="B78" s="119"/>
      <c r="C78" s="42"/>
      <c r="D78" s="42"/>
      <c r="E78" s="114"/>
      <c r="F78" s="243"/>
      <c r="G78" s="128"/>
      <c r="H78" s="42"/>
      <c r="I78" s="42"/>
      <c r="J78" s="42"/>
      <c r="K78" s="42"/>
      <c r="L78" s="43"/>
    </row>
    <row r="79" spans="2:12" ht="14.45">
      <c r="B79" s="119"/>
      <c r="C79" s="42"/>
      <c r="D79" s="42"/>
      <c r="E79" s="114"/>
      <c r="F79" s="243"/>
      <c r="G79" s="128"/>
      <c r="H79" s="42"/>
      <c r="I79" s="42"/>
      <c r="J79" s="42"/>
      <c r="K79" s="42"/>
      <c r="L79" s="43"/>
    </row>
    <row r="80" spans="2:12" ht="14.45">
      <c r="B80" s="119"/>
      <c r="C80" s="42"/>
      <c r="D80" s="42"/>
      <c r="E80" s="114"/>
      <c r="F80" s="243"/>
      <c r="G80" s="128"/>
      <c r="H80" s="42"/>
      <c r="I80" s="42"/>
      <c r="J80" s="42"/>
      <c r="K80" s="42"/>
      <c r="L80" s="43"/>
    </row>
    <row r="81" spans="2:12" ht="14.45">
      <c r="B81" s="119"/>
      <c r="C81" s="42"/>
      <c r="D81" s="42"/>
      <c r="E81" s="114"/>
      <c r="F81" s="243"/>
      <c r="G81" s="128"/>
      <c r="H81" s="42"/>
      <c r="I81" s="42"/>
      <c r="J81" s="42"/>
      <c r="K81" s="42"/>
      <c r="L81" s="43"/>
    </row>
    <row r="82" spans="2:12" ht="14.45">
      <c r="B82" s="119"/>
      <c r="C82" s="42"/>
      <c r="D82" s="42"/>
      <c r="E82" s="114"/>
      <c r="F82" s="243"/>
      <c r="G82" s="128"/>
      <c r="H82" s="42"/>
      <c r="I82" s="42"/>
      <c r="J82" s="42"/>
      <c r="K82" s="42"/>
      <c r="L82" s="43"/>
    </row>
    <row r="83" spans="2:12" ht="14.45">
      <c r="B83" s="119"/>
      <c r="C83" s="42"/>
      <c r="D83" s="42"/>
      <c r="E83" s="114"/>
      <c r="F83" s="243"/>
      <c r="G83" s="128"/>
      <c r="H83" s="42"/>
      <c r="I83" s="42"/>
      <c r="J83" s="42"/>
      <c r="K83" s="42"/>
      <c r="L83" s="43"/>
    </row>
    <row r="84" spans="2:12" ht="14.45">
      <c r="B84" s="119"/>
      <c r="C84" s="42"/>
      <c r="D84" s="42"/>
      <c r="E84" s="114"/>
      <c r="F84" s="243"/>
      <c r="G84" s="128"/>
      <c r="H84" s="42"/>
      <c r="I84" s="42"/>
      <c r="J84" s="42"/>
      <c r="K84" s="42"/>
      <c r="L84" s="43"/>
    </row>
    <row r="85" spans="2:12" ht="14.45">
      <c r="B85" s="119"/>
      <c r="C85" s="42"/>
      <c r="D85" s="42"/>
      <c r="E85" s="114"/>
      <c r="F85" s="243"/>
      <c r="G85" s="128"/>
      <c r="H85" s="42"/>
      <c r="I85" s="42"/>
      <c r="J85" s="42"/>
      <c r="K85" s="42"/>
      <c r="L85" s="43"/>
    </row>
    <row r="86" spans="2:12" ht="14.45">
      <c r="B86" s="119"/>
      <c r="C86" s="42"/>
      <c r="D86" s="42"/>
      <c r="E86" s="114"/>
      <c r="F86" s="243"/>
      <c r="G86" s="128"/>
      <c r="H86" s="42"/>
      <c r="I86" s="42"/>
      <c r="J86" s="42"/>
      <c r="K86" s="42"/>
      <c r="L86" s="43"/>
    </row>
    <row r="87" spans="2:12" ht="14.45">
      <c r="B87" s="119"/>
      <c r="C87" s="42"/>
      <c r="D87" s="42"/>
      <c r="E87" s="114"/>
      <c r="F87" s="243"/>
      <c r="G87" s="128"/>
      <c r="H87" s="42"/>
      <c r="I87" s="42"/>
      <c r="J87" s="42"/>
      <c r="K87" s="42"/>
      <c r="L87" s="43"/>
    </row>
    <row r="88" spans="2:12" ht="14.45">
      <c r="B88" s="119"/>
      <c r="C88" s="42"/>
      <c r="D88" s="42"/>
      <c r="E88" s="114"/>
      <c r="F88" s="243"/>
      <c r="G88" s="128"/>
      <c r="H88" s="42"/>
      <c r="I88" s="42"/>
      <c r="J88" s="42"/>
      <c r="K88" s="42"/>
      <c r="L88" s="43"/>
    </row>
    <row r="89" spans="2:12" ht="14.45">
      <c r="B89" s="119"/>
      <c r="C89" s="42"/>
      <c r="D89" s="42"/>
      <c r="E89" s="114"/>
      <c r="F89" s="243"/>
      <c r="G89" s="128"/>
      <c r="H89" s="42"/>
      <c r="I89" s="42"/>
      <c r="J89" s="42"/>
      <c r="K89" s="42"/>
      <c r="L89" s="43"/>
    </row>
    <row r="90" spans="2:12" ht="14.45">
      <c r="B90" s="119"/>
      <c r="C90" s="42"/>
      <c r="D90" s="42"/>
      <c r="E90" s="114"/>
      <c r="F90" s="243"/>
      <c r="G90" s="128"/>
      <c r="H90" s="42"/>
      <c r="I90" s="42"/>
      <c r="J90" s="42"/>
      <c r="K90" s="42"/>
      <c r="L90" s="43"/>
    </row>
    <row r="91" spans="2:12" ht="14.45">
      <c r="B91" s="119"/>
      <c r="C91" s="42"/>
      <c r="D91" s="42"/>
      <c r="E91" s="114"/>
      <c r="F91" s="243"/>
      <c r="G91" s="128"/>
      <c r="H91" s="42"/>
      <c r="I91" s="42"/>
      <c r="J91" s="42"/>
      <c r="K91" s="42"/>
      <c r="L91" s="43"/>
    </row>
    <row r="92" spans="2:12" ht="14.45">
      <c r="B92" s="119"/>
      <c r="C92" s="42"/>
      <c r="D92" s="42"/>
      <c r="E92" s="114"/>
      <c r="F92" s="243"/>
      <c r="G92" s="128"/>
      <c r="H92" s="42"/>
      <c r="I92" s="42"/>
      <c r="J92" s="42"/>
      <c r="K92" s="42"/>
      <c r="L92" s="43"/>
    </row>
    <row r="93" spans="2:12" ht="14.45">
      <c r="B93" s="119"/>
      <c r="C93" s="42"/>
      <c r="D93" s="42"/>
      <c r="E93" s="114"/>
      <c r="F93" s="243"/>
      <c r="G93" s="128"/>
      <c r="H93" s="42"/>
      <c r="I93" s="42"/>
      <c r="J93" s="42"/>
      <c r="K93" s="42"/>
      <c r="L93" s="43"/>
    </row>
    <row r="94" spans="2:12" ht="14.45">
      <c r="B94" s="119"/>
      <c r="C94" s="42"/>
      <c r="D94" s="42"/>
      <c r="E94" s="114"/>
      <c r="F94" s="243"/>
      <c r="G94" s="128"/>
      <c r="H94" s="42"/>
      <c r="I94" s="42"/>
      <c r="J94" s="42"/>
      <c r="K94" s="42"/>
      <c r="L94" s="43"/>
    </row>
    <row r="95" spans="2:12" ht="14.45">
      <c r="B95" s="119"/>
      <c r="C95" s="42"/>
      <c r="D95" s="42"/>
      <c r="E95" s="114"/>
      <c r="F95" s="243"/>
      <c r="G95" s="128"/>
      <c r="H95" s="42"/>
      <c r="I95" s="42"/>
      <c r="J95" s="42"/>
      <c r="K95" s="42"/>
      <c r="L95" s="43"/>
    </row>
    <row r="96" spans="2:12" ht="14.45">
      <c r="B96" s="119"/>
      <c r="C96" s="42"/>
      <c r="D96" s="42"/>
      <c r="E96" s="114"/>
      <c r="F96" s="243"/>
      <c r="G96" s="128"/>
      <c r="H96" s="42"/>
      <c r="I96" s="42"/>
      <c r="J96" s="42"/>
      <c r="K96" s="42"/>
      <c r="L96" s="43"/>
    </row>
    <row r="97" spans="2:12" ht="14.45">
      <c r="B97" s="119"/>
      <c r="C97" s="42"/>
      <c r="D97" s="42"/>
      <c r="E97" s="114"/>
      <c r="F97" s="243"/>
      <c r="G97" s="128"/>
      <c r="H97" s="42"/>
      <c r="I97" s="42"/>
      <c r="J97" s="42"/>
      <c r="K97" s="42"/>
      <c r="L97" s="43"/>
    </row>
    <row r="98" spans="2:12" ht="14.45">
      <c r="B98" s="119"/>
      <c r="C98" s="42"/>
      <c r="D98" s="42"/>
      <c r="E98" s="114"/>
      <c r="F98" s="243"/>
      <c r="G98" s="128"/>
      <c r="H98" s="42"/>
      <c r="I98" s="42"/>
      <c r="J98" s="42"/>
      <c r="K98" s="42"/>
      <c r="L98" s="43"/>
    </row>
    <row r="99" spans="2:12" ht="14.45">
      <c r="B99" s="119"/>
      <c r="C99" s="42"/>
      <c r="D99" s="42"/>
      <c r="E99" s="114"/>
      <c r="F99" s="243"/>
      <c r="G99" s="128"/>
      <c r="H99" s="42"/>
      <c r="I99" s="42"/>
      <c r="J99" s="42"/>
      <c r="K99" s="42"/>
      <c r="L99" s="43"/>
    </row>
    <row r="100" spans="2:12" ht="14.45">
      <c r="B100" s="119"/>
      <c r="C100" s="42"/>
      <c r="D100" s="42"/>
      <c r="E100" s="114"/>
      <c r="F100" s="243"/>
      <c r="G100" s="128"/>
      <c r="H100" s="42"/>
      <c r="I100" s="42"/>
      <c r="J100" s="42"/>
      <c r="K100" s="42"/>
      <c r="L100" s="43"/>
    </row>
    <row r="101" spans="2:12" ht="14.45">
      <c r="B101" s="119"/>
      <c r="C101" s="42"/>
      <c r="D101" s="42"/>
      <c r="E101" s="114"/>
      <c r="F101" s="243"/>
      <c r="G101" s="128"/>
      <c r="H101" s="42"/>
      <c r="I101" s="42"/>
      <c r="J101" s="42"/>
      <c r="K101" s="42"/>
      <c r="L101" s="43"/>
    </row>
    <row r="102" spans="2:12" ht="14.45">
      <c r="B102" s="119"/>
      <c r="C102" s="42"/>
      <c r="D102" s="42"/>
      <c r="E102" s="114"/>
      <c r="F102" s="243"/>
      <c r="G102" s="128"/>
      <c r="H102" s="42"/>
      <c r="I102" s="42"/>
      <c r="J102" s="42"/>
      <c r="K102" s="42"/>
      <c r="L102" s="43"/>
    </row>
    <row r="103" spans="2:12" ht="14.45">
      <c r="B103" s="120"/>
      <c r="C103" s="47"/>
      <c r="D103" s="47"/>
      <c r="E103" s="126"/>
      <c r="F103" s="246"/>
      <c r="G103" s="129"/>
      <c r="H103" s="47"/>
      <c r="I103" s="47"/>
      <c r="J103" s="47"/>
      <c r="K103" s="47"/>
      <c r="L103" s="49"/>
    </row>
    <row r="104" spans="2:12" ht="14.25" customHeight="1">
      <c r="F104" s="247"/>
    </row>
    <row r="105" spans="2:12" ht="14.25" customHeight="1">
      <c r="F105" s="247"/>
    </row>
    <row r="106" spans="2:12" ht="14.25" customHeight="1">
      <c r="F106" s="247"/>
    </row>
    <row r="107" spans="2:12" ht="14.25" customHeight="1">
      <c r="F107" s="247"/>
    </row>
    <row r="108" spans="2:12" ht="14.25" customHeight="1">
      <c r="F108" s="247"/>
    </row>
    <row r="109" spans="2:12" ht="14.25" customHeight="1">
      <c r="F109" s="247"/>
    </row>
    <row r="110" spans="2:12" ht="14.25" customHeight="1">
      <c r="F110" s="247"/>
    </row>
    <row r="111" spans="2:12" ht="14.25" customHeight="1">
      <c r="F111" s="247"/>
    </row>
    <row r="112" spans="2:12" ht="14.25" customHeight="1">
      <c r="F112" s="247"/>
    </row>
    <row r="113" spans="6:6" ht="14.25" customHeight="1">
      <c r="F113" s="247"/>
    </row>
    <row r="114" spans="6:6" ht="14.25" customHeight="1">
      <c r="F114" s="247"/>
    </row>
    <row r="115" spans="6:6" ht="14.25" customHeight="1">
      <c r="F115" s="247"/>
    </row>
    <row r="116" spans="6:6" ht="14.25" customHeight="1">
      <c r="F116" s="247"/>
    </row>
    <row r="117" spans="6:6" ht="14.25" customHeight="1">
      <c r="F117" s="247"/>
    </row>
    <row r="118" spans="6:6" ht="14.25" customHeight="1">
      <c r="F118" s="247"/>
    </row>
    <row r="119" spans="6:6" ht="14.25" customHeight="1">
      <c r="F119" s="247"/>
    </row>
    <row r="120" spans="6:6" ht="14.25" customHeight="1">
      <c r="F120" s="247"/>
    </row>
    <row r="121" spans="6:6" ht="14.25" customHeight="1">
      <c r="F121" s="247"/>
    </row>
    <row r="122" spans="6:6" ht="14.25" customHeight="1">
      <c r="F122" s="247"/>
    </row>
    <row r="123" spans="6:6" ht="14.25" customHeight="1">
      <c r="F123" s="247"/>
    </row>
    <row r="124" spans="6:6" ht="14.25" customHeight="1">
      <c r="F124" s="247"/>
    </row>
    <row r="125" spans="6:6" ht="14.25" customHeight="1">
      <c r="F125" s="247"/>
    </row>
    <row r="126" spans="6:6" ht="14.25" customHeight="1">
      <c r="F126" s="247"/>
    </row>
    <row r="127" spans="6:6" ht="14.25" customHeight="1">
      <c r="F127" s="247"/>
    </row>
    <row r="128" spans="6:6" ht="14.25" customHeight="1">
      <c r="F128" s="247"/>
    </row>
    <row r="129" spans="6:6" ht="14.25" customHeight="1">
      <c r="F129" s="247"/>
    </row>
    <row r="130" spans="6:6" ht="14.25" customHeight="1">
      <c r="F130" s="247"/>
    </row>
    <row r="131" spans="6:6" ht="14.25" customHeight="1">
      <c r="F131" s="247"/>
    </row>
    <row r="132" spans="6:6" ht="14.25" customHeight="1">
      <c r="F132" s="247"/>
    </row>
    <row r="133" spans="6:6" ht="14.25" customHeight="1">
      <c r="F133" s="247"/>
    </row>
    <row r="134" spans="6:6" ht="14.25" customHeight="1">
      <c r="F134" s="247"/>
    </row>
    <row r="135" spans="6:6" ht="14.25" customHeight="1">
      <c r="F135" s="247"/>
    </row>
    <row r="136" spans="6:6" ht="14.25" customHeight="1">
      <c r="F136" s="247"/>
    </row>
    <row r="137" spans="6:6" ht="14.25" customHeight="1">
      <c r="F137" s="247"/>
    </row>
    <row r="138" spans="6:6" ht="14.25" customHeight="1">
      <c r="F138" s="247"/>
    </row>
    <row r="139" spans="6:6" ht="14.25" customHeight="1">
      <c r="F139" s="247"/>
    </row>
    <row r="140" spans="6:6" ht="14.25" customHeight="1">
      <c r="F140" s="247"/>
    </row>
    <row r="141" spans="6:6" ht="14.25" customHeight="1">
      <c r="F141" s="247"/>
    </row>
    <row r="142" spans="6:6" ht="14.25" customHeight="1">
      <c r="F142" s="247"/>
    </row>
    <row r="143" spans="6:6" ht="14.25" customHeight="1">
      <c r="F143" s="247"/>
    </row>
    <row r="144" spans="6:6" ht="14.25" customHeight="1">
      <c r="F144" s="247"/>
    </row>
    <row r="145" spans="6:6" ht="14.25" customHeight="1">
      <c r="F145" s="247"/>
    </row>
    <row r="146" spans="6:6" ht="14.25" customHeight="1">
      <c r="F146" s="247"/>
    </row>
    <row r="147" spans="6:6" ht="14.25" customHeight="1">
      <c r="F147" s="247"/>
    </row>
    <row r="148" spans="6:6" ht="14.25" customHeight="1">
      <c r="F148" s="247"/>
    </row>
    <row r="149" spans="6:6" ht="14.25" customHeight="1">
      <c r="F149" s="247"/>
    </row>
    <row r="150" spans="6:6" ht="14.25" customHeight="1">
      <c r="F150" s="247"/>
    </row>
    <row r="151" spans="6:6" ht="14.25" customHeight="1">
      <c r="F151" s="247"/>
    </row>
    <row r="152" spans="6:6" ht="14.25" customHeight="1">
      <c r="F152" s="247"/>
    </row>
    <row r="153" spans="6:6" ht="14.25" customHeight="1">
      <c r="F153" s="247"/>
    </row>
    <row r="154" spans="6:6" ht="14.25" customHeight="1">
      <c r="F154" s="247"/>
    </row>
    <row r="155" spans="6:6" ht="14.25" customHeight="1">
      <c r="F155" s="247"/>
    </row>
    <row r="156" spans="6:6" ht="14.25" customHeight="1">
      <c r="F156" s="247"/>
    </row>
    <row r="157" spans="6:6" ht="14.25" customHeight="1">
      <c r="F157" s="247"/>
    </row>
    <row r="158" spans="6:6" ht="14.25" customHeight="1">
      <c r="F158" s="247"/>
    </row>
    <row r="159" spans="6:6" ht="14.25" customHeight="1">
      <c r="F159" s="247"/>
    </row>
    <row r="160" spans="6:6" ht="14.25" customHeight="1">
      <c r="F160" s="247"/>
    </row>
    <row r="161" spans="6:6" ht="14.25" customHeight="1">
      <c r="F161" s="247"/>
    </row>
    <row r="162" spans="6:6" ht="14.25" customHeight="1">
      <c r="F162" s="247"/>
    </row>
    <row r="163" spans="6:6" ht="14.25" customHeight="1">
      <c r="F163" s="247"/>
    </row>
    <row r="164" spans="6:6" ht="14.25" customHeight="1">
      <c r="F164" s="247"/>
    </row>
    <row r="165" spans="6:6" ht="14.25" customHeight="1">
      <c r="F165" s="247"/>
    </row>
    <row r="166" spans="6:6" ht="14.25" customHeight="1">
      <c r="F166" s="247"/>
    </row>
    <row r="167" spans="6:6" ht="14.25" customHeight="1">
      <c r="F167" s="247"/>
    </row>
    <row r="168" spans="6:6" ht="14.25" customHeight="1">
      <c r="F168" s="247"/>
    </row>
    <row r="169" spans="6:6" ht="14.25" customHeight="1">
      <c r="F169" s="247"/>
    </row>
    <row r="170" spans="6:6" ht="14.25" customHeight="1">
      <c r="F170" s="247"/>
    </row>
    <row r="171" spans="6:6" ht="14.25" customHeight="1">
      <c r="F171" s="247"/>
    </row>
    <row r="172" spans="6:6" ht="14.25" customHeight="1">
      <c r="F172" s="247"/>
    </row>
    <row r="173" spans="6:6" ht="14.25" customHeight="1">
      <c r="F173" s="247"/>
    </row>
    <row r="174" spans="6:6" ht="14.25" customHeight="1">
      <c r="F174" s="247"/>
    </row>
    <row r="175" spans="6:6" ht="14.25" customHeight="1">
      <c r="F175" s="247"/>
    </row>
    <row r="176" spans="6:6" ht="14.25" customHeight="1">
      <c r="F176" s="247"/>
    </row>
    <row r="177" spans="6:6" ht="14.25" customHeight="1">
      <c r="F177" s="247"/>
    </row>
    <row r="178" spans="6:6" ht="14.25" customHeight="1">
      <c r="F178" s="247"/>
    </row>
    <row r="179" spans="6:6" ht="14.25" customHeight="1">
      <c r="F179" s="247"/>
    </row>
    <row r="180" spans="6:6" ht="14.25" customHeight="1">
      <c r="F180" s="247"/>
    </row>
    <row r="181" spans="6:6" ht="14.25" customHeight="1">
      <c r="F181" s="247"/>
    </row>
    <row r="182" spans="6:6" ht="14.25" customHeight="1">
      <c r="F182" s="247"/>
    </row>
    <row r="183" spans="6:6" ht="14.25" customHeight="1">
      <c r="F183" s="247"/>
    </row>
    <row r="184" spans="6:6" ht="14.25" customHeight="1">
      <c r="F184" s="247"/>
    </row>
    <row r="185" spans="6:6" ht="14.25" customHeight="1">
      <c r="F185" s="247"/>
    </row>
    <row r="186" spans="6:6" ht="14.25" customHeight="1">
      <c r="F186" s="247"/>
    </row>
    <row r="187" spans="6:6" ht="14.25" customHeight="1">
      <c r="F187" s="247"/>
    </row>
    <row r="188" spans="6:6" ht="14.25" customHeight="1">
      <c r="F188" s="247"/>
    </row>
    <row r="189" spans="6:6" ht="14.25" customHeight="1">
      <c r="F189" s="247"/>
    </row>
    <row r="190" spans="6:6" ht="14.25" customHeight="1">
      <c r="F190" s="247"/>
    </row>
    <row r="191" spans="6:6" ht="14.25" customHeight="1">
      <c r="F191" s="247"/>
    </row>
    <row r="192" spans="6:6" ht="14.25" customHeight="1">
      <c r="F192" s="247"/>
    </row>
    <row r="193" spans="6:6" ht="14.25" customHeight="1">
      <c r="F193" s="247"/>
    </row>
    <row r="194" spans="6:6" ht="14.25" customHeight="1">
      <c r="F194" s="247"/>
    </row>
    <row r="195" spans="6:6" ht="14.25" customHeight="1">
      <c r="F195" s="247"/>
    </row>
    <row r="196" spans="6:6" ht="14.25" customHeight="1">
      <c r="F196" s="247"/>
    </row>
    <row r="197" spans="6:6" ht="14.25" customHeight="1">
      <c r="F197" s="247"/>
    </row>
    <row r="198" spans="6:6" ht="14.25" customHeight="1">
      <c r="F198" s="247"/>
    </row>
    <row r="199" spans="6:6" ht="14.25" customHeight="1">
      <c r="F199" s="247"/>
    </row>
    <row r="200" spans="6:6" ht="14.25" customHeight="1">
      <c r="F200" s="247"/>
    </row>
    <row r="201" spans="6:6" ht="14.25" customHeight="1">
      <c r="F201" s="247"/>
    </row>
    <row r="202" spans="6:6" ht="14.25" customHeight="1">
      <c r="F202" s="247"/>
    </row>
    <row r="203" spans="6:6" ht="14.25" customHeight="1">
      <c r="F203" s="247"/>
    </row>
    <row r="204" spans="6:6" ht="14.25" customHeight="1">
      <c r="F204" s="247"/>
    </row>
    <row r="205" spans="6:6" ht="14.25" customHeight="1">
      <c r="F205" s="247"/>
    </row>
    <row r="206" spans="6:6" ht="14.25" customHeight="1">
      <c r="F206" s="247"/>
    </row>
    <row r="207" spans="6:6" ht="14.25" customHeight="1">
      <c r="F207" s="247"/>
    </row>
    <row r="208" spans="6:6" ht="14.25" customHeight="1">
      <c r="F208" s="247"/>
    </row>
    <row r="209" spans="6:6" ht="14.25" customHeight="1">
      <c r="F209" s="247"/>
    </row>
    <row r="210" spans="6:6" ht="14.25" customHeight="1">
      <c r="F210" s="247"/>
    </row>
    <row r="211" spans="6:6" ht="14.25" customHeight="1">
      <c r="F211" s="247"/>
    </row>
    <row r="212" spans="6:6" ht="14.25" customHeight="1">
      <c r="F212" s="247"/>
    </row>
    <row r="213" spans="6:6" ht="14.25" customHeight="1">
      <c r="F213" s="247"/>
    </row>
    <row r="214" spans="6:6" ht="14.25" customHeight="1">
      <c r="F214" s="247"/>
    </row>
    <row r="215" spans="6:6" ht="14.25" customHeight="1">
      <c r="F215" s="247"/>
    </row>
    <row r="216" spans="6:6" ht="14.25" customHeight="1">
      <c r="F216" s="247"/>
    </row>
    <row r="217" spans="6:6" ht="14.25" customHeight="1">
      <c r="F217" s="247"/>
    </row>
    <row r="218" spans="6:6" ht="14.25" customHeight="1">
      <c r="F218" s="247"/>
    </row>
    <row r="219" spans="6:6" ht="14.25" customHeight="1">
      <c r="F219" s="247"/>
    </row>
    <row r="220" spans="6:6" ht="14.25" customHeight="1">
      <c r="F220" s="247"/>
    </row>
    <row r="221" spans="6:6" ht="14.25" customHeight="1">
      <c r="F221" s="247"/>
    </row>
    <row r="222" spans="6:6" ht="14.25" customHeight="1">
      <c r="F222" s="247"/>
    </row>
    <row r="223" spans="6:6" ht="14.25" customHeight="1">
      <c r="F223" s="247"/>
    </row>
    <row r="224" spans="6:6" ht="14.25" customHeight="1">
      <c r="F224" s="247"/>
    </row>
    <row r="225" spans="6:6" ht="14.25" customHeight="1">
      <c r="F225" s="247"/>
    </row>
    <row r="226" spans="6:6" ht="14.25" customHeight="1">
      <c r="F226" s="247"/>
    </row>
    <row r="227" spans="6:6" ht="14.25" customHeight="1">
      <c r="F227" s="247"/>
    </row>
    <row r="228" spans="6:6" ht="14.25" customHeight="1">
      <c r="F228" s="247"/>
    </row>
    <row r="229" spans="6:6" ht="14.25" customHeight="1">
      <c r="F229" s="247"/>
    </row>
    <row r="230" spans="6:6" ht="14.25" customHeight="1">
      <c r="F230" s="247"/>
    </row>
    <row r="231" spans="6:6" ht="14.25" customHeight="1">
      <c r="F231" s="247"/>
    </row>
    <row r="232" spans="6:6" ht="14.25" customHeight="1">
      <c r="F232" s="247"/>
    </row>
    <row r="233" spans="6:6" ht="14.25" customHeight="1">
      <c r="F233" s="247"/>
    </row>
    <row r="234" spans="6:6" ht="14.25" customHeight="1">
      <c r="F234" s="247"/>
    </row>
    <row r="235" spans="6:6" ht="14.25" customHeight="1">
      <c r="F235" s="247"/>
    </row>
    <row r="236" spans="6:6" ht="14.25" customHeight="1">
      <c r="F236" s="247"/>
    </row>
    <row r="237" spans="6:6" ht="14.25" customHeight="1">
      <c r="F237" s="247"/>
    </row>
    <row r="238" spans="6:6" ht="14.25" customHeight="1">
      <c r="F238" s="247"/>
    </row>
    <row r="239" spans="6:6" ht="14.25" customHeight="1">
      <c r="F239" s="247"/>
    </row>
    <row r="240" spans="6:6" ht="14.25" customHeight="1">
      <c r="F240" s="247"/>
    </row>
    <row r="241" spans="6:6" ht="14.25" customHeight="1">
      <c r="F241" s="247"/>
    </row>
    <row r="242" spans="6:6" ht="14.25" customHeight="1">
      <c r="F242" s="247"/>
    </row>
    <row r="243" spans="6:6" ht="14.25" customHeight="1">
      <c r="F243" s="247"/>
    </row>
    <row r="244" spans="6:6" ht="14.25" customHeight="1">
      <c r="F244" s="247"/>
    </row>
    <row r="245" spans="6:6" ht="14.25" customHeight="1">
      <c r="F245" s="247"/>
    </row>
    <row r="246" spans="6:6" ht="14.25" customHeight="1">
      <c r="F246" s="247"/>
    </row>
    <row r="247" spans="6:6" ht="14.25" customHeight="1">
      <c r="F247" s="247"/>
    </row>
    <row r="248" spans="6:6" ht="14.25" customHeight="1">
      <c r="F248" s="247"/>
    </row>
    <row r="249" spans="6:6" ht="14.25" customHeight="1">
      <c r="F249" s="247"/>
    </row>
    <row r="250" spans="6:6" ht="14.25" customHeight="1">
      <c r="F250" s="247"/>
    </row>
    <row r="251" spans="6:6" ht="14.25" customHeight="1">
      <c r="F251" s="247"/>
    </row>
    <row r="252" spans="6:6" ht="14.25" customHeight="1">
      <c r="F252" s="247"/>
    </row>
    <row r="253" spans="6:6" ht="14.25" customHeight="1">
      <c r="F253" s="247"/>
    </row>
    <row r="254" spans="6:6" ht="14.25" customHeight="1">
      <c r="F254" s="247"/>
    </row>
    <row r="255" spans="6:6" ht="14.25" customHeight="1">
      <c r="F255" s="247"/>
    </row>
    <row r="256" spans="6:6" ht="14.25" customHeight="1">
      <c r="F256" s="247"/>
    </row>
    <row r="257" spans="6:6" ht="14.25" customHeight="1">
      <c r="F257" s="247"/>
    </row>
    <row r="258" spans="6:6" ht="14.25" customHeight="1">
      <c r="F258" s="247"/>
    </row>
    <row r="259" spans="6:6" ht="14.25" customHeight="1">
      <c r="F259" s="247"/>
    </row>
    <row r="260" spans="6:6" ht="14.25" customHeight="1">
      <c r="F260" s="247"/>
    </row>
    <row r="261" spans="6:6" ht="14.25" customHeight="1">
      <c r="F261" s="247"/>
    </row>
    <row r="262" spans="6:6" ht="14.25" customHeight="1">
      <c r="F262" s="247"/>
    </row>
    <row r="263" spans="6:6" ht="14.25" customHeight="1">
      <c r="F263" s="247"/>
    </row>
    <row r="264" spans="6:6" ht="14.25" customHeight="1">
      <c r="F264" s="247"/>
    </row>
    <row r="265" spans="6:6" ht="14.25" customHeight="1">
      <c r="F265" s="247"/>
    </row>
    <row r="266" spans="6:6" ht="14.25" customHeight="1">
      <c r="F266" s="247"/>
    </row>
    <row r="267" spans="6:6" ht="14.25" customHeight="1">
      <c r="F267" s="247"/>
    </row>
    <row r="268" spans="6:6" ht="14.25" customHeight="1">
      <c r="F268" s="247"/>
    </row>
    <row r="269" spans="6:6" ht="14.25" customHeight="1">
      <c r="F269" s="247"/>
    </row>
    <row r="270" spans="6:6" ht="14.25" customHeight="1">
      <c r="F270" s="247"/>
    </row>
    <row r="271" spans="6:6" ht="14.25" customHeight="1">
      <c r="F271" s="247"/>
    </row>
    <row r="272" spans="6:6" ht="14.25" customHeight="1">
      <c r="F272" s="247"/>
    </row>
    <row r="273" spans="6:6" ht="14.25" customHeight="1">
      <c r="F273" s="247"/>
    </row>
    <row r="274" spans="6:6" ht="14.25" customHeight="1">
      <c r="F274" s="247"/>
    </row>
    <row r="275" spans="6:6" ht="14.25" customHeight="1">
      <c r="F275" s="247"/>
    </row>
    <row r="276" spans="6:6" ht="14.25" customHeight="1">
      <c r="F276" s="247"/>
    </row>
    <row r="277" spans="6:6" ht="14.25" customHeight="1">
      <c r="F277" s="247"/>
    </row>
    <row r="278" spans="6:6" ht="14.25" customHeight="1">
      <c r="F278" s="247"/>
    </row>
    <row r="279" spans="6:6" ht="14.25" customHeight="1">
      <c r="F279" s="247"/>
    </row>
    <row r="280" spans="6:6" ht="14.25" customHeight="1">
      <c r="F280" s="247"/>
    </row>
    <row r="281" spans="6:6" ht="14.25" customHeight="1">
      <c r="F281" s="247"/>
    </row>
    <row r="282" spans="6:6" ht="14.25" customHeight="1">
      <c r="F282" s="247"/>
    </row>
    <row r="283" spans="6:6" ht="14.25" customHeight="1">
      <c r="F283" s="247"/>
    </row>
    <row r="284" spans="6:6" ht="14.25" customHeight="1">
      <c r="F284" s="247"/>
    </row>
    <row r="285" spans="6:6" ht="14.25" customHeight="1">
      <c r="F285" s="247"/>
    </row>
    <row r="286" spans="6:6" ht="14.25" customHeight="1">
      <c r="F286" s="247"/>
    </row>
    <row r="287" spans="6:6" ht="14.25" customHeight="1">
      <c r="F287" s="247"/>
    </row>
    <row r="288" spans="6:6" ht="14.25" customHeight="1">
      <c r="F288" s="247"/>
    </row>
    <row r="289" spans="6:6" ht="14.25" customHeight="1">
      <c r="F289" s="247"/>
    </row>
    <row r="290" spans="6:6" ht="14.25" customHeight="1">
      <c r="F290" s="247"/>
    </row>
    <row r="291" spans="6:6" ht="14.25" customHeight="1">
      <c r="F291" s="247"/>
    </row>
    <row r="292" spans="6:6" ht="14.25" customHeight="1">
      <c r="F292" s="247"/>
    </row>
    <row r="293" spans="6:6" ht="14.25" customHeight="1">
      <c r="F293" s="247"/>
    </row>
    <row r="294" spans="6:6" ht="14.25" customHeight="1">
      <c r="F294" s="247"/>
    </row>
    <row r="295" spans="6:6" ht="14.25" customHeight="1">
      <c r="F295" s="247"/>
    </row>
    <row r="296" spans="6:6" ht="14.25" customHeight="1">
      <c r="F296" s="247"/>
    </row>
    <row r="297" spans="6:6" ht="14.25" customHeight="1">
      <c r="F297" s="247"/>
    </row>
    <row r="298" spans="6:6" ht="14.25" customHeight="1">
      <c r="F298" s="247"/>
    </row>
    <row r="299" spans="6:6" ht="14.25" customHeight="1">
      <c r="F299" s="247"/>
    </row>
    <row r="300" spans="6:6" ht="14.25" customHeight="1">
      <c r="F300" s="247"/>
    </row>
    <row r="301" spans="6:6" ht="14.25" customHeight="1">
      <c r="F301" s="247"/>
    </row>
    <row r="302" spans="6:6" ht="14.25" customHeight="1">
      <c r="F302" s="247"/>
    </row>
    <row r="303" spans="6:6" ht="14.25" customHeight="1">
      <c r="F303" s="247"/>
    </row>
  </sheetData>
  <sheetProtection algorithmName="SHA-512" hashValue="gaC/NfEOkEVxDVQxK3L+yYviLgLjhAE03WKIEPSDBzL8PfFfoQ8c48L8k2YrR7ElYDaxhtRMfsCOFln6tKHc2Q==" saltValue="XcguXHpKVwKGisvqj/BDxw==" spinCount="100000" sheet="1" objects="1" formatColumns="0" autoFilter="0" pivotTables="0"/>
  <conditionalFormatting sqref="B4:L103">
    <cfRule type="expression" dxfId="29" priority="1">
      <formula>B4=""</formula>
    </cfRule>
  </conditionalFormatting>
  <conditionalFormatting sqref="B4:F103">
    <cfRule type="expression" dxfId="28" priority="2">
      <formula>$N4</formula>
    </cfRule>
  </conditionalFormatting>
  <dataValidations count="2">
    <dataValidation type="list" allowBlank="1" showInputMessage="1" showErrorMessage="1" sqref="G3:L3" xr:uid="{C0B1DE73-D913-4A78-963A-30A7162A551A}">
      <formula1>l_header_Budget</formula1>
    </dataValidation>
    <dataValidation type="list" allowBlank="1" showDropDown="1" showInputMessage="1" showErrorMessage="1" sqref="B3:F3" xr:uid="{B87A86CE-BE92-4747-B094-F6D9BBE08BBF}">
      <formula1>l_header_Budget</formula1>
    </dataValidation>
  </dataValidations>
  <pageMargins left="0.39370078740157483" right="0.39370078740157483" top="0.74803149606299213" bottom="0.74803149606299213" header="0.31496062992125984" footer="0.31496062992125984"/>
  <pageSetup paperSize="9" scale="78" orientation="portrait" horizontalDpi="1200" verticalDpi="1200" r:id="rId1"/>
  <headerFooter>
    <oddHeader>&amp;A</oddHeader>
    <oddFooter>Page &amp;P&amp;RVPD Surveillance budgeting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BDE9E3C-4B3B-4AB8-86F5-B2170F4A6A9B}">
            <xm:f>Planning!HQ4</xm:f>
            <x14:dxf>
              <font>
                <color theme="0"/>
              </font>
              <border>
                <bottom style="thin">
                  <color theme="0"/>
                </bottom>
              </border>
            </x14:dxf>
          </x14:cfRule>
          <xm:sqref>B4:D103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302A-BD90-4F9C-B078-819114AD733E}">
  <sheetPr codeName="Sheet11">
    <tabColor theme="9" tint="-0.249977111117893"/>
  </sheetPr>
  <dimension ref="A1:DE108"/>
  <sheetViews>
    <sheetView showGridLines="0" showRowColHeaders="0" zoomScaleNormal="100" workbookViewId="0">
      <pane xSplit="2" ySplit="3" topLeftCell="C4" activePane="bottomRight" state="frozen"/>
      <selection pane="bottomRight" activeCell="F33" sqref="F33"/>
      <selection pane="bottomLeft" activeCell="A4" sqref="A4"/>
      <selection pane="topRight" activeCell="C1" sqref="C1"/>
    </sheetView>
  </sheetViews>
  <sheetFormatPr defaultColWidth="0" defaultRowHeight="14.45" zeroHeight="1"/>
  <cols>
    <col min="1" max="1" width="4" customWidth="1"/>
    <col min="2" max="2" width="20.5703125" customWidth="1"/>
    <col min="3" max="3" width="29.5703125" customWidth="1"/>
    <col min="4" max="4" width="20.5703125" customWidth="1"/>
    <col min="5" max="5" width="16.85546875" customWidth="1"/>
    <col min="6" max="6" width="12.5703125" customWidth="1"/>
    <col min="7" max="7" width="9" customWidth="1"/>
    <col min="8" max="8" width="50.5703125" customWidth="1"/>
    <col min="9" max="9" width="19.7109375" customWidth="1"/>
    <col min="10" max="10" width="4.5703125" customWidth="1"/>
    <col min="11" max="36" width="9" hidden="1" customWidth="1"/>
    <col min="37" max="37" width="29.28515625" hidden="1" customWidth="1"/>
    <col min="38" max="40" width="9" hidden="1" customWidth="1"/>
    <col min="41" max="41" width="7.7109375" hidden="1" customWidth="1"/>
    <col min="42" max="43" width="9" hidden="1" customWidth="1"/>
    <col min="44" max="44" width="15.5703125" hidden="1" customWidth="1"/>
    <col min="45" max="45" width="68" hidden="1" customWidth="1"/>
    <col min="46" max="46" width="27" hidden="1" customWidth="1"/>
    <col min="47" max="51" width="9" hidden="1" customWidth="1"/>
    <col min="52" max="52" width="11.42578125" hidden="1" customWidth="1"/>
    <col min="53" max="68" width="9" hidden="1" customWidth="1"/>
    <col min="69" max="69" width="67.42578125" hidden="1" customWidth="1"/>
    <col min="70" max="70" width="9" hidden="1" customWidth="1"/>
    <col min="71" max="71" width="14.5703125" hidden="1" customWidth="1"/>
    <col min="72" max="95" width="9" hidden="1" customWidth="1"/>
    <col min="96" max="96" width="14.42578125" hidden="1" customWidth="1"/>
    <col min="97" max="97" width="16.85546875" hidden="1" customWidth="1"/>
    <col min="98" max="98" width="9" hidden="1" customWidth="1"/>
    <col min="99" max="99" width="11.42578125" hidden="1" customWidth="1"/>
    <col min="100" max="101" width="9" hidden="1" customWidth="1"/>
    <col min="102" max="102" width="26.42578125" hidden="1" customWidth="1"/>
    <col min="103" max="103" width="16.85546875" hidden="1" customWidth="1"/>
    <col min="104" max="105" width="9" hidden="1" customWidth="1"/>
    <col min="106" max="106" width="16.85546875" hidden="1" customWidth="1"/>
    <col min="107" max="107" width="68.140625" hidden="1" customWidth="1"/>
    <col min="108" max="16384" width="9" hidden="1"/>
  </cols>
  <sheetData>
    <row r="1" spans="1:109" ht="15.6">
      <c r="A1" s="36"/>
      <c r="B1" s="36" t="s">
        <v>350</v>
      </c>
      <c r="C1" s="36"/>
      <c r="D1" s="36"/>
      <c r="E1" s="36"/>
      <c r="F1" s="36"/>
      <c r="G1" s="36"/>
      <c r="H1" s="163" t="str">
        <f>_Year_YYYY&amp;", in the currency indicated for each project"</f>
        <v>Year , in the currency indicated for each project</v>
      </c>
      <c r="I1" s="36"/>
      <c r="J1" s="36"/>
      <c r="K1" s="13">
        <f>SUM(_xlfn.ANCHORARRAY(K4))</f>
        <v>0</v>
      </c>
      <c r="P1" s="24">
        <f>COUNTA($B3:B3)</f>
        <v>1</v>
      </c>
      <c r="Q1" s="24">
        <f>COUNTA($B3:C3)</f>
        <v>2</v>
      </c>
      <c r="R1" s="24">
        <f>COUNTA($B3:D3)</f>
        <v>3</v>
      </c>
      <c r="S1" s="24">
        <f>COUNTA($B3:E3)</f>
        <v>4</v>
      </c>
      <c r="T1" s="24">
        <f>COUNTA($B3:F3)</f>
        <v>5</v>
      </c>
      <c r="U1" s="24">
        <f>COUNTA($B3:G3)</f>
        <v>6</v>
      </c>
      <c r="Y1" s="18" t="s">
        <v>351</v>
      </c>
      <c r="AL1" s="30" t="s">
        <v>272</v>
      </c>
      <c r="AM1" s="30" t="s">
        <v>272</v>
      </c>
      <c r="AN1" s="30" t="s">
        <v>272</v>
      </c>
      <c r="AP1" s="30" t="s">
        <v>272</v>
      </c>
      <c r="AQ1" s="30" t="s">
        <v>272</v>
      </c>
      <c r="AR1" s="115" t="s">
        <v>352</v>
      </c>
      <c r="AS1" t="str">
        <f>Planning!BY1</f>
        <v>&gt;</v>
      </c>
      <c r="AY1" s="96">
        <f ca="1">IF($K$1=0,0,COUNTA(AZ4:AZ103))</f>
        <v>0</v>
      </c>
      <c r="BP1">
        <f ca="1">COUNTIF(_IsArray,TRUE)</f>
        <v>0</v>
      </c>
      <c r="CC1" s="18">
        <f ca="1">COUNTA(CC4:CC103)-1</f>
        <v>0</v>
      </c>
      <c r="CH1" s="116">
        <f>opt_ShowInputsZero</f>
        <v>-1</v>
      </c>
      <c r="CO1" s="18">
        <f ca="1">COUNTA(_xlfn.ANCHORARRAY(CO4))</f>
        <v>1</v>
      </c>
      <c r="CR1" s="18">
        <f ca="1">COUNTA(_xlfn.ANCHORARRAY(CR4))/2</f>
        <v>0.5</v>
      </c>
    </row>
    <row r="2" spans="1:109" ht="5.0999999999999996" customHeight="1">
      <c r="AZ2">
        <v>1</v>
      </c>
      <c r="BA2">
        <f>AZ2+1</f>
        <v>2</v>
      </c>
      <c r="BB2">
        <f t="shared" ref="BB2:BJ2" si="0">BA2+1</f>
        <v>3</v>
      </c>
      <c r="BC2">
        <f t="shared" si="0"/>
        <v>4</v>
      </c>
      <c r="BD2">
        <f t="shared" si="0"/>
        <v>5</v>
      </c>
      <c r="BE2">
        <f t="shared" si="0"/>
        <v>6</v>
      </c>
      <c r="BF2">
        <f t="shared" si="0"/>
        <v>7</v>
      </c>
      <c r="BG2">
        <f t="shared" si="0"/>
        <v>8</v>
      </c>
      <c r="BH2">
        <f t="shared" si="0"/>
        <v>9</v>
      </c>
      <c r="BI2">
        <f t="shared" si="0"/>
        <v>10</v>
      </c>
      <c r="BJ2">
        <f t="shared" si="0"/>
        <v>11</v>
      </c>
      <c r="CC2" t="s">
        <v>353</v>
      </c>
      <c r="CD2" s="18" t="s">
        <v>354</v>
      </c>
    </row>
    <row r="3" spans="1:109">
      <c r="B3" s="10" t="s">
        <v>100</v>
      </c>
      <c r="C3" s="10" t="s">
        <v>278</v>
      </c>
      <c r="D3" s="10" t="s">
        <v>279</v>
      </c>
      <c r="E3" s="10" t="s">
        <v>249</v>
      </c>
      <c r="F3" s="137" t="s">
        <v>355</v>
      </c>
      <c r="G3" s="138" t="s">
        <v>356</v>
      </c>
      <c r="H3" s="10" t="s">
        <v>357</v>
      </c>
      <c r="I3" s="10" t="s">
        <v>358</v>
      </c>
      <c r="K3" s="18" t="s">
        <v>289</v>
      </c>
      <c r="L3" s="18" t="s">
        <v>290</v>
      </c>
      <c r="M3" s="18" t="s">
        <v>291</v>
      </c>
      <c r="N3" s="18" t="s">
        <v>359</v>
      </c>
      <c r="O3" s="18" t="s">
        <v>360</v>
      </c>
      <c r="P3" s="23" t="str">
        <f>B3</f>
        <v>Disease name</v>
      </c>
      <c r="Q3" s="23" t="str">
        <f>C3</f>
        <v>Surveillance function</v>
      </c>
      <c r="R3" s="23" t="str">
        <f>D3</f>
        <v>Surveillance activity</v>
      </c>
      <c r="S3" s="23" t="b">
        <v>1</v>
      </c>
      <c r="T3" s="173" t="str">
        <f>F3</f>
        <v>Funding</v>
      </c>
      <c r="U3" s="23" t="str">
        <f>G3</f>
        <v>Currency</v>
      </c>
      <c r="V3" s="18" t="s">
        <v>361</v>
      </c>
      <c r="W3" s="18" t="s">
        <v>303</v>
      </c>
      <c r="X3" s="171" t="s">
        <v>362</v>
      </c>
      <c r="Y3" s="171" t="str">
        <f>B3</f>
        <v>Disease name</v>
      </c>
      <c r="Z3" s="171" t="str">
        <f>C3</f>
        <v>Surveillance function</v>
      </c>
      <c r="AA3" s="171" t="str">
        <f>D3</f>
        <v>Surveillance activity</v>
      </c>
      <c r="AB3" s="171" t="str">
        <f>E3</f>
        <v>Donor name</v>
      </c>
      <c r="AC3" s="171" t="str">
        <f t="shared" ref="AC3" si="1">F3</f>
        <v>Funding</v>
      </c>
      <c r="AD3" s="171" t="str">
        <f t="shared" ref="AD3" si="2">G3</f>
        <v>Currency</v>
      </c>
      <c r="AE3" s="171"/>
      <c r="AF3" s="53" t="s">
        <v>99</v>
      </c>
      <c r="AG3" s="53" t="s">
        <v>363</v>
      </c>
      <c r="AH3" s="53" t="s">
        <v>364</v>
      </c>
      <c r="AI3" s="53" t="s">
        <v>248</v>
      </c>
      <c r="AJ3" s="53" t="s">
        <v>365</v>
      </c>
      <c r="AK3" s="53"/>
      <c r="AL3" s="29" t="s">
        <v>316</v>
      </c>
      <c r="AM3" s="29" t="s">
        <v>317</v>
      </c>
      <c r="AN3" s="29" t="s">
        <v>318</v>
      </c>
      <c r="AO3" s="56" t="s">
        <v>319</v>
      </c>
      <c r="AP3" s="34" t="s">
        <v>366</v>
      </c>
      <c r="AQ3" s="34" t="s">
        <v>322</v>
      </c>
      <c r="AR3" s="34" t="s">
        <v>323</v>
      </c>
      <c r="AS3" s="140" t="s">
        <v>367</v>
      </c>
      <c r="AT3" s="18" t="s">
        <v>324</v>
      </c>
      <c r="AU3" s="20"/>
      <c r="AV3" t="s">
        <v>325</v>
      </c>
      <c r="AY3" s="15">
        <f>COUNTA(AZ3:BJ3)</f>
        <v>9</v>
      </c>
      <c r="AZ3" s="75" t="s">
        <v>323</v>
      </c>
      <c r="BA3" s="75" t="s">
        <v>99</v>
      </c>
      <c r="BB3" s="75" t="s">
        <v>363</v>
      </c>
      <c r="BC3" s="75" t="s">
        <v>364</v>
      </c>
      <c r="BD3" s="75" t="s">
        <v>248</v>
      </c>
      <c r="BE3" s="75" t="s">
        <v>355</v>
      </c>
      <c r="BF3" s="75" t="s">
        <v>368</v>
      </c>
      <c r="BG3" s="75" t="s">
        <v>360</v>
      </c>
      <c r="BH3" s="75" t="s">
        <v>365</v>
      </c>
      <c r="BI3" s="75"/>
      <c r="BJ3" s="75"/>
      <c r="BK3" s="103" t="str">
        <f>Donors!C6</f>
        <v>Donor type</v>
      </c>
      <c r="BL3" s="102"/>
      <c r="BM3" s="104"/>
      <c r="BP3" s="18" t="s">
        <v>327</v>
      </c>
      <c r="BQ3" s="141" t="s">
        <v>369</v>
      </c>
      <c r="BR3" s="78"/>
      <c r="BT3" t="str">
        <f>EXTernal!B3</f>
        <v>Donor type</v>
      </c>
      <c r="BU3" t="str">
        <f>EXTernal!C3</f>
        <v>Donors</v>
      </c>
      <c r="BV3" t="str">
        <f>EXTernal!D3</f>
        <v>Diseases</v>
      </c>
      <c r="BW3" t="str">
        <f>EXTernal!E3</f>
        <v>Functions</v>
      </c>
      <c r="BX3" t="str">
        <f>EXTernal!F3</f>
        <v>Activities</v>
      </c>
      <c r="BZ3" s="18" t="str">
        <f>BH3</f>
        <v>External funding</v>
      </c>
      <c r="CA3" s="18" t="s">
        <v>370</v>
      </c>
      <c r="CO3" t="s">
        <v>371</v>
      </c>
      <c r="CR3" t="s">
        <v>372</v>
      </c>
      <c r="CS3" t="s">
        <v>281</v>
      </c>
      <c r="CU3" s="18">
        <f ca="1">COUNTA(_xlfn.ANCHORARRAY(CU4))</f>
        <v>1</v>
      </c>
      <c r="CX3" s="139" t="s">
        <v>373</v>
      </c>
      <c r="CY3" s="139"/>
      <c r="DA3" s="18" t="s">
        <v>335</v>
      </c>
      <c r="DC3" t="str">
        <f>AS3</f>
        <v>Combined-Unique</v>
      </c>
    </row>
    <row r="4" spans="1:109">
      <c r="A4" s="14" t="str">
        <f>IF(V4,1,"")</f>
        <v/>
      </c>
      <c r="B4" s="5"/>
      <c r="C4" s="12"/>
      <c r="D4" s="12"/>
      <c r="E4" s="87"/>
      <c r="F4" s="263"/>
      <c r="G4" s="174"/>
      <c r="H4" s="181"/>
      <c r="I4" s="179" t="str" cm="1">
        <f t="array" ref="I4:I103">IF(_IsDonor,AR4:AR103,"")</f>
        <v/>
      </c>
      <c r="K4" cm="1">
        <f t="array" ref="K4:K103">_xlfn.ANCHORARRAY(V4)*NOT(V3:V102=TRUE)</f>
        <v>0</v>
      </c>
      <c r="L4" t="str">
        <f>IF(K4,IFERROR(MATCH(TRUE,$K5:$K$103,0),ROWS($K4:$K$103)),"")</f>
        <v/>
      </c>
      <c r="M4" t="str" cm="1">
        <f t="array" ref="M4:M103">IF($Q$4:$Q$103,MATCH($C$4:$C$103,l_functionName,0),"")</f>
        <v/>
      </c>
      <c r="N4" t="b">
        <f>S4</f>
        <v>0</v>
      </c>
      <c r="O4" t="str" cm="1">
        <f t="array" ref="O4:O103">IF(_IsDonor*_xlfn.ANCHORARRAY(T4),INDEX(l_ExR,MATCH($G$4:$G$103,l_currencyEx,0)),"")</f>
        <v/>
      </c>
      <c r="P4" t="b" cm="1">
        <f t="array" ref="P4:P103">NOT(ISBLANK(B4:B103))</f>
        <v>0</v>
      </c>
      <c r="Q4" t="b" cm="1">
        <f t="array" ref="Q4:Q103">NOT(ISBLANK(C4:C103))</f>
        <v>0</v>
      </c>
      <c r="R4" t="b" cm="1">
        <f t="array" ref="R4:R103">NOT(ISBLANK(D4:D103))</f>
        <v>0</v>
      </c>
      <c r="S4" t="b" cm="1">
        <f t="array" ref="S4:S103">NOT(ISBLANK(E4:E103))</f>
        <v>0</v>
      </c>
      <c r="T4" cm="1">
        <f t="array" ref="T4:T103">NOT(ISBLANK(F4:F103))*ISNUMBER(F4:F103)</f>
        <v>0</v>
      </c>
      <c r="U4" t="b" cm="1">
        <f t="array" ref="U4:U103">NOT(ISBLANK(G4:G103))</f>
        <v>0</v>
      </c>
      <c r="V4" s="13" cm="1">
        <f t="array" ref="V4:V103">_xlfn.ANCHORARRAY(P4)*_xlfn.ANCHORARRAY(Q4)*_xlfn.ANCHORARRAY(R4)*_xlfn.ANCHORARRAY(S4)</f>
        <v>0</v>
      </c>
      <c r="W4" cm="1">
        <f t="array" ref="W4:W103">_xlfn.ANCHORARRAY(P4)+(NOT(_xlfn.ANCHORARRAY(P4))*S3:S102*NOT(_xlfn.ANCHORARRAY(S4)))</f>
        <v>1</v>
      </c>
      <c r="X4" cm="1">
        <f t="array" ref="X4:X103">_xlfn.ANCHORARRAY(T4)*_xlfn.ANCHORARRAY(S4)*_xlfn.ANCHORARRAY(U4)</f>
        <v>0</v>
      </c>
      <c r="Y4" t="str" cm="1">
        <f t="array" ref="Y4:Y103">IF(_xlfn.ANCHORARRAY(P4),ISNA(MATCH(B4:B103,l_Diseases,0)),"")</f>
        <v/>
      </c>
      <c r="Z4" t="str" cm="1">
        <f t="array" ref="Z4:Z103">IF(_xlfn.ANCHORARRAY(Q4),ISNA(MATCH(C4:C103,l_functionName,0)),"")</f>
        <v/>
      </c>
      <c r="AA4" t="str" cm="1">
        <f t="array" ref="AA4:AA103">IF(_xlfn.ANCHORARRAY(R4),ISNA(MATCH(D4:D103,l_ActivityName,0)),"")</f>
        <v/>
      </c>
      <c r="AB4" t="str" cm="1">
        <f t="array" ref="AB4:AB103">IF(_xlfn.ANCHORARRAY(S4),ISNA(MATCH(E4:E103,l_Donors,0)),"")</f>
        <v/>
      </c>
      <c r="AD4" t="str" cm="1">
        <f t="array" ref="AD4:AD103">IF(_xlfn.ANCHORARRAY(U4),ISNA(MATCH(G4:G103,l_currencyEx,0)),"")</f>
        <v/>
      </c>
      <c r="AF4" s="54" t="str">
        <f t="shared" ref="AF4:AF35" si="3">IF(_IsDonor,IF(ISBLANK(B4),AF3,B4),"")</f>
        <v/>
      </c>
      <c r="AG4" s="55" t="str">
        <f t="shared" ref="AG4:AG35" si="4">IF(_IsDonor,IF(ISBLANK(C4),AG3,C4),"")</f>
        <v/>
      </c>
      <c r="AH4" s="55" t="str">
        <f t="shared" ref="AH4:AH35" si="5">IF(_IsDonor,IF(ISBLANK(D4),AH3,D4),"")</f>
        <v/>
      </c>
      <c r="AI4" s="55" t="str" cm="1">
        <f t="array" ref="AI4:AI103">IF(_IsDonor,E4:E103,"")</f>
        <v/>
      </c>
      <c r="AJ4" s="108" t="str" cm="1">
        <f t="array" ref="AJ4:AJ103">IF(_IsDonor,F4:F103*_xlfn.ANCHORARRAY(O4),"")</f>
        <v/>
      </c>
      <c r="AL4" t="str" cm="1">
        <f t="array" ref="AL4:AL103">IF(_IsDonor,TEXT(MATCH(AF4:AF103,l_Diseases,0),AL$1),"")</f>
        <v/>
      </c>
      <c r="AM4" t="str" cm="1">
        <f t="array" ref="AM4:AM103">IF(_IsDonor,TEXT(MATCH(AG4:AG103,l_functionName,0),AM$1),"")</f>
        <v/>
      </c>
      <c r="AN4" t="str" cm="1">
        <f t="array" ref="AN4:AN103">IF(_IsDonor,TEXT(INDEX(Surveillance!$E$28:$E$75,MATCH($AH$4:$AH$103&amp;$AG$4:$AG$103,INDEX(Surveillance!$F$28:$F$75&amp;Surveillance!$G$28:$G$75,0),0)),$AN$1),"")</f>
        <v/>
      </c>
      <c r="AO4" s="25" t="str">
        <f t="shared" ref="AO4:AO35" si="6">IF(_IsDonor, _xlfn.TEXTJOIN(".",TRUE,AL4:AN4),"")</f>
        <v/>
      </c>
      <c r="AP4" s="35" t="str" cm="1">
        <f t="array" ref="AP4:AP103">IF(_IsDonor,TEXT(MATCH($E4:E103,l_Donors,0),$AP$1),"")</f>
        <v/>
      </c>
      <c r="AQ4" s="35" t="str" cm="1">
        <f t="array" ref="AQ4:AQ103">IF(_IsDonor,TEXT(ROW(_IsDonor),$AQ$1),"")</f>
        <v/>
      </c>
      <c r="AR4" s="35" t="str" cm="1">
        <f t="array" ref="AR4:AR103">IF(_IsDonor,AO4:AO103&amp;$AR$1&amp;_xlfn.ANCHORARRAY(AP4)&amp;"-"&amp;_xlfn.ANCHORARRAY(AQ4),"")</f>
        <v/>
      </c>
      <c r="AS4" t="str">
        <f t="shared" ref="AS4:AS35" ca="1" si="7">IF(_IsDonor,_xlfn.TEXTJOIN($AS$1,TRUE,AF4,AH4:AI4,TEXT(ROW(4:4),"000")),"")</f>
        <v/>
      </c>
      <c r="AT4" s="13" cm="1">
        <f t="array" aca="1" ref="AT4" ca="1">_xlfn._xlws.SORT(_xlfn.UNIQUE(_xlfn._xlws.FILTER(AS4:AS103,AS4:AS103&lt;&gt;"",0)))</f>
        <v>0</v>
      </c>
      <c r="AV4" t="str" cm="1">
        <f t="array" ref="AV4:AV11">_xlfn._xlws.SORT(TRANSPOSE(_xlfn._xlws.FILTER(B3:BD3,B107:BD107)))</f>
        <v>Activities</v>
      </c>
      <c r="AY4" t="str" cm="1">
        <f t="array" ref="AY4:AY33">_xlfn._xlws.SORT(_xlfn.UNIQUE(TRANSPOSE(_xlfn._xlws.FILTER($F$3:$AS$3,$F$3:$AS$3&lt;&gt;""))))</f>
        <v>Act #</v>
      </c>
      <c r="AZ4" cm="1">
        <f t="array" aca="1" ref="AZ4" ca="1">IF($K$1=0,0, _xlfn._xlws.FILTER((INDEX($F$4:$AS$103,_xlfn.SEQUENCE(ROWS($F$4:$F$103)),_xlfn.XMATCH(OFFSET($AZ$3:$BJ$3,,,,$AY$3),$F$3:$AS$3,0))),_IsDonor))</f>
        <v>0</v>
      </c>
      <c r="BH4" s="109"/>
      <c r="BK4" cm="1">
        <f t="array" aca="1" ref="BK4" ca="1">IF(K1=0,0,IF(_IsArray,INDEX(Donors!C7:C54,MATCH(BD4:BD103,Donors!B7:B54,0)),""))</f>
        <v>0</v>
      </c>
      <c r="BP4" t="b" cm="1">
        <f t="array" aca="1" ref="BP4:BP103" ca="1">$AY$1&gt;=BR4:BR103</f>
        <v>0</v>
      </c>
      <c r="BQ4" s="142" t="str">
        <f t="shared" ref="BQ4:BQ35" ca="1" si="8">IF(_IsArray,_xlfn.TEXTJOIN($AS$1,TRUE,BA4:BD4),"")</f>
        <v/>
      </c>
      <c r="BR4" s="78">
        <f>ROWS(BR$4:BR4)</f>
        <v>1</v>
      </c>
      <c r="BS4" s="110" t="str" cm="1">
        <f t="array" ref="BS4:BS13">_xlfn._xlws.SORT(TRANSPOSE(_xlfn.ANCHORARRAY(WideTable2!B3)))</f>
        <v>Activities</v>
      </c>
      <c r="BT4" cm="1">
        <f t="array" aca="1" ref="BT4:BX4" ca="1">_xlfn.LET(_xlpm.a,_xlfn.UNIQUE(_xlfn._xlws.FILTER(INDEX(WideTable2!B4:K103,_xlfn.SEQUENCE(ROWS(WideTable2!B4:B103)),_xlfn.XMATCH(OFFSET(BT3:BY3,,,,COUNTA(BT3:BY3)),_xlfn.ANCHORARRAY(WideTable2!B3),0)),WideTable2!B4:B103&lt;&gt;"")),_xlfn.SORTBY(_xlpm.a,INDEX(_xlpm.a,,1),1,INDEX(_xlpm.a,,2),1,INDEX(_xlpm.a,,3),1,INDEX(_xlpm.a,,4),1,INDEX(_xlpm.a,,5),1))</f>
        <v>0</v>
      </c>
      <c r="BU4">
        <f ca="1"/>
        <v>0</v>
      </c>
      <c r="BV4">
        <f ca="1"/>
        <v>0</v>
      </c>
      <c r="BW4">
        <f ca="1"/>
        <v>0</v>
      </c>
      <c r="BX4">
        <f ca="1"/>
        <v>0</v>
      </c>
      <c r="BZ4" s="109" cm="1">
        <f t="array" aca="1" ref="BZ4:BZ103" ca="1">SUMIFS(WideTable2!J4:$J$103,INDEX(WideTable2!$B$4:$K$103,,MATCH($BT3,_xlfn.ANCHORARRAY(WideTable2!$B3),0)),$BT$4:$BT$103,INDEX(WideTable2!$B$4:$K$103,,MATCH($BU3,_xlfn.ANCHORARRAY(WideTable2!$B3),0)),BU4:BU103,INDEX(WideTable2!$B$4:$K$103,,MATCH($BV3,_xlfn.ANCHORARRAY(WideTable2!$B3),0)),IF(BV$3="",CA4:CA103,$BV$4:$BV$103),INDEX(WideTable2!$B$4:$K$103,,MATCH($BW3,_xlfn.ANCHORARRAY(WideTable2!$B3),0)),IF(BW$3="",CA4:CA103,BW4:BW103),IF(BX$3="",WideTable2!W1:W103,INDEX(WideTable2!$B$4:$K$103,,MATCH($BX3,_xlfn.ANCHORARRAY(WideTable2!$B3),0))),IF(BX$3="",CA4:CA103,BX4:BX103))</f>
        <v>0</v>
      </c>
      <c r="CA4" s="101"/>
      <c r="CC4" s="93" cm="1">
        <f t="array" aca="1" ref="CC4" ca="1">IF($K$1=0,0,_xlfn.LET(_xlpm.a,_xlfn._xlws.FILTER(INDEX(BT4:BZ104,_xlfn.SEQUENCE(ROWS(BT4:BT104)),_xlfn.XMATCH(_xlfn._xlws.FILTER(BT3:BZ3,BT3:BZ3&lt;&gt;""),BT3:BZ3,0)),(BT4:BT104&lt;&gt;"")*(BZ4:BZ104&gt;$CH$1)),_xlpm.a))</f>
        <v>0</v>
      </c>
      <c r="CD4" s="93"/>
      <c r="CE4" s="93"/>
      <c r="CF4" s="93"/>
      <c r="CG4" s="93"/>
      <c r="CH4" s="93"/>
      <c r="CO4" cm="1">
        <f t="array" aca="1" ref="CO4" ca="1">_xlfn._xlws.SORT(_xlfn.UNIQUE(INDEX(_xlfn.ANCHORARRAY(AZ4),,1)))</f>
        <v>0</v>
      </c>
      <c r="CR4" cm="1">
        <f t="array" aca="1" ref="CR4" ca="1">IF(Planning!DW4=0,0,_xlfn._xlws.SORT(_xlfn._xlws.FILTER(_xlfn.ANCHORARRAY(Planning!DW4),OFFSET(_xlfn.ANCHORARRAY(Planning!DY4),,,Planning!$DL$1)=2)))</f>
        <v>0</v>
      </c>
      <c r="CU4" cm="1">
        <f t="array" aca="1" ref="CU4" ca="1">_xlfn.LET(_xlpm.RowN,MAX(ROWS(_xlfn.ANCHORARRAY(CO4)),ROWS(_xlfn.ANCHORARRAY(CR4))),_xlpm.ColN,COLUMNS(_xlfn.ANCHORARRAY(CR4)),_xlpm.rng,INDEX(CHOOSE({1,2},_xlfn.ANCHORARRAY(CO4),INDEX(_xlfn.ANCHORARRAY(CR4),,1)),MOD(_xlfn.SEQUENCE(_xlpm.RowN*_xlpm.ColN,,0),_xlpm.RowN)+1,_xlfn.SEQUENCE(_xlpm.RowN*_xlpm.ColN,,0,1/_xlpm.RowN)+1),_xlfn._xlws.FILTER(_xlpm.rng,NOT(ISERROR(_xlpm.rng))))</f>
        <v>0</v>
      </c>
      <c r="CV4" t="str" cm="1">
        <f t="array" aca="1" ref="CV4" ca="1">_xlfn.LET(_xlpm.RowN, MAX(ROWS(_xlfn.ANCHORARRAY(CO4)),ROWS(_xlfn.ANCHORARRAY(CR4))),_xlpm.ColN,COLUMNS(_xlfn.ANCHORARRAY(CR4)),_xlpm.rng,INDEX(CHOOSE({1,2},INDEX(OFFSET(_xlfn.ANCHORARRAY(CO4),,,,2),,2),INDEX(_xlfn.ANCHORARRAY(CR4),,2)),MOD(_xlfn.SEQUENCE(_xlpm.RowN*_xlpm.ColN,,0),_xlpm.RowN)+1,_xlfn.SEQUENCE(_xlpm.RowN*_xlpm.ColN,,0,1/_xlpm.RowN)+1),_xlpm.fltrng,_xlfn._xlws.FILTER(_xlpm.rng,NOT(ISERROR(_xlpm.rng))),IF(_xlpm.fltrng=0,"",_xlpm.fltrng))</f>
        <v/>
      </c>
      <c r="CX4" cm="1">
        <f t="array" aca="1" ref="CX4:CY4" ca="1">_xlfn._xlws.SORT(OFFSET(CU4:CV303,,,$CU$3))</f>
        <v>0</v>
      </c>
      <c r="CY4" t="str">
        <f ca="1"/>
        <v/>
      </c>
      <c r="CZ4" cm="1">
        <f t="array" aca="1" ref="CZ4" ca="1">IF(CX4=0,0,IF(INDEX(_xlfn.ANCHORARRAY($CX$4),,2)="",2,1))</f>
        <v>0</v>
      </c>
      <c r="DA4" cm="1">
        <f t="array" aca="1" ref="DA4" ca="1">IF($CX$4=0,0,IF(_xlfn.ANCHORARRAY(CZ4)=2,MATCH(_xlfn.ANCHORARRAY(DB4),INDEX(_xlfn.ANCHORARRAY(AZ4),,1),0),MATCH(_xlfn.ANCHORARRAY(DB4),INDEX(_xlfn.ANCHORARRAY(Planning!CH4),,1),0)))</f>
        <v>0</v>
      </c>
      <c r="DB4" t="str" cm="1">
        <f t="array" aca="1" ref="DB4" ca="1">IF(_xlfn.ANCHORARRAY(CZ4)=2,INDEX(_xlfn.ANCHORARRAY($CX$4),,1),INDEX(_xlfn.ANCHORARRAY($CX$4),,2))</f>
        <v/>
      </c>
      <c r="DC4" cm="1">
        <f t="array" aca="1" ref="DC4" ca="1">IF($CX$4=0,0,IF(_xlfn.ANCHORARRAY(CZ4)=2,INDEX(l_Combined_External,_xlfn.ANCHORARRAY(DA4)),INDEX(l_Combined_Budget,_xlfn.ANCHORARRAY(DA4))))</f>
        <v>0</v>
      </c>
      <c r="DD4" s="109" t="str" cm="1">
        <f t="array" aca="1" ref="DD4" ca="1">IF(_xlfn.ANCHORARRAY(CZ4)=2,INDEX(_xlfn.ANCHORARRAY(AZ4),_xlfn.ANCHORARRAY(DA4),MATCH(BH3,$AZ$3:$BH$3,0)),"")</f>
        <v/>
      </c>
      <c r="DE4" cm="1">
        <f t="array" aca="1" ref="DE4" ca="1">IF($CX$4=0,0,IF(_xlfn.ANCHORARRAY(CZ4)=2,"",INDEX(_xlfn.ANCHORARRAY(Planning!CH4),_xlfn.ANCHORARRAY(DA4),MATCH(Planning!$G$3,Planning!$CH$3:$CW$3,0))))</f>
        <v>0</v>
      </c>
    </row>
    <row r="5" spans="1:109">
      <c r="A5" s="14" t="str">
        <f>IF(V5,MAX(A$4:A4)+1,"")</f>
        <v/>
      </c>
      <c r="B5" s="51"/>
      <c r="C5" s="12"/>
      <c r="D5" s="12"/>
      <c r="E5" s="87"/>
      <c r="F5" s="263"/>
      <c r="G5" s="174"/>
      <c r="H5" s="181"/>
      <c r="I5" s="179" t="str">
        <v/>
      </c>
      <c r="K5">
        <v>0</v>
      </c>
      <c r="L5" t="str">
        <f>IF(K5,IFERROR(MATCH(TRUE,$K6:$K$103,0),ROWS($K5:$K$103)),"")</f>
        <v/>
      </c>
      <c r="M5" t="str">
        <v/>
      </c>
      <c r="N5" t="b">
        <f t="shared" ref="N5:N36" si="9">AND(S5,OR(N4,K5))</f>
        <v>0</v>
      </c>
      <c r="O5" t="str">
        <v/>
      </c>
      <c r="P5" t="b">
        <v>0</v>
      </c>
      <c r="Q5" t="b">
        <v>0</v>
      </c>
      <c r="R5" t="b">
        <v>0</v>
      </c>
      <c r="S5" t="b">
        <v>0</v>
      </c>
      <c r="T5">
        <v>0</v>
      </c>
      <c r="U5" t="b">
        <v>0</v>
      </c>
      <c r="V5" s="13">
        <v>0</v>
      </c>
      <c r="W5">
        <v>0</v>
      </c>
      <c r="X5">
        <v>0</v>
      </c>
      <c r="Y5" t="str">
        <v/>
      </c>
      <c r="Z5" t="str">
        <v/>
      </c>
      <c r="AA5" t="str">
        <v/>
      </c>
      <c r="AB5" t="str">
        <v/>
      </c>
      <c r="AD5" t="str">
        <v/>
      </c>
      <c r="AF5" s="54" t="str">
        <f t="shared" si="3"/>
        <v/>
      </c>
      <c r="AG5" s="55" t="str">
        <f t="shared" si="4"/>
        <v/>
      </c>
      <c r="AH5" s="55" t="str">
        <f t="shared" si="5"/>
        <v/>
      </c>
      <c r="AI5" s="55" t="str">
        <v/>
      </c>
      <c r="AJ5" s="108" t="str">
        <v/>
      </c>
      <c r="AL5" t="str">
        <v/>
      </c>
      <c r="AM5" t="str">
        <v/>
      </c>
      <c r="AN5" t="str">
        <v/>
      </c>
      <c r="AO5" s="25" t="str">
        <f t="shared" si="6"/>
        <v/>
      </c>
      <c r="AP5" s="35" t="str">
        <v/>
      </c>
      <c r="AQ5" s="35" t="str">
        <v/>
      </c>
      <c r="AR5" s="35" t="str">
        <v/>
      </c>
      <c r="AS5" t="str">
        <f t="shared" ca="1" si="7"/>
        <v/>
      </c>
      <c r="AT5" s="13"/>
      <c r="AV5" t="str">
        <v>Activity #</v>
      </c>
      <c r="AY5" t="str">
        <v>Activities</v>
      </c>
      <c r="BH5" s="109"/>
      <c r="BP5" t="b">
        <f ca="1"/>
        <v>0</v>
      </c>
      <c r="BQ5" s="142" t="str">
        <f t="shared" ca="1" si="8"/>
        <v/>
      </c>
      <c r="BR5" s="78">
        <f>ROWS(BR$4:BR5)</f>
        <v>2</v>
      </c>
      <c r="BS5" s="110" t="str">
        <v>Codes</v>
      </c>
      <c r="BZ5" s="109">
        <f ca="1"/>
        <v>0</v>
      </c>
      <c r="CA5" s="101"/>
      <c r="CC5" s="93"/>
      <c r="CD5" s="93"/>
      <c r="CE5" s="93"/>
      <c r="CF5" s="93"/>
      <c r="CG5" s="93"/>
      <c r="CH5" s="93"/>
      <c r="CJ5" t="str" cm="1">
        <f t="array" aca="1" ref="CJ5:CK104" ca="1">IF(RowN&lt;=(CC$1-1),IF(opt_OutlineLayout,_xlfn.LET(_xlpm.rng,CC5:CD103=CC4:CD102,_xlpm.aa,INDEX(_xlpm.rng,,1),_xlpm.bb,INDEX(_xlpm.rng,,2),IF(_xlpm.aa=FALSE,CC5:CD103="UA",_xlpm.rng)),""),"")</f>
        <v/>
      </c>
      <c r="CK5" s="93" t="str">
        <f ca="1"/>
        <v/>
      </c>
      <c r="CL5" t="str" cm="1">
        <f t="array" aca="1" ref="CL5:CL104" ca="1">IF(RowN&lt;=(CC$1-1),IF(opt_OutlineLayout,IF(INDEX(_xlfn.ANCHORARRAY($CJ$5),,2)=FALSE,CE5:CE103="UA",CE4:CE102=CE5:CE103),""),"")</f>
        <v/>
      </c>
      <c r="CM5" t="str" cm="1">
        <f t="array" aca="1" ref="CM5:CM104" ca="1">IF(RowN&lt;=(CC$1-1),IF(opt_OutlineLayout,IF(_xlfn.ANCHORARRAY(CL5)=FALSE,CF5:CF103="UA",CF4:CF102=CF5:CF103),""),"")</f>
        <v/>
      </c>
      <c r="DD5" s="109"/>
    </row>
    <row r="6" spans="1:109">
      <c r="A6" s="14" t="str">
        <f>IF(V6,MAX(A$4:A5)+1,"")</f>
        <v/>
      </c>
      <c r="B6" s="51"/>
      <c r="C6" s="12"/>
      <c r="D6" s="12"/>
      <c r="E6" s="87"/>
      <c r="F6" s="263"/>
      <c r="G6" s="174"/>
      <c r="H6" s="181"/>
      <c r="I6" s="179" t="str">
        <v/>
      </c>
      <c r="K6">
        <v>0</v>
      </c>
      <c r="L6" t="str">
        <f>IF(K6,IFERROR(MATCH(TRUE,$K7:$K$103,0),ROWS($K6:$K$103)),"")</f>
        <v/>
      </c>
      <c r="M6" t="str">
        <v/>
      </c>
      <c r="N6" t="b">
        <f t="shared" si="9"/>
        <v>0</v>
      </c>
      <c r="O6" t="str">
        <v/>
      </c>
      <c r="P6" t="b">
        <v>0</v>
      </c>
      <c r="Q6" t="b">
        <v>0</v>
      </c>
      <c r="R6" t="b">
        <v>0</v>
      </c>
      <c r="S6" t="b">
        <v>0</v>
      </c>
      <c r="T6">
        <v>0</v>
      </c>
      <c r="U6" t="b">
        <v>0</v>
      </c>
      <c r="V6" s="13">
        <v>0</v>
      </c>
      <c r="W6">
        <v>0</v>
      </c>
      <c r="X6">
        <v>0</v>
      </c>
      <c r="Y6" t="str">
        <v/>
      </c>
      <c r="Z6" t="str">
        <v/>
      </c>
      <c r="AA6" t="str">
        <v/>
      </c>
      <c r="AB6" t="str">
        <v/>
      </c>
      <c r="AD6" t="str">
        <v/>
      </c>
      <c r="AF6" s="54" t="str">
        <f t="shared" si="3"/>
        <v/>
      </c>
      <c r="AG6" s="55" t="str">
        <f t="shared" si="4"/>
        <v/>
      </c>
      <c r="AH6" s="55" t="str">
        <f t="shared" si="5"/>
        <v/>
      </c>
      <c r="AI6" s="55" t="str">
        <v/>
      </c>
      <c r="AJ6" s="108" t="str">
        <v/>
      </c>
      <c r="AL6" t="str">
        <v/>
      </c>
      <c r="AM6" t="str">
        <v/>
      </c>
      <c r="AN6" t="str">
        <v/>
      </c>
      <c r="AO6" s="25" t="str">
        <f t="shared" si="6"/>
        <v/>
      </c>
      <c r="AP6" s="35" t="str">
        <v/>
      </c>
      <c r="AQ6" s="35" t="str">
        <v/>
      </c>
      <c r="AR6" s="35" t="str">
        <v/>
      </c>
      <c r="AS6" t="str">
        <f t="shared" ca="1" si="7"/>
        <v/>
      </c>
      <c r="AT6" s="13"/>
      <c r="AV6" t="str">
        <v>Codes</v>
      </c>
      <c r="AY6" t="str">
        <v>Activity #</v>
      </c>
      <c r="BH6" s="109"/>
      <c r="BP6" t="b">
        <f ca="1"/>
        <v>0</v>
      </c>
      <c r="BQ6" s="142" t="str">
        <f t="shared" ca="1" si="8"/>
        <v/>
      </c>
      <c r="BR6" s="78">
        <f>ROWS(BR$4:BR6)</f>
        <v>3</v>
      </c>
      <c r="BS6" s="110" t="str">
        <v>currency</v>
      </c>
      <c r="BZ6" s="109">
        <f ca="1"/>
        <v>0</v>
      </c>
      <c r="CA6" s="101"/>
      <c r="CC6" s="93"/>
      <c r="CD6" s="93"/>
      <c r="CE6" s="93"/>
      <c r="CF6" s="93"/>
      <c r="CG6" s="93"/>
      <c r="CH6" s="93"/>
      <c r="CJ6" s="93" t="str">
        <f ca="1"/>
        <v/>
      </c>
      <c r="CK6" s="93" t="str">
        <f ca="1"/>
        <v/>
      </c>
      <c r="CL6" s="93" t="str">
        <f ca="1"/>
        <v/>
      </c>
      <c r="CM6" s="93" t="str">
        <f ca="1"/>
        <v/>
      </c>
      <c r="DD6" s="109"/>
    </row>
    <row r="7" spans="1:109">
      <c r="A7" s="14" t="str">
        <f>IF(V7,MAX(A$4:A6)+1,"")</f>
        <v/>
      </c>
      <c r="B7" s="51"/>
      <c r="C7" s="12"/>
      <c r="D7" s="12"/>
      <c r="E7" s="87"/>
      <c r="F7" s="263"/>
      <c r="G7" s="174"/>
      <c r="H7" s="181"/>
      <c r="I7" s="179" t="str">
        <v/>
      </c>
      <c r="K7">
        <v>0</v>
      </c>
      <c r="L7" t="str">
        <f>IF(K7,IFERROR(MATCH(TRUE,$K8:$K$103,0),ROWS($K7:$K$103)),"")</f>
        <v/>
      </c>
      <c r="M7" t="str">
        <v/>
      </c>
      <c r="N7" t="b">
        <f t="shared" si="9"/>
        <v>0</v>
      </c>
      <c r="O7" t="str">
        <v/>
      </c>
      <c r="P7" t="b">
        <v>0</v>
      </c>
      <c r="Q7" t="b">
        <v>0</v>
      </c>
      <c r="R7" t="b">
        <v>0</v>
      </c>
      <c r="S7" t="b">
        <v>0</v>
      </c>
      <c r="T7">
        <v>0</v>
      </c>
      <c r="U7" t="b">
        <v>0</v>
      </c>
      <c r="V7" s="13">
        <v>0</v>
      </c>
      <c r="W7">
        <v>0</v>
      </c>
      <c r="X7">
        <v>0</v>
      </c>
      <c r="Y7" t="str">
        <v/>
      </c>
      <c r="Z7" t="str">
        <v/>
      </c>
      <c r="AA7" t="str">
        <v/>
      </c>
      <c r="AB7" t="str">
        <v/>
      </c>
      <c r="AD7" t="str">
        <v/>
      </c>
      <c r="AF7" s="54" t="str">
        <f t="shared" si="3"/>
        <v/>
      </c>
      <c r="AG7" s="55" t="str">
        <f t="shared" si="4"/>
        <v/>
      </c>
      <c r="AH7" s="55" t="str">
        <f t="shared" si="5"/>
        <v/>
      </c>
      <c r="AI7" s="55" t="str">
        <v/>
      </c>
      <c r="AJ7" s="108" t="str">
        <v/>
      </c>
      <c r="AL7" t="str">
        <v/>
      </c>
      <c r="AM7" t="str">
        <v/>
      </c>
      <c r="AN7" t="str">
        <v/>
      </c>
      <c r="AO7" s="25" t="str">
        <f t="shared" si="6"/>
        <v/>
      </c>
      <c r="AP7" s="35" t="str">
        <v/>
      </c>
      <c r="AQ7" s="35" t="str">
        <v/>
      </c>
      <c r="AR7" s="35" t="str">
        <v/>
      </c>
      <c r="AS7" t="str">
        <f t="shared" ca="1" si="7"/>
        <v/>
      </c>
      <c r="AT7" s="13"/>
      <c r="AV7" t="str">
        <v>Diseases</v>
      </c>
      <c r="AY7" t="str">
        <v>ActRange</v>
      </c>
      <c r="BH7" s="109"/>
      <c r="BP7" t="b">
        <f ca="1"/>
        <v>0</v>
      </c>
      <c r="BQ7" s="142" t="str">
        <f t="shared" ca="1" si="8"/>
        <v/>
      </c>
      <c r="BR7" s="78">
        <f>ROWS(BR$4:BR7)</f>
        <v>4</v>
      </c>
      <c r="BS7" s="110" t="str">
        <v>Diseases</v>
      </c>
      <c r="BZ7" s="109">
        <f ca="1"/>
        <v>0</v>
      </c>
      <c r="CA7" s="101"/>
      <c r="CC7" s="93"/>
      <c r="CD7" s="93"/>
      <c r="CE7" s="93"/>
      <c r="CF7" s="93"/>
      <c r="CG7" s="93"/>
      <c r="CH7" s="93"/>
      <c r="CJ7" s="93" t="str">
        <f ca="1"/>
        <v/>
      </c>
      <c r="CK7" s="93" t="str">
        <f ca="1"/>
        <v/>
      </c>
      <c r="CL7" s="93" t="str">
        <f ca="1"/>
        <v/>
      </c>
      <c r="CM7" s="93" t="str">
        <f ca="1"/>
        <v/>
      </c>
      <c r="DD7" s="109"/>
    </row>
    <row r="8" spans="1:109">
      <c r="A8" s="14" t="str">
        <f>IF(V8,MAX(A$4:A7)+1,"")</f>
        <v/>
      </c>
      <c r="B8" s="51"/>
      <c r="C8" s="12"/>
      <c r="D8" s="12"/>
      <c r="E8" s="87"/>
      <c r="F8" s="263"/>
      <c r="G8" s="174"/>
      <c r="H8" s="181"/>
      <c r="I8" s="179" t="str">
        <v/>
      </c>
      <c r="K8">
        <v>0</v>
      </c>
      <c r="L8" t="str">
        <f>IF(K8,IFERROR(MATCH(TRUE,$K9:$K$103,0),ROWS($K8:$K$103)),"")</f>
        <v/>
      </c>
      <c r="M8" t="str">
        <v/>
      </c>
      <c r="N8" t="b">
        <f t="shared" si="9"/>
        <v>0</v>
      </c>
      <c r="O8" t="str">
        <v/>
      </c>
      <c r="P8" t="b">
        <v>0</v>
      </c>
      <c r="Q8" t="b">
        <v>0</v>
      </c>
      <c r="R8" t="b">
        <v>0</v>
      </c>
      <c r="S8" t="b">
        <v>0</v>
      </c>
      <c r="T8">
        <v>0</v>
      </c>
      <c r="U8" t="b">
        <v>0</v>
      </c>
      <c r="V8" s="13">
        <v>0</v>
      </c>
      <c r="W8">
        <v>0</v>
      </c>
      <c r="X8">
        <v>0</v>
      </c>
      <c r="Y8" t="str">
        <v/>
      </c>
      <c r="Z8" t="str">
        <v/>
      </c>
      <c r="AA8" t="str">
        <v/>
      </c>
      <c r="AB8" t="str">
        <v/>
      </c>
      <c r="AD8" t="str">
        <v/>
      </c>
      <c r="AF8" s="54" t="str">
        <f t="shared" si="3"/>
        <v/>
      </c>
      <c r="AG8" s="55" t="str">
        <f t="shared" si="4"/>
        <v/>
      </c>
      <c r="AH8" s="55" t="str">
        <f t="shared" si="5"/>
        <v/>
      </c>
      <c r="AI8" s="55" t="str">
        <v/>
      </c>
      <c r="AJ8" s="108" t="str">
        <v/>
      </c>
      <c r="AL8" t="str">
        <v/>
      </c>
      <c r="AM8" t="str">
        <v/>
      </c>
      <c r="AN8" t="str">
        <v/>
      </c>
      <c r="AO8" s="25" t="str">
        <f t="shared" si="6"/>
        <v/>
      </c>
      <c r="AP8" s="35" t="str">
        <v/>
      </c>
      <c r="AQ8" s="35" t="str">
        <v/>
      </c>
      <c r="AR8" s="35" t="str">
        <v/>
      </c>
      <c r="AS8" t="str">
        <f t="shared" ca="1" si="7"/>
        <v/>
      </c>
      <c r="AT8" s="13"/>
      <c r="AV8" t="str">
        <v>Donor name</v>
      </c>
      <c r="AY8" t="str">
        <v>Codes</v>
      </c>
      <c r="BH8" s="109"/>
      <c r="BP8" t="b">
        <f ca="1"/>
        <v>0</v>
      </c>
      <c r="BQ8" s="142" t="str">
        <f t="shared" ca="1" si="8"/>
        <v/>
      </c>
      <c r="BR8" s="78">
        <f>ROWS(BR$4:BR8)</f>
        <v>5</v>
      </c>
      <c r="BS8" s="110" t="str">
        <v>Donor type</v>
      </c>
      <c r="BZ8" s="109">
        <f ca="1"/>
        <v>0</v>
      </c>
      <c r="CA8" s="101"/>
      <c r="CC8" s="93"/>
      <c r="CD8" s="93"/>
      <c r="CE8" s="93"/>
      <c r="CF8" s="93"/>
      <c r="CG8" s="93"/>
      <c r="CH8" s="93"/>
      <c r="CJ8" s="93" t="str">
        <f ca="1"/>
        <v/>
      </c>
      <c r="CK8" s="93" t="str">
        <f ca="1"/>
        <v/>
      </c>
      <c r="CL8" s="93" t="str">
        <f ca="1"/>
        <v/>
      </c>
      <c r="CM8" s="93" t="str">
        <f ca="1"/>
        <v/>
      </c>
      <c r="DD8" s="109"/>
    </row>
    <row r="9" spans="1:109">
      <c r="A9" s="14" t="str">
        <f>IF(V9,MAX(A$4:A8)+1,"")</f>
        <v/>
      </c>
      <c r="B9" s="51"/>
      <c r="C9" s="12"/>
      <c r="D9" s="12"/>
      <c r="E9" s="87"/>
      <c r="F9" s="263"/>
      <c r="G9" s="174"/>
      <c r="H9" s="181"/>
      <c r="I9" s="179" t="str">
        <v/>
      </c>
      <c r="K9">
        <v>0</v>
      </c>
      <c r="L9" t="str">
        <f>IF(K9,IFERROR(MATCH(TRUE,$K10:$K$103,0),ROWS($K9:$K$103)),"")</f>
        <v/>
      </c>
      <c r="M9" t="str">
        <v/>
      </c>
      <c r="N9" t="b">
        <f t="shared" si="9"/>
        <v>0</v>
      </c>
      <c r="O9" t="str">
        <v/>
      </c>
      <c r="P9" t="b">
        <v>0</v>
      </c>
      <c r="Q9" t="b">
        <v>0</v>
      </c>
      <c r="R9" t="b">
        <v>0</v>
      </c>
      <c r="S9" t="b">
        <v>0</v>
      </c>
      <c r="T9">
        <v>0</v>
      </c>
      <c r="U9" t="b">
        <v>0</v>
      </c>
      <c r="V9" s="13">
        <v>0</v>
      </c>
      <c r="W9">
        <v>0</v>
      </c>
      <c r="X9">
        <v>0</v>
      </c>
      <c r="Y9" t="str">
        <v/>
      </c>
      <c r="Z9" t="str">
        <v/>
      </c>
      <c r="AA9" t="str">
        <v/>
      </c>
      <c r="AB9" t="str">
        <v/>
      </c>
      <c r="AD9" t="str">
        <v/>
      </c>
      <c r="AF9" s="54" t="str">
        <f t="shared" si="3"/>
        <v/>
      </c>
      <c r="AG9" s="55" t="str">
        <f t="shared" si="4"/>
        <v/>
      </c>
      <c r="AH9" s="55" t="str">
        <f t="shared" si="5"/>
        <v/>
      </c>
      <c r="AI9" s="55" t="str">
        <v/>
      </c>
      <c r="AJ9" s="108" t="str">
        <v/>
      </c>
      <c r="AL9" t="str">
        <v/>
      </c>
      <c r="AM9" t="str">
        <v/>
      </c>
      <c r="AN9" t="str">
        <v/>
      </c>
      <c r="AO9" s="25" t="str">
        <f t="shared" si="6"/>
        <v/>
      </c>
      <c r="AP9" s="35" t="str">
        <v/>
      </c>
      <c r="AQ9" s="35" t="str">
        <v/>
      </c>
      <c r="AR9" s="35" t="str">
        <v/>
      </c>
      <c r="AS9" t="str">
        <f t="shared" ca="1" si="7"/>
        <v/>
      </c>
      <c r="AT9" s="13"/>
      <c r="AV9" t="str">
        <v>Donors</v>
      </c>
      <c r="AY9" t="str">
        <v>Combined-Unique</v>
      </c>
      <c r="BH9" s="109"/>
      <c r="BP9" t="b">
        <f ca="1"/>
        <v>0</v>
      </c>
      <c r="BQ9" s="142" t="str">
        <f t="shared" ca="1" si="8"/>
        <v/>
      </c>
      <c r="BR9" s="78">
        <f>ROWS(BR$4:BR9)</f>
        <v>6</v>
      </c>
      <c r="BS9" s="110" t="str">
        <v>Donors</v>
      </c>
      <c r="BZ9" s="109">
        <f ca="1"/>
        <v>0</v>
      </c>
      <c r="CA9" s="101"/>
      <c r="CC9" s="93"/>
      <c r="CD9" s="93"/>
      <c r="CE9" s="93"/>
      <c r="CF9" s="93"/>
      <c r="CG9" s="93"/>
      <c r="CH9" s="93"/>
      <c r="CJ9" s="93" t="str">
        <f ca="1"/>
        <v/>
      </c>
      <c r="CK9" s="93" t="str">
        <f ca="1"/>
        <v/>
      </c>
      <c r="CL9" s="93" t="str">
        <f ca="1"/>
        <v/>
      </c>
      <c r="CM9" s="93" t="str">
        <f ca="1"/>
        <v/>
      </c>
      <c r="DD9" s="109"/>
    </row>
    <row r="10" spans="1:109">
      <c r="A10" s="14" t="str">
        <f>IF(V10,MAX(A$4:A9)+1,"")</f>
        <v/>
      </c>
      <c r="B10" s="51"/>
      <c r="C10" s="12"/>
      <c r="D10" s="12"/>
      <c r="E10" s="87"/>
      <c r="F10" s="263"/>
      <c r="G10" s="174"/>
      <c r="H10" s="181"/>
      <c r="I10" s="179" t="str">
        <v/>
      </c>
      <c r="K10">
        <v>0</v>
      </c>
      <c r="L10" t="str">
        <f>IF(K10,IFERROR(MATCH(TRUE,$K11:$K$103,0),ROWS($K10:$K$103)),"")</f>
        <v/>
      </c>
      <c r="M10" t="str">
        <v/>
      </c>
      <c r="N10" t="b">
        <f t="shared" si="9"/>
        <v>0</v>
      </c>
      <c r="O10" t="str">
        <v/>
      </c>
      <c r="P10" t="b">
        <v>0</v>
      </c>
      <c r="Q10" t="b">
        <v>0</v>
      </c>
      <c r="R10" t="b">
        <v>0</v>
      </c>
      <c r="S10" t="b">
        <v>0</v>
      </c>
      <c r="T10">
        <v>0</v>
      </c>
      <c r="U10" t="b">
        <v>0</v>
      </c>
      <c r="V10" s="13">
        <v>0</v>
      </c>
      <c r="W10">
        <v>0</v>
      </c>
      <c r="X10">
        <v>0</v>
      </c>
      <c r="Y10" t="str">
        <v/>
      </c>
      <c r="Z10" t="str">
        <v/>
      </c>
      <c r="AA10" t="str">
        <v/>
      </c>
      <c r="AB10" t="str">
        <v/>
      </c>
      <c r="AD10" t="str">
        <v/>
      </c>
      <c r="AF10" s="54" t="str">
        <f t="shared" si="3"/>
        <v/>
      </c>
      <c r="AG10" s="55" t="str">
        <f t="shared" si="4"/>
        <v/>
      </c>
      <c r="AH10" s="55" t="str">
        <f t="shared" si="5"/>
        <v/>
      </c>
      <c r="AI10" s="55" t="str">
        <v/>
      </c>
      <c r="AJ10" s="108" t="str">
        <v/>
      </c>
      <c r="AL10" t="str">
        <v/>
      </c>
      <c r="AM10" t="str">
        <v/>
      </c>
      <c r="AN10" t="str">
        <v/>
      </c>
      <c r="AO10" s="25" t="str">
        <f t="shared" si="6"/>
        <v/>
      </c>
      <c r="AP10" s="35" t="str">
        <v/>
      </c>
      <c r="AQ10" s="35" t="str">
        <v/>
      </c>
      <c r="AR10" s="35" t="str">
        <v/>
      </c>
      <c r="AS10" t="str">
        <f t="shared" ca="1" si="7"/>
        <v/>
      </c>
      <c r="AT10" s="13"/>
      <c r="AV10" t="str">
        <v>External funding</v>
      </c>
      <c r="AY10" t="str">
        <v>Currency</v>
      </c>
      <c r="BH10" s="109"/>
      <c r="BP10" t="b">
        <f ca="1"/>
        <v>0</v>
      </c>
      <c r="BQ10" s="142" t="str">
        <f t="shared" ca="1" si="8"/>
        <v/>
      </c>
      <c r="BR10" s="78">
        <f>ROWS(BR$4:BR10)</f>
        <v>7</v>
      </c>
      <c r="BS10" s="110" t="str">
        <v>ExR</v>
      </c>
      <c r="BZ10" s="109">
        <f ca="1"/>
        <v>0</v>
      </c>
      <c r="CA10" s="101"/>
      <c r="CC10" s="93"/>
      <c r="CD10" s="93"/>
      <c r="CE10" s="93"/>
      <c r="CF10" s="93"/>
      <c r="CG10" s="93"/>
      <c r="CH10" s="93"/>
      <c r="CJ10" s="93" t="str">
        <f ca="1"/>
        <v/>
      </c>
      <c r="CK10" s="93" t="str">
        <f ca="1"/>
        <v/>
      </c>
      <c r="CL10" s="93" t="str">
        <f ca="1"/>
        <v/>
      </c>
      <c r="CM10" s="93" t="str">
        <f ca="1"/>
        <v/>
      </c>
      <c r="DD10" s="109"/>
    </row>
    <row r="11" spans="1:109">
      <c r="A11" s="14" t="str">
        <f>IF(V11,MAX(A$4:A10)+1,"")</f>
        <v/>
      </c>
      <c r="B11" s="51"/>
      <c r="C11" s="12"/>
      <c r="D11" s="12"/>
      <c r="E11" s="87"/>
      <c r="F11" s="263"/>
      <c r="G11" s="174"/>
      <c r="H11" s="181"/>
      <c r="I11" s="179" t="str">
        <v/>
      </c>
      <c r="K11">
        <v>0</v>
      </c>
      <c r="L11" t="str">
        <f>IF(K11,IFERROR(MATCH(TRUE,$K12:$K$103,0),ROWS($K11:$K$103)),"")</f>
        <v/>
      </c>
      <c r="M11" t="str">
        <v/>
      </c>
      <c r="N11" t="b">
        <f t="shared" si="9"/>
        <v>0</v>
      </c>
      <c r="O11" t="str">
        <v/>
      </c>
      <c r="P11" t="b">
        <v>0</v>
      </c>
      <c r="Q11" t="b">
        <v>0</v>
      </c>
      <c r="R11" t="b">
        <v>0</v>
      </c>
      <c r="S11" t="b">
        <v>0</v>
      </c>
      <c r="T11">
        <v>0</v>
      </c>
      <c r="U11" t="b">
        <v>0</v>
      </c>
      <c r="V11" s="13">
        <v>0</v>
      </c>
      <c r="W11">
        <v>0</v>
      </c>
      <c r="X11">
        <v>0</v>
      </c>
      <c r="Y11" t="str">
        <v/>
      </c>
      <c r="Z11" t="str">
        <v/>
      </c>
      <c r="AA11" t="str">
        <v/>
      </c>
      <c r="AB11" t="str">
        <v/>
      </c>
      <c r="AD11" t="str">
        <v/>
      </c>
      <c r="AF11" s="54" t="str">
        <f t="shared" si="3"/>
        <v/>
      </c>
      <c r="AG11" s="55" t="str">
        <f t="shared" si="4"/>
        <v/>
      </c>
      <c r="AH11" s="55" t="str">
        <f t="shared" si="5"/>
        <v/>
      </c>
      <c r="AI11" s="55" t="str">
        <v/>
      </c>
      <c r="AJ11" s="108" t="str">
        <v/>
      </c>
      <c r="AL11" t="str">
        <v/>
      </c>
      <c r="AM11" t="str">
        <v/>
      </c>
      <c r="AN11" t="str">
        <v/>
      </c>
      <c r="AO11" s="25" t="str">
        <f t="shared" si="6"/>
        <v/>
      </c>
      <c r="AP11" s="35" t="str">
        <v/>
      </c>
      <c r="AQ11" s="35" t="str">
        <v/>
      </c>
      <c r="AR11" s="35" t="str">
        <v/>
      </c>
      <c r="AS11" t="str">
        <f t="shared" ca="1" si="7"/>
        <v/>
      </c>
      <c r="AT11" s="13"/>
      <c r="AV11" t="str">
        <v>Functions</v>
      </c>
      <c r="AY11" t="str">
        <v>dis #</v>
      </c>
      <c r="BH11" s="109"/>
      <c r="BP11" t="b">
        <f ca="1"/>
        <v>0</v>
      </c>
      <c r="BQ11" s="142" t="str">
        <f t="shared" ca="1" si="8"/>
        <v/>
      </c>
      <c r="BR11" s="78">
        <f>ROWS(BR$4:BR11)</f>
        <v>8</v>
      </c>
      <c r="BS11" s="110" t="str">
        <v>External funding</v>
      </c>
      <c r="BZ11" s="109">
        <f ca="1"/>
        <v>0</v>
      </c>
      <c r="CA11" s="101"/>
      <c r="CC11" s="93"/>
      <c r="CD11" s="93"/>
      <c r="CE11" s="93"/>
      <c r="CF11" s="93"/>
      <c r="CG11" s="93"/>
      <c r="CH11" s="93"/>
      <c r="CJ11" s="93" t="str">
        <f ca="1"/>
        <v/>
      </c>
      <c r="CK11" s="93" t="str">
        <f ca="1"/>
        <v/>
      </c>
      <c r="CL11" s="93" t="str">
        <f ca="1"/>
        <v/>
      </c>
      <c r="CM11" s="93" t="str">
        <f ca="1"/>
        <v/>
      </c>
      <c r="DD11" s="109"/>
    </row>
    <row r="12" spans="1:109">
      <c r="A12" s="14" t="str">
        <f>IF(V12,MAX(A$4:A11)+1,"")</f>
        <v/>
      </c>
      <c r="B12" s="51"/>
      <c r="C12" s="12"/>
      <c r="D12" s="12"/>
      <c r="E12" s="87"/>
      <c r="F12" s="263"/>
      <c r="G12" s="174"/>
      <c r="H12" s="181"/>
      <c r="I12" s="179" t="str">
        <v/>
      </c>
      <c r="K12">
        <v>0</v>
      </c>
      <c r="L12" t="str">
        <f>IF(K12,IFERROR(MATCH(TRUE,$K13:$K$103,0),ROWS($K12:$K$103)),"")</f>
        <v/>
      </c>
      <c r="M12" t="str">
        <v/>
      </c>
      <c r="N12" t="b">
        <f t="shared" si="9"/>
        <v>0</v>
      </c>
      <c r="O12" t="str">
        <v/>
      </c>
      <c r="P12" t="b">
        <v>0</v>
      </c>
      <c r="Q12" t="b">
        <v>0</v>
      </c>
      <c r="R12" t="b">
        <v>0</v>
      </c>
      <c r="S12" t="b">
        <v>0</v>
      </c>
      <c r="T12">
        <v>0</v>
      </c>
      <c r="U12" t="b">
        <v>0</v>
      </c>
      <c r="V12" s="13">
        <v>0</v>
      </c>
      <c r="W12">
        <v>0</v>
      </c>
      <c r="X12">
        <v>0</v>
      </c>
      <c r="Y12" t="str">
        <v/>
      </c>
      <c r="Z12" t="str">
        <v/>
      </c>
      <c r="AA12" t="str">
        <v/>
      </c>
      <c r="AB12" t="str">
        <v/>
      </c>
      <c r="AD12" t="str">
        <v/>
      </c>
      <c r="AF12" s="54" t="str">
        <f t="shared" si="3"/>
        <v/>
      </c>
      <c r="AG12" s="55" t="str">
        <f t="shared" si="4"/>
        <v/>
      </c>
      <c r="AH12" s="55" t="str">
        <f t="shared" si="5"/>
        <v/>
      </c>
      <c r="AI12" s="55" t="str">
        <v/>
      </c>
      <c r="AJ12" s="108" t="str">
        <v/>
      </c>
      <c r="AL12" t="str">
        <v/>
      </c>
      <c r="AM12" t="str">
        <v/>
      </c>
      <c r="AN12" t="str">
        <v/>
      </c>
      <c r="AO12" s="25" t="str">
        <f t="shared" si="6"/>
        <v/>
      </c>
      <c r="AP12" s="35" t="str">
        <v/>
      </c>
      <c r="AQ12" s="35" t="str">
        <v/>
      </c>
      <c r="AR12" s="35" t="str">
        <v/>
      </c>
      <c r="AS12" t="str">
        <f t="shared" ca="1" si="7"/>
        <v/>
      </c>
      <c r="AT12" s="13"/>
      <c r="AY12" t="str">
        <v>Disease name</v>
      </c>
      <c r="BH12" s="109"/>
      <c r="BP12" t="b">
        <f ca="1"/>
        <v>0</v>
      </c>
      <c r="BQ12" s="142" t="str">
        <f t="shared" ca="1" si="8"/>
        <v/>
      </c>
      <c r="BR12" s="78">
        <f>ROWS(BR$4:BR12)</f>
        <v>9</v>
      </c>
      <c r="BS12" s="110" t="str">
        <v>Functions</v>
      </c>
      <c r="BZ12" s="109">
        <f ca="1"/>
        <v>0</v>
      </c>
      <c r="CA12" s="101"/>
      <c r="CC12" s="93"/>
      <c r="CD12" s="93"/>
      <c r="CE12" s="93"/>
      <c r="CF12" s="93"/>
      <c r="CG12" s="93"/>
      <c r="CH12" s="93"/>
      <c r="CJ12" s="93" t="str">
        <f ca="1"/>
        <v/>
      </c>
      <c r="CK12" s="93" t="str">
        <f ca="1"/>
        <v/>
      </c>
      <c r="CL12" s="93" t="str">
        <f ca="1"/>
        <v/>
      </c>
      <c r="CM12" s="93" t="str">
        <f ca="1"/>
        <v/>
      </c>
      <c r="DD12" s="109"/>
    </row>
    <row r="13" spans="1:109">
      <c r="A13" s="14" t="str">
        <f>IF(V13,MAX(A$4:A12)+1,"")</f>
        <v/>
      </c>
      <c r="B13" s="51"/>
      <c r="C13" s="12"/>
      <c r="D13" s="12"/>
      <c r="E13" s="87"/>
      <c r="F13" s="263"/>
      <c r="G13" s="174"/>
      <c r="H13" s="181"/>
      <c r="I13" s="179" t="str">
        <v/>
      </c>
      <c r="K13">
        <v>0</v>
      </c>
      <c r="L13" t="str">
        <f>IF(K13,IFERROR(MATCH(TRUE,$K14:$K$103,0),ROWS($K13:$K$103)),"")</f>
        <v/>
      </c>
      <c r="M13" t="str">
        <v/>
      </c>
      <c r="N13" t="b">
        <f t="shared" si="9"/>
        <v>0</v>
      </c>
      <c r="O13" t="str">
        <v/>
      </c>
      <c r="P13" t="b">
        <v>0</v>
      </c>
      <c r="Q13" t="b">
        <v>0</v>
      </c>
      <c r="R13" t="b">
        <v>0</v>
      </c>
      <c r="S13" t="b">
        <v>0</v>
      </c>
      <c r="T13">
        <v>0</v>
      </c>
      <c r="U13" t="b">
        <v>0</v>
      </c>
      <c r="V13" s="13">
        <v>0</v>
      </c>
      <c r="W13">
        <v>0</v>
      </c>
      <c r="X13">
        <v>0</v>
      </c>
      <c r="Y13" t="str">
        <v/>
      </c>
      <c r="Z13" t="str">
        <v/>
      </c>
      <c r="AA13" t="str">
        <v/>
      </c>
      <c r="AB13" t="str">
        <v/>
      </c>
      <c r="AD13" t="str">
        <v/>
      </c>
      <c r="AF13" s="54" t="str">
        <f t="shared" si="3"/>
        <v/>
      </c>
      <c r="AG13" s="55" t="str">
        <f t="shared" si="4"/>
        <v/>
      </c>
      <c r="AH13" s="55" t="str">
        <f t="shared" si="5"/>
        <v/>
      </c>
      <c r="AI13" s="55" t="str">
        <v/>
      </c>
      <c r="AJ13" s="108" t="str">
        <v/>
      </c>
      <c r="AL13" t="str">
        <v/>
      </c>
      <c r="AM13" t="str">
        <v/>
      </c>
      <c r="AN13" t="str">
        <v/>
      </c>
      <c r="AO13" s="25" t="str">
        <f t="shared" si="6"/>
        <v/>
      </c>
      <c r="AP13" s="35" t="str">
        <v/>
      </c>
      <c r="AQ13" s="35" t="str">
        <v/>
      </c>
      <c r="AR13" s="35" t="str">
        <v/>
      </c>
      <c r="AS13" t="str">
        <f t="shared" ca="1" si="7"/>
        <v/>
      </c>
      <c r="AT13" s="13"/>
      <c r="AY13" t="str">
        <v>Diseases</v>
      </c>
      <c r="BH13" s="109"/>
      <c r="BP13" t="b">
        <f ca="1"/>
        <v>0</v>
      </c>
      <c r="BQ13" s="142" t="str">
        <f t="shared" ca="1" si="8"/>
        <v/>
      </c>
      <c r="BR13" s="78">
        <f>ROWS(BR$4:BR13)</f>
        <v>10</v>
      </c>
      <c r="BS13" s="110" t="str">
        <v>Funding</v>
      </c>
      <c r="BZ13" s="109">
        <f ca="1"/>
        <v>0</v>
      </c>
      <c r="CA13" s="101"/>
      <c r="CC13" s="93"/>
      <c r="CD13" s="93"/>
      <c r="CE13" s="93"/>
      <c r="CF13" s="93"/>
      <c r="CG13" s="93"/>
      <c r="CH13" s="93"/>
      <c r="CJ13" s="93" t="str">
        <f ca="1"/>
        <v/>
      </c>
      <c r="CK13" s="93" t="str">
        <f ca="1"/>
        <v/>
      </c>
      <c r="CL13" s="93" t="str">
        <f ca="1"/>
        <v/>
      </c>
      <c r="CM13" s="93" t="str">
        <f ca="1"/>
        <v/>
      </c>
      <c r="DD13" s="109"/>
    </row>
    <row r="14" spans="1:109">
      <c r="A14" s="14" t="str">
        <f>IF(V14,MAX(A$4:A13)+1,"")</f>
        <v/>
      </c>
      <c r="B14" s="51"/>
      <c r="C14" s="12"/>
      <c r="D14" s="12"/>
      <c r="E14" s="87"/>
      <c r="F14" s="263"/>
      <c r="G14" s="174"/>
      <c r="H14" s="181"/>
      <c r="I14" s="179" t="str">
        <v/>
      </c>
      <c r="K14">
        <v>0</v>
      </c>
      <c r="L14" t="str">
        <f>IF(K14,IFERROR(MATCH(TRUE,$K15:$K$103,0),ROWS($K14:$K$103)),"")</f>
        <v/>
      </c>
      <c r="M14" t="str">
        <v/>
      </c>
      <c r="N14" t="b">
        <f t="shared" si="9"/>
        <v>0</v>
      </c>
      <c r="O14" t="str">
        <v/>
      </c>
      <c r="P14" t="b">
        <v>0</v>
      </c>
      <c r="Q14" t="b">
        <v>0</v>
      </c>
      <c r="R14" t="b">
        <v>0</v>
      </c>
      <c r="S14" t="b">
        <v>0</v>
      </c>
      <c r="T14">
        <v>0</v>
      </c>
      <c r="U14" t="b">
        <v>0</v>
      </c>
      <c r="V14" s="13">
        <v>0</v>
      </c>
      <c r="W14">
        <v>0</v>
      </c>
      <c r="X14">
        <v>0</v>
      </c>
      <c r="Y14" t="str">
        <v/>
      </c>
      <c r="Z14" t="str">
        <v/>
      </c>
      <c r="AA14" t="str">
        <v/>
      </c>
      <c r="AB14" t="str">
        <v/>
      </c>
      <c r="AD14" t="str">
        <v/>
      </c>
      <c r="AF14" s="54" t="str">
        <f t="shared" si="3"/>
        <v/>
      </c>
      <c r="AG14" s="55" t="str">
        <f t="shared" si="4"/>
        <v/>
      </c>
      <c r="AH14" s="55" t="str">
        <f t="shared" si="5"/>
        <v/>
      </c>
      <c r="AI14" s="55" t="str">
        <v/>
      </c>
      <c r="AJ14" s="108" t="str">
        <v/>
      </c>
      <c r="AL14" t="str">
        <v/>
      </c>
      <c r="AM14" t="str">
        <v/>
      </c>
      <c r="AN14" t="str">
        <v/>
      </c>
      <c r="AO14" s="25" t="str">
        <f t="shared" si="6"/>
        <v/>
      </c>
      <c r="AP14" s="35" t="str">
        <v/>
      </c>
      <c r="AQ14" s="35" t="str">
        <v/>
      </c>
      <c r="AR14" s="35" t="str">
        <v/>
      </c>
      <c r="AS14" t="str">
        <f t="shared" ca="1" si="7"/>
        <v/>
      </c>
      <c r="AT14" s="13"/>
      <c r="AY14" t="str">
        <v>Donor #</v>
      </c>
      <c r="BH14" s="109"/>
      <c r="BP14" t="b">
        <f ca="1"/>
        <v>0</v>
      </c>
      <c r="BQ14" s="142" t="str">
        <f t="shared" ca="1" si="8"/>
        <v/>
      </c>
      <c r="BR14" s="78">
        <f>ROWS(BR$4:BR14)</f>
        <v>11</v>
      </c>
      <c r="BS14" s="110"/>
      <c r="BZ14" s="109">
        <f ca="1"/>
        <v>0</v>
      </c>
      <c r="CA14" s="101"/>
      <c r="CC14" s="93"/>
      <c r="CD14" s="93"/>
      <c r="CE14" s="93"/>
      <c r="CF14" s="93"/>
      <c r="CG14" s="93"/>
      <c r="CH14" s="93"/>
      <c r="CJ14" s="93" t="str">
        <f ca="1"/>
        <v/>
      </c>
      <c r="CK14" s="93" t="str">
        <f ca="1"/>
        <v/>
      </c>
      <c r="CL14" s="93" t="str">
        <f ca="1"/>
        <v/>
      </c>
      <c r="CM14" s="93" t="str">
        <f ca="1"/>
        <v/>
      </c>
      <c r="DD14" s="109"/>
    </row>
    <row r="15" spans="1:109">
      <c r="A15" s="14" t="str">
        <f>IF(V15,MAX(A$4:A14)+1,"")</f>
        <v/>
      </c>
      <c r="B15" s="51"/>
      <c r="C15" s="12"/>
      <c r="D15" s="12"/>
      <c r="E15" s="87"/>
      <c r="F15" s="263"/>
      <c r="G15" s="174"/>
      <c r="H15" s="181"/>
      <c r="I15" s="179" t="str">
        <v/>
      </c>
      <c r="K15">
        <v>0</v>
      </c>
      <c r="L15" t="str">
        <f>IF(K15,IFERROR(MATCH(TRUE,$K16:$K$103,0),ROWS($K15:$K$103)),"")</f>
        <v/>
      </c>
      <c r="M15" t="str">
        <v/>
      </c>
      <c r="N15" t="b">
        <f t="shared" si="9"/>
        <v>0</v>
      </c>
      <c r="O15" t="str">
        <v/>
      </c>
      <c r="P15" t="b">
        <v>0</v>
      </c>
      <c r="Q15" t="b">
        <v>0</v>
      </c>
      <c r="R15" t="b">
        <v>0</v>
      </c>
      <c r="S15" t="b">
        <v>0</v>
      </c>
      <c r="T15">
        <v>0</v>
      </c>
      <c r="U15" t="b">
        <v>0</v>
      </c>
      <c r="V15" s="13">
        <v>0</v>
      </c>
      <c r="W15">
        <v>0</v>
      </c>
      <c r="X15">
        <v>0</v>
      </c>
      <c r="Y15" t="str">
        <v/>
      </c>
      <c r="Z15" t="str">
        <v/>
      </c>
      <c r="AA15" t="str">
        <v/>
      </c>
      <c r="AB15" t="str">
        <v/>
      </c>
      <c r="AD15" t="str">
        <v/>
      </c>
      <c r="AF15" s="54" t="str">
        <f t="shared" si="3"/>
        <v/>
      </c>
      <c r="AG15" s="55" t="str">
        <f t="shared" si="4"/>
        <v/>
      </c>
      <c r="AH15" s="55" t="str">
        <f t="shared" si="5"/>
        <v/>
      </c>
      <c r="AI15" s="55" t="str">
        <v/>
      </c>
      <c r="AJ15" s="108" t="str">
        <v/>
      </c>
      <c r="AL15" t="str">
        <v/>
      </c>
      <c r="AM15" t="str">
        <v/>
      </c>
      <c r="AN15" t="str">
        <v/>
      </c>
      <c r="AO15" s="25" t="str">
        <f t="shared" si="6"/>
        <v/>
      </c>
      <c r="AP15" s="35" t="str">
        <v/>
      </c>
      <c r="AQ15" s="35" t="str">
        <v/>
      </c>
      <c r="AR15" s="35" t="str">
        <v/>
      </c>
      <c r="AS15" t="str">
        <f t="shared" ca="1" si="7"/>
        <v/>
      </c>
      <c r="AT15" s="13"/>
      <c r="AY15" t="str">
        <v>Donor name</v>
      </c>
      <c r="BH15" s="109"/>
      <c r="BP15" t="b">
        <f ca="1"/>
        <v>0</v>
      </c>
      <c r="BQ15" s="142" t="str">
        <f t="shared" ca="1" si="8"/>
        <v/>
      </c>
      <c r="BR15" s="78">
        <f>ROWS(BR$4:BR15)</f>
        <v>12</v>
      </c>
      <c r="BS15" s="110"/>
      <c r="BZ15" s="109">
        <f ca="1"/>
        <v>0</v>
      </c>
      <c r="CA15" s="101"/>
      <c r="CC15" s="93"/>
      <c r="CD15" s="93"/>
      <c r="CE15" s="93"/>
      <c r="CF15" s="93"/>
      <c r="CG15" s="93"/>
      <c r="CH15" s="93"/>
      <c r="CJ15" s="93" t="str">
        <f ca="1"/>
        <v/>
      </c>
      <c r="CK15" s="93" t="str">
        <f ca="1"/>
        <v/>
      </c>
      <c r="CL15" s="93" t="str">
        <f ca="1"/>
        <v/>
      </c>
      <c r="CM15" s="93" t="str">
        <f ca="1"/>
        <v/>
      </c>
      <c r="DD15" s="109"/>
    </row>
    <row r="16" spans="1:109">
      <c r="A16" s="14" t="str">
        <f>IF(V16,MAX(A$4:A15)+1,"")</f>
        <v/>
      </c>
      <c r="B16" s="51"/>
      <c r="C16" s="12"/>
      <c r="D16" s="12"/>
      <c r="E16" s="87"/>
      <c r="F16" s="263"/>
      <c r="G16" s="174"/>
      <c r="H16" s="181"/>
      <c r="I16" s="179" t="str">
        <v/>
      </c>
      <c r="K16">
        <v>0</v>
      </c>
      <c r="L16" t="str">
        <f>IF(K16,IFERROR(MATCH(TRUE,$K17:$K$103,0),ROWS($K16:$K$103)),"")</f>
        <v/>
      </c>
      <c r="M16" t="str">
        <v/>
      </c>
      <c r="N16" t="b">
        <f t="shared" si="9"/>
        <v>0</v>
      </c>
      <c r="O16" t="str">
        <v/>
      </c>
      <c r="P16" t="b">
        <v>0</v>
      </c>
      <c r="Q16" t="b">
        <v>0</v>
      </c>
      <c r="R16" t="b">
        <v>0</v>
      </c>
      <c r="S16" t="b">
        <v>0</v>
      </c>
      <c r="T16">
        <v>0</v>
      </c>
      <c r="U16" t="b">
        <v>0</v>
      </c>
      <c r="V16" s="13">
        <v>0</v>
      </c>
      <c r="W16">
        <v>0</v>
      </c>
      <c r="X16">
        <v>0</v>
      </c>
      <c r="Y16" t="str">
        <v/>
      </c>
      <c r="Z16" t="str">
        <v/>
      </c>
      <c r="AA16" t="str">
        <v/>
      </c>
      <c r="AB16" t="str">
        <v/>
      </c>
      <c r="AD16" t="str">
        <v/>
      </c>
      <c r="AF16" s="54" t="str">
        <f t="shared" si="3"/>
        <v/>
      </c>
      <c r="AG16" s="55" t="str">
        <f t="shared" si="4"/>
        <v/>
      </c>
      <c r="AH16" s="55" t="str">
        <f t="shared" si="5"/>
        <v/>
      </c>
      <c r="AI16" s="55" t="str">
        <v/>
      </c>
      <c r="AJ16" s="108" t="str">
        <v/>
      </c>
      <c r="AL16" t="str">
        <v/>
      </c>
      <c r="AM16" t="str">
        <v/>
      </c>
      <c r="AN16" t="str">
        <v/>
      </c>
      <c r="AO16" s="25" t="str">
        <f t="shared" si="6"/>
        <v/>
      </c>
      <c r="AP16" s="35" t="str">
        <v/>
      </c>
      <c r="AQ16" s="35" t="str">
        <v/>
      </c>
      <c r="AR16" s="35" t="str">
        <v/>
      </c>
      <c r="AS16" t="str">
        <f t="shared" ca="1" si="7"/>
        <v/>
      </c>
      <c r="AT16" s="13"/>
      <c r="AY16" t="str">
        <v>Donors</v>
      </c>
      <c r="BH16" s="109"/>
      <c r="BP16" t="b">
        <f ca="1"/>
        <v>0</v>
      </c>
      <c r="BQ16" s="142" t="str">
        <f t="shared" ca="1" si="8"/>
        <v/>
      </c>
      <c r="BR16" s="78">
        <f>ROWS(BR$4:BR16)</f>
        <v>13</v>
      </c>
      <c r="BS16" s="110"/>
      <c r="BZ16" s="109">
        <f ca="1"/>
        <v>0</v>
      </c>
      <c r="CA16" s="101"/>
      <c r="CC16" s="93"/>
      <c r="CD16" s="93"/>
      <c r="CE16" s="93"/>
      <c r="CF16" s="93"/>
      <c r="CG16" s="93"/>
      <c r="CH16" s="93"/>
      <c r="CJ16" s="93" t="str">
        <f ca="1"/>
        <v/>
      </c>
      <c r="CK16" s="93" t="str">
        <f ca="1"/>
        <v/>
      </c>
      <c r="CL16" s="93" t="str">
        <f ca="1"/>
        <v/>
      </c>
      <c r="CM16" s="93" t="str">
        <f ca="1"/>
        <v/>
      </c>
      <c r="DD16" s="109"/>
    </row>
    <row r="17" spans="1:108">
      <c r="A17" s="14" t="str">
        <f>IF(V17,MAX(A$4:A16)+1,"")</f>
        <v/>
      </c>
      <c r="B17" s="51"/>
      <c r="C17" s="12"/>
      <c r="D17" s="12"/>
      <c r="E17" s="87"/>
      <c r="F17" s="263"/>
      <c r="G17" s="174"/>
      <c r="H17" s="181"/>
      <c r="I17" s="179" t="str">
        <v/>
      </c>
      <c r="K17">
        <v>0</v>
      </c>
      <c r="L17" t="str">
        <f>IF(K17,IFERROR(MATCH(TRUE,$K18:$K$103,0),ROWS($K17:$K$103)),"")</f>
        <v/>
      </c>
      <c r="M17" t="str">
        <v/>
      </c>
      <c r="N17" t="b">
        <f t="shared" si="9"/>
        <v>0</v>
      </c>
      <c r="O17" t="str">
        <v/>
      </c>
      <c r="P17" t="b">
        <v>0</v>
      </c>
      <c r="Q17" t="b">
        <v>0</v>
      </c>
      <c r="R17" t="b">
        <v>0</v>
      </c>
      <c r="S17" t="b">
        <v>0</v>
      </c>
      <c r="T17">
        <v>0</v>
      </c>
      <c r="U17" t="b">
        <v>0</v>
      </c>
      <c r="V17" s="13">
        <v>0</v>
      </c>
      <c r="W17">
        <v>0</v>
      </c>
      <c r="X17">
        <v>0</v>
      </c>
      <c r="Y17" t="str">
        <v/>
      </c>
      <c r="Z17" t="str">
        <v/>
      </c>
      <c r="AA17" t="str">
        <v/>
      </c>
      <c r="AB17" t="str">
        <v/>
      </c>
      <c r="AD17" t="str">
        <v/>
      </c>
      <c r="AF17" s="54" t="str">
        <f t="shared" si="3"/>
        <v/>
      </c>
      <c r="AG17" s="55" t="str">
        <f t="shared" si="4"/>
        <v/>
      </c>
      <c r="AH17" s="55" t="str">
        <f t="shared" si="5"/>
        <v/>
      </c>
      <c r="AI17" s="55" t="str">
        <v/>
      </c>
      <c r="AJ17" s="108" t="str">
        <v/>
      </c>
      <c r="AL17" t="str">
        <v/>
      </c>
      <c r="AM17" t="str">
        <v/>
      </c>
      <c r="AN17" t="str">
        <v/>
      </c>
      <c r="AO17" s="25" t="str">
        <f t="shared" si="6"/>
        <v/>
      </c>
      <c r="AP17" s="35" t="str">
        <v/>
      </c>
      <c r="AQ17" s="35" t="str">
        <v/>
      </c>
      <c r="AR17" s="35" t="str">
        <v/>
      </c>
      <c r="AS17" t="str">
        <f t="shared" ca="1" si="7"/>
        <v/>
      </c>
      <c r="AT17" s="13"/>
      <c r="AY17" t="str">
        <v>ExR</v>
      </c>
      <c r="BH17" s="109"/>
      <c r="BP17" t="b">
        <f ca="1"/>
        <v>0</v>
      </c>
      <c r="BQ17" s="142" t="str">
        <f t="shared" ca="1" si="8"/>
        <v/>
      </c>
      <c r="BR17" s="78">
        <f>ROWS(BR$4:BR17)</f>
        <v>14</v>
      </c>
      <c r="BS17" s="110"/>
      <c r="BZ17" s="109">
        <f ca="1"/>
        <v>0</v>
      </c>
      <c r="CA17" s="101"/>
      <c r="CJ17" t="str">
        <f ca="1"/>
        <v/>
      </c>
      <c r="CK17" t="str">
        <f ca="1"/>
        <v/>
      </c>
      <c r="CL17" t="str">
        <f ca="1"/>
        <v/>
      </c>
      <c r="CM17" t="str">
        <f ca="1"/>
        <v/>
      </c>
      <c r="DD17" s="109"/>
    </row>
    <row r="18" spans="1:108">
      <c r="A18" s="14" t="str">
        <f>IF(V18,MAX(A$4:A17)+1,"")</f>
        <v/>
      </c>
      <c r="B18" s="51"/>
      <c r="C18" s="12"/>
      <c r="D18" s="12"/>
      <c r="E18" s="87"/>
      <c r="F18" s="263"/>
      <c r="G18" s="174"/>
      <c r="H18" s="181"/>
      <c r="I18" s="179" t="str">
        <v/>
      </c>
      <c r="K18">
        <v>0</v>
      </c>
      <c r="L18" t="str">
        <f>IF(K18,IFERROR(MATCH(TRUE,$K19:$K$103,0),ROWS($K18:$K$103)),"")</f>
        <v/>
      </c>
      <c r="M18" t="str">
        <v/>
      </c>
      <c r="N18" t="b">
        <f t="shared" si="9"/>
        <v>0</v>
      </c>
      <c r="O18" t="str">
        <v/>
      </c>
      <c r="P18" t="b">
        <v>0</v>
      </c>
      <c r="Q18" t="b">
        <v>0</v>
      </c>
      <c r="R18" t="b">
        <v>0</v>
      </c>
      <c r="S18" t="b">
        <v>0</v>
      </c>
      <c r="T18">
        <v>0</v>
      </c>
      <c r="U18" t="b">
        <v>0</v>
      </c>
      <c r="V18" s="13">
        <v>0</v>
      </c>
      <c r="W18">
        <v>0</v>
      </c>
      <c r="X18">
        <v>0</v>
      </c>
      <c r="Y18" t="str">
        <v/>
      </c>
      <c r="Z18" t="str">
        <v/>
      </c>
      <c r="AA18" t="str">
        <v/>
      </c>
      <c r="AB18" t="str">
        <v/>
      </c>
      <c r="AD18" t="str">
        <v/>
      </c>
      <c r="AF18" s="54" t="str">
        <f t="shared" si="3"/>
        <v/>
      </c>
      <c r="AG18" s="55" t="str">
        <f t="shared" si="4"/>
        <v/>
      </c>
      <c r="AH18" s="55" t="str">
        <f t="shared" si="5"/>
        <v/>
      </c>
      <c r="AI18" s="55" t="str">
        <v/>
      </c>
      <c r="AJ18" s="108" t="str">
        <v/>
      </c>
      <c r="AL18" t="str">
        <v/>
      </c>
      <c r="AM18" t="str">
        <v/>
      </c>
      <c r="AN18" t="str">
        <v/>
      </c>
      <c r="AO18" s="25" t="str">
        <f t="shared" si="6"/>
        <v/>
      </c>
      <c r="AP18" s="35" t="str">
        <v/>
      </c>
      <c r="AQ18" s="35" t="str">
        <v/>
      </c>
      <c r="AR18" s="35" t="str">
        <v/>
      </c>
      <c r="AS18" t="str">
        <f t="shared" ca="1" si="7"/>
        <v/>
      </c>
      <c r="AT18" s="13"/>
      <c r="AY18" t="str">
        <v>External funding</v>
      </c>
      <c r="BH18" s="109"/>
      <c r="BP18" t="b">
        <f ca="1"/>
        <v>0</v>
      </c>
      <c r="BQ18" s="142" t="str">
        <f t="shared" ca="1" si="8"/>
        <v/>
      </c>
      <c r="BR18" s="78">
        <f>ROWS(BR$4:BR18)</f>
        <v>15</v>
      </c>
      <c r="BS18" s="110"/>
      <c r="BZ18" s="109">
        <f ca="1"/>
        <v>0</v>
      </c>
      <c r="CA18" s="101"/>
      <c r="CJ18" t="str">
        <f ca="1"/>
        <v/>
      </c>
      <c r="CK18" t="str">
        <f ca="1"/>
        <v/>
      </c>
      <c r="CL18" t="str">
        <f ca="1"/>
        <v/>
      </c>
      <c r="CM18" t="str">
        <f ca="1"/>
        <v/>
      </c>
      <c r="DD18" s="109"/>
    </row>
    <row r="19" spans="1:108">
      <c r="A19" s="14" t="str">
        <f>IF(V19,MAX(A$4:A18)+1,"")</f>
        <v/>
      </c>
      <c r="B19" s="51"/>
      <c r="C19" s="12"/>
      <c r="D19" s="12"/>
      <c r="E19" s="87"/>
      <c r="F19" s="263"/>
      <c r="G19" s="174"/>
      <c r="H19" s="181"/>
      <c r="I19" s="179" t="str">
        <v/>
      </c>
      <c r="K19">
        <v>0</v>
      </c>
      <c r="L19" t="str">
        <f>IF(K19,IFERROR(MATCH(TRUE,$K20:$K$103,0),ROWS($K19:$K$103)),"")</f>
        <v/>
      </c>
      <c r="M19" t="str">
        <v/>
      </c>
      <c r="N19" t="b">
        <f t="shared" si="9"/>
        <v>0</v>
      </c>
      <c r="O19" t="str">
        <v/>
      </c>
      <c r="P19" t="b">
        <v>0</v>
      </c>
      <c r="Q19" t="b">
        <v>0</v>
      </c>
      <c r="R19" t="b">
        <v>0</v>
      </c>
      <c r="S19" t="b">
        <v>0</v>
      </c>
      <c r="T19">
        <v>0</v>
      </c>
      <c r="U19" t="b">
        <v>0</v>
      </c>
      <c r="V19" s="13">
        <v>0</v>
      </c>
      <c r="W19">
        <v>0</v>
      </c>
      <c r="X19">
        <v>0</v>
      </c>
      <c r="Y19" t="str">
        <v/>
      </c>
      <c r="Z19" t="str">
        <v/>
      </c>
      <c r="AA19" t="str">
        <v/>
      </c>
      <c r="AB19" t="str">
        <v/>
      </c>
      <c r="AD19" t="str">
        <v/>
      </c>
      <c r="AF19" s="54" t="str">
        <f t="shared" si="3"/>
        <v/>
      </c>
      <c r="AG19" s="55" t="str">
        <f t="shared" si="4"/>
        <v/>
      </c>
      <c r="AH19" s="55" t="str">
        <f t="shared" si="5"/>
        <v/>
      </c>
      <c r="AI19" s="55" t="str">
        <v/>
      </c>
      <c r="AJ19" s="108" t="str">
        <v/>
      </c>
      <c r="AL19" t="str">
        <v/>
      </c>
      <c r="AM19" t="str">
        <v/>
      </c>
      <c r="AN19" t="str">
        <v/>
      </c>
      <c r="AO19" s="25" t="str">
        <f t="shared" si="6"/>
        <v/>
      </c>
      <c r="AP19" s="35" t="str">
        <v/>
      </c>
      <c r="AQ19" s="35" t="str">
        <v/>
      </c>
      <c r="AR19" s="35" t="str">
        <v/>
      </c>
      <c r="AS19" t="str">
        <f t="shared" ca="1" si="7"/>
        <v/>
      </c>
      <c r="AT19" s="13"/>
      <c r="AY19" t="str">
        <v>Funct#</v>
      </c>
      <c r="BH19" s="109"/>
      <c r="BP19" t="b">
        <f ca="1"/>
        <v>0</v>
      </c>
      <c r="BQ19" s="142" t="str">
        <f t="shared" ca="1" si="8"/>
        <v/>
      </c>
      <c r="BR19" s="78">
        <f>ROWS(BR$4:BR19)</f>
        <v>16</v>
      </c>
      <c r="BZ19" s="109">
        <f ca="1"/>
        <v>0</v>
      </c>
      <c r="CA19" s="101"/>
      <c r="CJ19" t="str">
        <f ca="1"/>
        <v/>
      </c>
      <c r="CK19" t="str">
        <f ca="1"/>
        <v/>
      </c>
      <c r="CL19" t="str">
        <f ca="1"/>
        <v/>
      </c>
      <c r="CM19" t="str">
        <f ca="1"/>
        <v/>
      </c>
      <c r="DD19" s="109"/>
    </row>
    <row r="20" spans="1:108">
      <c r="A20" s="14" t="str">
        <f>IF(V20,MAX(A$4:A19)+1,"")</f>
        <v/>
      </c>
      <c r="B20" s="51"/>
      <c r="C20" s="12"/>
      <c r="D20" s="12"/>
      <c r="E20" s="87"/>
      <c r="F20" s="263"/>
      <c r="G20" s="174"/>
      <c r="H20" s="181"/>
      <c r="I20" s="179" t="str">
        <v/>
      </c>
      <c r="K20">
        <v>0</v>
      </c>
      <c r="L20" t="str">
        <f>IF(K20,IFERROR(MATCH(TRUE,$K21:$K$103,0),ROWS($K20:$K$103)),"")</f>
        <v/>
      </c>
      <c r="M20" t="str">
        <v/>
      </c>
      <c r="N20" t="b">
        <f t="shared" si="9"/>
        <v>0</v>
      </c>
      <c r="O20" t="str">
        <v/>
      </c>
      <c r="P20" t="b">
        <v>0</v>
      </c>
      <c r="Q20" t="b">
        <v>0</v>
      </c>
      <c r="R20" t="b">
        <v>0</v>
      </c>
      <c r="S20" t="b">
        <v>0</v>
      </c>
      <c r="T20">
        <v>0</v>
      </c>
      <c r="U20" t="b">
        <v>0</v>
      </c>
      <c r="V20" s="13">
        <v>0</v>
      </c>
      <c r="W20">
        <v>0</v>
      </c>
      <c r="X20">
        <v>0</v>
      </c>
      <c r="Y20" t="str">
        <v/>
      </c>
      <c r="Z20" t="str">
        <v/>
      </c>
      <c r="AA20" t="str">
        <v/>
      </c>
      <c r="AB20" t="str">
        <v/>
      </c>
      <c r="AD20" t="str">
        <v/>
      </c>
      <c r="AF20" s="54" t="str">
        <f t="shared" si="3"/>
        <v/>
      </c>
      <c r="AG20" s="55" t="str">
        <f t="shared" si="4"/>
        <v/>
      </c>
      <c r="AH20" s="55" t="str">
        <f t="shared" si="5"/>
        <v/>
      </c>
      <c r="AI20" s="55" t="str">
        <v/>
      </c>
      <c r="AJ20" s="108" t="str">
        <v/>
      </c>
      <c r="AL20" t="str">
        <v/>
      </c>
      <c r="AM20" t="str">
        <v/>
      </c>
      <c r="AN20" t="str">
        <v/>
      </c>
      <c r="AO20" s="25" t="str">
        <f t="shared" si="6"/>
        <v/>
      </c>
      <c r="AP20" s="35" t="str">
        <v/>
      </c>
      <c r="AQ20" s="35" t="str">
        <v/>
      </c>
      <c r="AR20" s="35" t="str">
        <v/>
      </c>
      <c r="AS20" t="str">
        <f t="shared" ca="1" si="7"/>
        <v/>
      </c>
      <c r="AT20" s="13"/>
      <c r="AY20" t="str">
        <v>Function #</v>
      </c>
      <c r="BH20" s="109"/>
      <c r="BP20" t="b">
        <f ca="1"/>
        <v>0</v>
      </c>
      <c r="BQ20" s="142" t="str">
        <f t="shared" ca="1" si="8"/>
        <v/>
      </c>
      <c r="BR20" s="78">
        <f>ROWS(BR$4:BR20)</f>
        <v>17</v>
      </c>
      <c r="BZ20" s="109">
        <f ca="1"/>
        <v>0</v>
      </c>
      <c r="CA20" s="101"/>
      <c r="CJ20" t="str">
        <f ca="1"/>
        <v/>
      </c>
      <c r="CK20" t="str">
        <f ca="1"/>
        <v/>
      </c>
      <c r="CL20" t="str">
        <f ca="1"/>
        <v/>
      </c>
      <c r="CM20" t="str">
        <f ca="1"/>
        <v/>
      </c>
      <c r="DD20" s="109"/>
    </row>
    <row r="21" spans="1:108">
      <c r="A21" s="14" t="str">
        <f>IF(V21,MAX(A$4:A20)+1,"")</f>
        <v/>
      </c>
      <c r="B21" s="51"/>
      <c r="C21" s="12"/>
      <c r="D21" s="12"/>
      <c r="E21" s="87"/>
      <c r="F21" s="263"/>
      <c r="G21" s="174"/>
      <c r="H21" s="181"/>
      <c r="I21" s="179" t="str">
        <v/>
      </c>
      <c r="K21">
        <v>0</v>
      </c>
      <c r="L21" t="str">
        <f>IF(K21,IFERROR(MATCH(TRUE,$K22:$K$103,0),ROWS($K21:$K$103)),"")</f>
        <v/>
      </c>
      <c r="M21" t="str">
        <v/>
      </c>
      <c r="N21" t="b">
        <f t="shared" si="9"/>
        <v>0</v>
      </c>
      <c r="O21" t="str">
        <v/>
      </c>
      <c r="P21" t="b">
        <v>0</v>
      </c>
      <c r="Q21" t="b">
        <v>0</v>
      </c>
      <c r="R21" t="b">
        <v>0</v>
      </c>
      <c r="S21" t="b">
        <v>0</v>
      </c>
      <c r="T21">
        <v>0</v>
      </c>
      <c r="U21" t="b">
        <v>0</v>
      </c>
      <c r="V21" s="13">
        <v>0</v>
      </c>
      <c r="W21">
        <v>0</v>
      </c>
      <c r="X21">
        <v>0</v>
      </c>
      <c r="Y21" t="str">
        <v/>
      </c>
      <c r="Z21" t="str">
        <v/>
      </c>
      <c r="AA21" t="str">
        <v/>
      </c>
      <c r="AB21" t="str">
        <v/>
      </c>
      <c r="AD21" t="str">
        <v/>
      </c>
      <c r="AF21" s="54" t="str">
        <f t="shared" si="3"/>
        <v/>
      </c>
      <c r="AG21" s="55" t="str">
        <f t="shared" si="4"/>
        <v/>
      </c>
      <c r="AH21" s="55" t="str">
        <f t="shared" si="5"/>
        <v/>
      </c>
      <c r="AI21" s="55" t="str">
        <v/>
      </c>
      <c r="AJ21" s="108" t="str">
        <v/>
      </c>
      <c r="AL21" t="str">
        <v/>
      </c>
      <c r="AM21" t="str">
        <v/>
      </c>
      <c r="AN21" t="str">
        <v/>
      </c>
      <c r="AO21" s="25" t="str">
        <f t="shared" si="6"/>
        <v/>
      </c>
      <c r="AP21" s="35" t="str">
        <v/>
      </c>
      <c r="AQ21" s="35" t="str">
        <v/>
      </c>
      <c r="AR21" s="35" t="str">
        <v/>
      </c>
      <c r="AS21" t="str">
        <f t="shared" ca="1" si="7"/>
        <v/>
      </c>
      <c r="AT21" s="13"/>
      <c r="AY21" t="str">
        <v>Functions</v>
      </c>
      <c r="BH21" s="109"/>
      <c r="BP21" t="b">
        <f ca="1"/>
        <v>0</v>
      </c>
      <c r="BQ21" s="142" t="str">
        <f t="shared" ca="1" si="8"/>
        <v/>
      </c>
      <c r="BR21" s="78">
        <f>ROWS(BR$4:BR21)</f>
        <v>18</v>
      </c>
      <c r="BZ21" s="109">
        <f ca="1"/>
        <v>0</v>
      </c>
      <c r="CA21" s="101"/>
      <c r="CJ21" t="str">
        <f ca="1"/>
        <v/>
      </c>
      <c r="CK21" t="str">
        <f ca="1"/>
        <v/>
      </c>
      <c r="CL21" t="str">
        <f ca="1"/>
        <v/>
      </c>
      <c r="CM21" t="str">
        <f ca="1"/>
        <v/>
      </c>
      <c r="DD21" s="109"/>
    </row>
    <row r="22" spans="1:108">
      <c r="A22" s="14" t="str">
        <f>IF(V22,MAX(A$4:A21)+1,"")</f>
        <v/>
      </c>
      <c r="B22" s="51"/>
      <c r="C22" s="12"/>
      <c r="D22" s="12"/>
      <c r="E22" s="87"/>
      <c r="F22" s="263"/>
      <c r="G22" s="174"/>
      <c r="H22" s="181"/>
      <c r="I22" s="179" t="str">
        <v/>
      </c>
      <c r="K22">
        <v>0</v>
      </c>
      <c r="L22" t="str">
        <f>IF(K22,IFERROR(MATCH(TRUE,$K23:$K$103,0),ROWS($K22:$K$103)),"")</f>
        <v/>
      </c>
      <c r="M22" t="str">
        <v/>
      </c>
      <c r="N22" t="b">
        <f t="shared" si="9"/>
        <v>0</v>
      </c>
      <c r="O22" t="str">
        <v/>
      </c>
      <c r="P22" t="b">
        <v>0</v>
      </c>
      <c r="Q22" t="b">
        <v>0</v>
      </c>
      <c r="R22" t="b">
        <v>0</v>
      </c>
      <c r="S22" t="b">
        <v>0</v>
      </c>
      <c r="T22">
        <v>0</v>
      </c>
      <c r="U22" t="b">
        <v>0</v>
      </c>
      <c r="V22" s="13">
        <v>0</v>
      </c>
      <c r="W22">
        <v>0</v>
      </c>
      <c r="X22">
        <v>0</v>
      </c>
      <c r="Y22" t="str">
        <v/>
      </c>
      <c r="Z22" t="str">
        <v/>
      </c>
      <c r="AA22" t="str">
        <v/>
      </c>
      <c r="AB22" t="str">
        <v/>
      </c>
      <c r="AD22" t="str">
        <v/>
      </c>
      <c r="AF22" s="54" t="str">
        <f t="shared" si="3"/>
        <v/>
      </c>
      <c r="AG22" s="55" t="str">
        <f t="shared" si="4"/>
        <v/>
      </c>
      <c r="AH22" s="55" t="str">
        <f t="shared" si="5"/>
        <v/>
      </c>
      <c r="AI22" s="55" t="str">
        <v/>
      </c>
      <c r="AJ22" s="108" t="str">
        <v/>
      </c>
      <c r="AL22" t="str">
        <v/>
      </c>
      <c r="AM22" t="str">
        <v/>
      </c>
      <c r="AN22" t="str">
        <v/>
      </c>
      <c r="AO22" s="25" t="str">
        <f t="shared" si="6"/>
        <v/>
      </c>
      <c r="AP22" s="35" t="str">
        <v/>
      </c>
      <c r="AQ22" s="35" t="str">
        <v/>
      </c>
      <c r="AR22" s="35" t="str">
        <v/>
      </c>
      <c r="AS22" t="str">
        <f t="shared" ca="1" si="7"/>
        <v/>
      </c>
      <c r="AT22" s="13"/>
      <c r="AY22" t="str">
        <v>Funding</v>
      </c>
      <c r="BH22" s="109"/>
      <c r="BP22" t="b">
        <f ca="1"/>
        <v>0</v>
      </c>
      <c r="BQ22" s="142" t="str">
        <f t="shared" ca="1" si="8"/>
        <v/>
      </c>
      <c r="BR22" s="78">
        <f>ROWS(BR$4:BR22)</f>
        <v>19</v>
      </c>
      <c r="BZ22" s="109">
        <f ca="1"/>
        <v>0</v>
      </c>
      <c r="CA22" s="101"/>
      <c r="CJ22" t="str">
        <f ca="1"/>
        <v/>
      </c>
      <c r="CK22" t="str">
        <f ca="1"/>
        <v/>
      </c>
      <c r="CL22" t="str">
        <f ca="1"/>
        <v/>
      </c>
      <c r="CM22" t="str">
        <f ca="1"/>
        <v/>
      </c>
      <c r="DD22" s="109"/>
    </row>
    <row r="23" spans="1:108">
      <c r="A23" s="14" t="str">
        <f>IF(V23,MAX(A$4:A22)+1,"")</f>
        <v/>
      </c>
      <c r="B23" s="51"/>
      <c r="C23" s="12"/>
      <c r="D23" s="12"/>
      <c r="E23" s="87"/>
      <c r="F23" s="263"/>
      <c r="G23" s="174"/>
      <c r="H23" s="181"/>
      <c r="I23" s="179" t="str">
        <v/>
      </c>
      <c r="K23">
        <v>0</v>
      </c>
      <c r="L23" t="str">
        <f>IF(K23,IFERROR(MATCH(TRUE,$K24:$K$103,0),ROWS($K23:$K$103)),"")</f>
        <v/>
      </c>
      <c r="M23" t="str">
        <v/>
      </c>
      <c r="N23" t="b">
        <f t="shared" si="9"/>
        <v>0</v>
      </c>
      <c r="O23" t="str">
        <v/>
      </c>
      <c r="P23" t="b">
        <v>0</v>
      </c>
      <c r="Q23" t="b">
        <v>0</v>
      </c>
      <c r="R23" t="b">
        <v>0</v>
      </c>
      <c r="S23" t="b">
        <v>0</v>
      </c>
      <c r="T23">
        <v>0</v>
      </c>
      <c r="U23" t="b">
        <v>0</v>
      </c>
      <c r="V23" s="13">
        <v>0</v>
      </c>
      <c r="W23">
        <v>0</v>
      </c>
      <c r="X23">
        <v>0</v>
      </c>
      <c r="Y23" t="str">
        <v/>
      </c>
      <c r="Z23" t="str">
        <v/>
      </c>
      <c r="AA23" t="str">
        <v/>
      </c>
      <c r="AB23" t="str">
        <v/>
      </c>
      <c r="AD23" t="str">
        <v/>
      </c>
      <c r="AF23" s="54" t="str">
        <f t="shared" si="3"/>
        <v/>
      </c>
      <c r="AG23" s="55" t="str">
        <f t="shared" si="4"/>
        <v/>
      </c>
      <c r="AH23" s="55" t="str">
        <f t="shared" si="5"/>
        <v/>
      </c>
      <c r="AI23" s="55" t="str">
        <v/>
      </c>
      <c r="AJ23" s="108" t="str">
        <v/>
      </c>
      <c r="AL23" t="str">
        <v/>
      </c>
      <c r="AM23" t="str">
        <v/>
      </c>
      <c r="AN23" t="str">
        <v/>
      </c>
      <c r="AO23" s="25" t="str">
        <f t="shared" si="6"/>
        <v/>
      </c>
      <c r="AP23" s="35" t="str">
        <v/>
      </c>
      <c r="AQ23" s="35" t="str">
        <v/>
      </c>
      <c r="AR23" s="35" t="str">
        <v/>
      </c>
      <c r="AS23" t="str">
        <f t="shared" ca="1" si="7"/>
        <v/>
      </c>
      <c r="AT23" s="13"/>
      <c r="AY23" t="str">
        <v>Is0104</v>
      </c>
      <c r="BH23" s="109"/>
      <c r="BP23" t="b">
        <f ca="1"/>
        <v>0</v>
      </c>
      <c r="BQ23" s="142" t="str">
        <f t="shared" ca="1" si="8"/>
        <v/>
      </c>
      <c r="BR23" s="78">
        <f>ROWS(BR$4:BR23)</f>
        <v>20</v>
      </c>
      <c r="BZ23" s="109">
        <f ca="1"/>
        <v>0</v>
      </c>
      <c r="CA23" s="101"/>
      <c r="CJ23" t="str">
        <f ca="1"/>
        <v/>
      </c>
      <c r="CK23" t="str">
        <f ca="1"/>
        <v/>
      </c>
      <c r="CL23" t="str">
        <f ca="1"/>
        <v/>
      </c>
      <c r="CM23" t="str">
        <f ca="1"/>
        <v/>
      </c>
      <c r="DD23" s="109"/>
    </row>
    <row r="24" spans="1:108">
      <c r="A24" s="14" t="str">
        <f>IF(V24,MAX(A$4:A23)+1,"")</f>
        <v/>
      </c>
      <c r="B24" s="51"/>
      <c r="C24" s="12"/>
      <c r="D24" s="12"/>
      <c r="E24" s="87"/>
      <c r="F24" s="263"/>
      <c r="G24" s="174"/>
      <c r="H24" s="181"/>
      <c r="I24" s="179" t="str">
        <v/>
      </c>
      <c r="K24">
        <v>0</v>
      </c>
      <c r="L24" t="str">
        <f>IF(K24,IFERROR(MATCH(TRUE,$K25:$K$103,0),ROWS($K24:$K$103)),"")</f>
        <v/>
      </c>
      <c r="M24" t="str">
        <v/>
      </c>
      <c r="N24" t="b">
        <f t="shared" si="9"/>
        <v>0</v>
      </c>
      <c r="O24" t="str">
        <v/>
      </c>
      <c r="P24" t="b">
        <v>0</v>
      </c>
      <c r="Q24" t="b">
        <v>0</v>
      </c>
      <c r="R24" t="b">
        <v>0</v>
      </c>
      <c r="S24" t="b">
        <v>0</v>
      </c>
      <c r="T24">
        <v>0</v>
      </c>
      <c r="U24" t="b">
        <v>0</v>
      </c>
      <c r="V24" s="13">
        <v>0</v>
      </c>
      <c r="W24">
        <v>0</v>
      </c>
      <c r="X24">
        <v>0</v>
      </c>
      <c r="Y24" t="str">
        <v/>
      </c>
      <c r="Z24" t="str">
        <v/>
      </c>
      <c r="AA24" t="str">
        <v/>
      </c>
      <c r="AB24" t="str">
        <v/>
      </c>
      <c r="AD24" t="str">
        <v/>
      </c>
      <c r="AF24" s="54" t="str">
        <f t="shared" si="3"/>
        <v/>
      </c>
      <c r="AG24" s="55" t="str">
        <f t="shared" si="4"/>
        <v/>
      </c>
      <c r="AH24" s="55" t="str">
        <f t="shared" si="5"/>
        <v/>
      </c>
      <c r="AI24" s="55" t="str">
        <v/>
      </c>
      <c r="AJ24" s="108" t="str">
        <v/>
      </c>
      <c r="AL24" t="str">
        <v/>
      </c>
      <c r="AM24" t="str">
        <v/>
      </c>
      <c r="AN24" t="str">
        <v/>
      </c>
      <c r="AO24" s="25" t="str">
        <f t="shared" si="6"/>
        <v/>
      </c>
      <c r="AP24" s="35" t="str">
        <v/>
      </c>
      <c r="AQ24" s="35" t="str">
        <v/>
      </c>
      <c r="AR24" s="35" t="str">
        <v/>
      </c>
      <c r="AS24" t="str">
        <f t="shared" ca="1" si="7"/>
        <v/>
      </c>
      <c r="AT24" s="13"/>
      <c r="AY24" t="str">
        <v>IsAct</v>
      </c>
      <c r="BH24" s="109"/>
      <c r="BP24" t="b">
        <f ca="1"/>
        <v>0</v>
      </c>
      <c r="BQ24" s="142" t="str">
        <f t="shared" ca="1" si="8"/>
        <v/>
      </c>
      <c r="BR24" s="78">
        <f>ROWS(BR$4:BR24)</f>
        <v>21</v>
      </c>
      <c r="BZ24" s="109">
        <f ca="1"/>
        <v>0</v>
      </c>
      <c r="CA24" s="101"/>
      <c r="CJ24" t="str">
        <f ca="1"/>
        <v/>
      </c>
      <c r="CK24" t="str">
        <f ca="1"/>
        <v/>
      </c>
      <c r="CL24" t="str">
        <f ca="1"/>
        <v/>
      </c>
      <c r="CM24" t="str">
        <f ca="1"/>
        <v/>
      </c>
      <c r="DD24" s="109"/>
    </row>
    <row r="25" spans="1:108">
      <c r="A25" s="14" t="str">
        <f>IF(V25,MAX(A$4:A24)+1,"")</f>
        <v/>
      </c>
      <c r="B25" s="51"/>
      <c r="C25" s="12"/>
      <c r="D25" s="12"/>
      <c r="E25" s="87"/>
      <c r="F25" s="263"/>
      <c r="G25" s="174"/>
      <c r="H25" s="181"/>
      <c r="I25" s="179" t="str">
        <v/>
      </c>
      <c r="K25">
        <v>0</v>
      </c>
      <c r="L25" t="str">
        <f>IF(K25,IFERROR(MATCH(TRUE,$K26:$K$103,0),ROWS($K25:$K$103)),"")</f>
        <v/>
      </c>
      <c r="M25" t="str">
        <v/>
      </c>
      <c r="N25" t="b">
        <f t="shared" si="9"/>
        <v>0</v>
      </c>
      <c r="O25" t="str">
        <v/>
      </c>
      <c r="P25" t="b">
        <v>0</v>
      </c>
      <c r="Q25" t="b">
        <v>0</v>
      </c>
      <c r="R25" t="b">
        <v>0</v>
      </c>
      <c r="S25" t="b">
        <v>0</v>
      </c>
      <c r="T25">
        <v>0</v>
      </c>
      <c r="U25" t="b">
        <v>0</v>
      </c>
      <c r="V25" s="13">
        <v>0</v>
      </c>
      <c r="W25">
        <v>0</v>
      </c>
      <c r="X25">
        <v>0</v>
      </c>
      <c r="Y25" t="str">
        <v/>
      </c>
      <c r="Z25" t="str">
        <v/>
      </c>
      <c r="AA25" t="str">
        <v/>
      </c>
      <c r="AB25" t="str">
        <v/>
      </c>
      <c r="AD25" t="str">
        <v/>
      </c>
      <c r="AF25" s="54" t="str">
        <f t="shared" si="3"/>
        <v/>
      </c>
      <c r="AG25" s="55" t="str">
        <f t="shared" si="4"/>
        <v/>
      </c>
      <c r="AH25" s="55" t="str">
        <f t="shared" si="5"/>
        <v/>
      </c>
      <c r="AI25" s="55" t="str">
        <v/>
      </c>
      <c r="AJ25" s="108" t="str">
        <v/>
      </c>
      <c r="AL25" t="str">
        <v/>
      </c>
      <c r="AM25" t="str">
        <v/>
      </c>
      <c r="AN25" t="str">
        <v/>
      </c>
      <c r="AO25" s="25" t="str">
        <f t="shared" si="6"/>
        <v/>
      </c>
      <c r="AP25" s="35" t="str">
        <v/>
      </c>
      <c r="AQ25" s="35" t="str">
        <v/>
      </c>
      <c r="AR25" s="35" t="str">
        <v/>
      </c>
      <c r="AS25" t="str">
        <f t="shared" ca="1" si="7"/>
        <v/>
      </c>
      <c r="AT25" s="13"/>
      <c r="AY25" t="str">
        <v>IsDonr</v>
      </c>
      <c r="BH25" s="109"/>
      <c r="BP25" t="b">
        <f ca="1"/>
        <v>0</v>
      </c>
      <c r="BQ25" s="142" t="str">
        <f t="shared" ca="1" si="8"/>
        <v/>
      </c>
      <c r="BR25" s="78">
        <f>ROWS(BR$4:BR25)</f>
        <v>22</v>
      </c>
      <c r="BZ25" s="109">
        <f ca="1"/>
        <v>0</v>
      </c>
      <c r="CA25" s="101"/>
      <c r="CJ25" t="str">
        <f ca="1"/>
        <v/>
      </c>
      <c r="CK25" t="str">
        <f ca="1"/>
        <v/>
      </c>
      <c r="CL25" t="str">
        <f ca="1"/>
        <v/>
      </c>
      <c r="CM25" t="str">
        <f ca="1"/>
        <v/>
      </c>
    </row>
    <row r="26" spans="1:108">
      <c r="A26" s="14" t="str">
        <f>IF(V26,MAX(A$4:A25)+1,"")</f>
        <v/>
      </c>
      <c r="B26" s="51"/>
      <c r="C26" s="12"/>
      <c r="D26" s="12"/>
      <c r="E26" s="87"/>
      <c r="F26" s="263"/>
      <c r="G26" s="174"/>
      <c r="H26" s="181"/>
      <c r="I26" s="179" t="str">
        <v/>
      </c>
      <c r="K26">
        <v>0</v>
      </c>
      <c r="L26" t="str">
        <f>IF(K26,IFERROR(MATCH(TRUE,$K27:$K$103,0),ROWS($K26:$K$103)),"")</f>
        <v/>
      </c>
      <c r="M26" t="str">
        <v/>
      </c>
      <c r="N26" t="b">
        <f t="shared" si="9"/>
        <v>0</v>
      </c>
      <c r="O26" t="str">
        <v/>
      </c>
      <c r="P26" t="b">
        <v>0</v>
      </c>
      <c r="Q26" t="b">
        <v>0</v>
      </c>
      <c r="R26" t="b">
        <v>0</v>
      </c>
      <c r="S26" t="b">
        <v>0</v>
      </c>
      <c r="T26">
        <v>0</v>
      </c>
      <c r="U26" t="b">
        <v>0</v>
      </c>
      <c r="V26" s="13">
        <v>0</v>
      </c>
      <c r="W26">
        <v>0</v>
      </c>
      <c r="X26">
        <v>0</v>
      </c>
      <c r="Y26" t="str">
        <v/>
      </c>
      <c r="Z26" t="str">
        <v/>
      </c>
      <c r="AA26" t="str">
        <v/>
      </c>
      <c r="AB26" t="str">
        <v/>
      </c>
      <c r="AD26" t="str">
        <v/>
      </c>
      <c r="AF26" s="54" t="str">
        <f t="shared" si="3"/>
        <v/>
      </c>
      <c r="AG26" s="55" t="str">
        <f t="shared" si="4"/>
        <v/>
      </c>
      <c r="AH26" s="55" t="str">
        <f t="shared" si="5"/>
        <v/>
      </c>
      <c r="AI26" s="55" t="str">
        <v/>
      </c>
      <c r="AJ26" s="108" t="str">
        <v/>
      </c>
      <c r="AL26" t="str">
        <v/>
      </c>
      <c r="AM26" t="str">
        <v/>
      </c>
      <c r="AN26" t="str">
        <v/>
      </c>
      <c r="AO26" s="25" t="str">
        <f t="shared" si="6"/>
        <v/>
      </c>
      <c r="AP26" s="35" t="str">
        <v/>
      </c>
      <c r="AQ26" s="35" t="str">
        <v/>
      </c>
      <c r="AR26" s="35" t="str">
        <v/>
      </c>
      <c r="AS26" t="str">
        <f t="shared" ca="1" si="7"/>
        <v/>
      </c>
      <c r="AT26" s="13"/>
      <c r="AY26" t="str">
        <v>IsProj</v>
      </c>
      <c r="BH26" s="109"/>
      <c r="BP26" t="b">
        <f ca="1"/>
        <v>0</v>
      </c>
      <c r="BQ26" s="142" t="str">
        <f t="shared" ca="1" si="8"/>
        <v/>
      </c>
      <c r="BR26" s="78">
        <f>ROWS(BR$4:BR26)</f>
        <v>23</v>
      </c>
      <c r="BZ26" s="109">
        <f ca="1"/>
        <v>0</v>
      </c>
      <c r="CA26" s="101"/>
      <c r="CJ26" t="str">
        <f ca="1"/>
        <v/>
      </c>
      <c r="CK26" t="str">
        <f ca="1"/>
        <v/>
      </c>
      <c r="CL26" t="str">
        <f ca="1"/>
        <v/>
      </c>
      <c r="CM26" t="str">
        <f ca="1"/>
        <v/>
      </c>
    </row>
    <row r="27" spans="1:108">
      <c r="A27" s="14" t="str">
        <f>IF(V27,MAX(A$4:A26)+1,"")</f>
        <v/>
      </c>
      <c r="B27" s="51"/>
      <c r="C27" s="12"/>
      <c r="D27" s="12"/>
      <c r="E27" s="87"/>
      <c r="F27" s="263"/>
      <c r="G27" s="174"/>
      <c r="H27" s="181"/>
      <c r="I27" s="179" t="str">
        <v/>
      </c>
      <c r="K27">
        <v>0</v>
      </c>
      <c r="L27" t="str">
        <f>IF(K27,IFERROR(MATCH(TRUE,$K28:$K$103,0),ROWS($K27:$K$103)),"")</f>
        <v/>
      </c>
      <c r="M27" t="str">
        <v/>
      </c>
      <c r="N27" t="b">
        <f t="shared" si="9"/>
        <v>0</v>
      </c>
      <c r="O27" t="str">
        <v/>
      </c>
      <c r="P27" t="b">
        <v>0</v>
      </c>
      <c r="Q27" t="b">
        <v>0</v>
      </c>
      <c r="R27" t="b">
        <v>0</v>
      </c>
      <c r="S27" t="b">
        <v>0</v>
      </c>
      <c r="T27">
        <v>0</v>
      </c>
      <c r="U27" t="b">
        <v>0</v>
      </c>
      <c r="V27" s="13">
        <v>0</v>
      </c>
      <c r="W27">
        <v>0</v>
      </c>
      <c r="X27">
        <v>0</v>
      </c>
      <c r="Y27" t="str">
        <v/>
      </c>
      <c r="Z27" t="str">
        <v/>
      </c>
      <c r="AA27" t="str">
        <v/>
      </c>
      <c r="AB27" t="str">
        <v/>
      </c>
      <c r="AD27" t="str">
        <v/>
      </c>
      <c r="AF27" s="54" t="str">
        <f t="shared" si="3"/>
        <v/>
      </c>
      <c r="AG27" s="55" t="str">
        <f t="shared" si="4"/>
        <v/>
      </c>
      <c r="AH27" s="55" t="str">
        <f t="shared" si="5"/>
        <v/>
      </c>
      <c r="AI27" s="55" t="str">
        <v/>
      </c>
      <c r="AJ27" s="108" t="str">
        <v/>
      </c>
      <c r="AL27" t="str">
        <v/>
      </c>
      <c r="AM27" t="str">
        <v/>
      </c>
      <c r="AN27" t="str">
        <v/>
      </c>
      <c r="AO27" s="25" t="str">
        <f t="shared" si="6"/>
        <v/>
      </c>
      <c r="AP27" s="35" t="str">
        <v/>
      </c>
      <c r="AQ27" s="35" t="str">
        <v/>
      </c>
      <c r="AR27" s="35" t="str">
        <v/>
      </c>
      <c r="AS27" t="str">
        <f t="shared" ca="1" si="7"/>
        <v/>
      </c>
      <c r="AT27" s="13"/>
      <c r="AY27" t="str">
        <v>New Dis</v>
      </c>
      <c r="BH27" s="109"/>
      <c r="BP27" t="b">
        <f ca="1"/>
        <v>0</v>
      </c>
      <c r="BQ27" s="142" t="str">
        <f t="shared" ca="1" si="8"/>
        <v/>
      </c>
      <c r="BR27" s="78">
        <f>ROWS(BR$4:BR27)</f>
        <v>24</v>
      </c>
      <c r="BZ27" s="109">
        <f ca="1"/>
        <v>0</v>
      </c>
      <c r="CA27" s="101"/>
      <c r="CJ27" t="str">
        <f ca="1"/>
        <v/>
      </c>
      <c r="CK27" t="str">
        <f ca="1"/>
        <v/>
      </c>
      <c r="CL27" t="str">
        <f ca="1"/>
        <v/>
      </c>
      <c r="CM27" t="str">
        <f ca="1"/>
        <v/>
      </c>
    </row>
    <row r="28" spans="1:108">
      <c r="A28" s="14" t="str">
        <f>IF(V28,MAX(A$4:A27)+1,"")</f>
        <v/>
      </c>
      <c r="B28" s="51"/>
      <c r="C28" s="12"/>
      <c r="D28" s="12"/>
      <c r="E28" s="87"/>
      <c r="F28" s="263"/>
      <c r="G28" s="174"/>
      <c r="H28" s="181"/>
      <c r="I28" s="179" t="str">
        <v/>
      </c>
      <c r="K28">
        <v>0</v>
      </c>
      <c r="L28" t="str">
        <f>IF(K28,IFERROR(MATCH(TRUE,$K29:$K$103,0),ROWS($K28:$K$103)),"")</f>
        <v/>
      </c>
      <c r="M28" t="str">
        <v/>
      </c>
      <c r="N28" t="b">
        <f t="shared" si="9"/>
        <v>0</v>
      </c>
      <c r="O28" t="str">
        <v/>
      </c>
      <c r="P28" t="b">
        <v>0</v>
      </c>
      <c r="Q28" t="b">
        <v>0</v>
      </c>
      <c r="R28" t="b">
        <v>0</v>
      </c>
      <c r="S28" t="b">
        <v>0</v>
      </c>
      <c r="T28">
        <v>0</v>
      </c>
      <c r="U28" t="b">
        <v>0</v>
      </c>
      <c r="V28" s="13">
        <v>0</v>
      </c>
      <c r="W28">
        <v>0</v>
      </c>
      <c r="X28">
        <v>0</v>
      </c>
      <c r="Y28" t="str">
        <v/>
      </c>
      <c r="Z28" t="str">
        <v/>
      </c>
      <c r="AA28" t="str">
        <v/>
      </c>
      <c r="AB28" t="str">
        <v/>
      </c>
      <c r="AD28" t="str">
        <v/>
      </c>
      <c r="AF28" s="54" t="str">
        <f t="shared" si="3"/>
        <v/>
      </c>
      <c r="AG28" s="55" t="str">
        <f t="shared" si="4"/>
        <v/>
      </c>
      <c r="AH28" s="55" t="str">
        <f t="shared" si="5"/>
        <v/>
      </c>
      <c r="AI28" s="55" t="str">
        <v/>
      </c>
      <c r="AJ28" s="108" t="str">
        <v/>
      </c>
      <c r="AL28" t="str">
        <v/>
      </c>
      <c r="AM28" t="str">
        <v/>
      </c>
      <c r="AN28" t="str">
        <v/>
      </c>
      <c r="AO28" s="25" t="str">
        <f t="shared" si="6"/>
        <v/>
      </c>
      <c r="AP28" s="35" t="str">
        <v/>
      </c>
      <c r="AQ28" s="35" t="str">
        <v/>
      </c>
      <c r="AR28" s="35" t="str">
        <v/>
      </c>
      <c r="AS28" t="str">
        <f t="shared" ca="1" si="7"/>
        <v/>
      </c>
      <c r="AT28" s="13"/>
      <c r="AY28" t="str">
        <v>Note / Project Description</v>
      </c>
      <c r="BH28" s="109"/>
      <c r="BP28" t="b">
        <f ca="1"/>
        <v>0</v>
      </c>
      <c r="BQ28" s="142" t="str">
        <f t="shared" ca="1" si="8"/>
        <v/>
      </c>
      <c r="BR28" s="78">
        <f>ROWS(BR$4:BR28)</f>
        <v>25</v>
      </c>
      <c r="BZ28" s="109">
        <f ca="1"/>
        <v>0</v>
      </c>
      <c r="CA28" s="101"/>
      <c r="CJ28" t="str">
        <f ca="1"/>
        <v/>
      </c>
      <c r="CK28" t="str">
        <f ca="1"/>
        <v/>
      </c>
      <c r="CL28" t="str">
        <f ca="1"/>
        <v/>
      </c>
      <c r="CM28" t="str">
        <f ca="1"/>
        <v/>
      </c>
    </row>
    <row r="29" spans="1:108">
      <c r="A29" s="14" t="str">
        <f>IF(V29,MAX(A$4:A28)+1,"")</f>
        <v/>
      </c>
      <c r="B29" s="51"/>
      <c r="C29" s="12"/>
      <c r="D29" s="12"/>
      <c r="E29" s="87"/>
      <c r="F29" s="263"/>
      <c r="G29" s="174"/>
      <c r="H29" s="181"/>
      <c r="I29" s="179" t="str">
        <v/>
      </c>
      <c r="K29">
        <v>0</v>
      </c>
      <c r="L29" t="str">
        <f>IF(K29,IFERROR(MATCH(TRUE,$K30:$K$103,0),ROWS($K29:$K$103)),"")</f>
        <v/>
      </c>
      <c r="M29" t="str">
        <v/>
      </c>
      <c r="N29" t="b">
        <f t="shared" si="9"/>
        <v>0</v>
      </c>
      <c r="O29" t="str">
        <v/>
      </c>
      <c r="P29" t="b">
        <v>0</v>
      </c>
      <c r="Q29" t="b">
        <v>0</v>
      </c>
      <c r="R29" t="b">
        <v>0</v>
      </c>
      <c r="S29" t="b">
        <v>0</v>
      </c>
      <c r="T29">
        <v>0</v>
      </c>
      <c r="U29" t="b">
        <v>0</v>
      </c>
      <c r="V29" s="13">
        <v>0</v>
      </c>
      <c r="W29">
        <v>0</v>
      </c>
      <c r="X29">
        <v>0</v>
      </c>
      <c r="Y29" t="str">
        <v/>
      </c>
      <c r="Z29" t="str">
        <v/>
      </c>
      <c r="AA29" t="str">
        <v/>
      </c>
      <c r="AB29" t="str">
        <v/>
      </c>
      <c r="AD29" t="str">
        <v/>
      </c>
      <c r="AF29" s="54" t="str">
        <f t="shared" si="3"/>
        <v/>
      </c>
      <c r="AG29" s="55" t="str">
        <f t="shared" si="4"/>
        <v/>
      </c>
      <c r="AH29" s="55" t="str">
        <f t="shared" si="5"/>
        <v/>
      </c>
      <c r="AI29" s="55" t="str">
        <v/>
      </c>
      <c r="AJ29" s="108" t="str">
        <v/>
      </c>
      <c r="AL29" t="str">
        <v/>
      </c>
      <c r="AM29" t="str">
        <v/>
      </c>
      <c r="AN29" t="str">
        <v/>
      </c>
      <c r="AO29" s="25" t="str">
        <f t="shared" si="6"/>
        <v/>
      </c>
      <c r="AP29" s="35" t="str">
        <v/>
      </c>
      <c r="AQ29" s="35" t="str">
        <v/>
      </c>
      <c r="AR29" s="35" t="str">
        <v/>
      </c>
      <c r="AS29" t="str">
        <f t="shared" ca="1" si="7"/>
        <v/>
      </c>
      <c r="AT29" s="13"/>
      <c r="AY29" t="str">
        <v>RowN</v>
      </c>
      <c r="BH29" s="109"/>
      <c r="BP29" t="b">
        <f ca="1"/>
        <v>0</v>
      </c>
      <c r="BQ29" s="142" t="str">
        <f t="shared" ca="1" si="8"/>
        <v/>
      </c>
      <c r="BR29" s="78">
        <f>ROWS(BR$4:BR29)</f>
        <v>26</v>
      </c>
      <c r="BZ29" s="109">
        <f ca="1"/>
        <v>0</v>
      </c>
      <c r="CA29" s="101"/>
      <c r="CJ29" t="str">
        <f ca="1"/>
        <v/>
      </c>
      <c r="CK29" t="str">
        <f ca="1"/>
        <v/>
      </c>
      <c r="CL29" t="str">
        <f ca="1"/>
        <v/>
      </c>
      <c r="CM29" t="str">
        <f ca="1"/>
        <v/>
      </c>
    </row>
    <row r="30" spans="1:108">
      <c r="A30" s="14" t="str">
        <f>IF(V30,MAX(A$4:A29)+1,"")</f>
        <v/>
      </c>
      <c r="B30" s="51"/>
      <c r="C30" s="12"/>
      <c r="D30" s="12"/>
      <c r="E30" s="87"/>
      <c r="F30" s="263"/>
      <c r="G30" s="174"/>
      <c r="H30" s="181"/>
      <c r="I30" s="179" t="str">
        <v/>
      </c>
      <c r="K30">
        <v>0</v>
      </c>
      <c r="L30" t="str">
        <f>IF(K30,IFERROR(MATCH(TRUE,$K31:$K$103,0),ROWS($K30:$K$103)),"")</f>
        <v/>
      </c>
      <c r="M30" t="str">
        <v/>
      </c>
      <c r="N30" t="b">
        <f t="shared" si="9"/>
        <v>0</v>
      </c>
      <c r="O30" t="str">
        <v/>
      </c>
      <c r="P30" t="b">
        <v>0</v>
      </c>
      <c r="Q30" t="b">
        <v>0</v>
      </c>
      <c r="R30" t="b">
        <v>0</v>
      </c>
      <c r="S30" t="b">
        <v>0</v>
      </c>
      <c r="T30">
        <v>0</v>
      </c>
      <c r="U30" t="b">
        <v>0</v>
      </c>
      <c r="V30" s="13">
        <v>0</v>
      </c>
      <c r="W30">
        <v>0</v>
      </c>
      <c r="X30">
        <v>0</v>
      </c>
      <c r="Y30" t="str">
        <v/>
      </c>
      <c r="Z30" t="str">
        <v/>
      </c>
      <c r="AA30" t="str">
        <v/>
      </c>
      <c r="AB30" t="str">
        <v/>
      </c>
      <c r="AD30" t="str">
        <v/>
      </c>
      <c r="AF30" s="54" t="str">
        <f t="shared" si="3"/>
        <v/>
      </c>
      <c r="AG30" s="55" t="str">
        <f t="shared" si="4"/>
        <v/>
      </c>
      <c r="AH30" s="55" t="str">
        <f t="shared" si="5"/>
        <v/>
      </c>
      <c r="AI30" s="55" t="str">
        <v/>
      </c>
      <c r="AJ30" s="108" t="str">
        <v/>
      </c>
      <c r="AL30" t="str">
        <v/>
      </c>
      <c r="AM30" t="str">
        <v/>
      </c>
      <c r="AN30" t="str">
        <v/>
      </c>
      <c r="AO30" s="25" t="str">
        <f t="shared" si="6"/>
        <v/>
      </c>
      <c r="AP30" s="35" t="str">
        <v/>
      </c>
      <c r="AQ30" s="35" t="str">
        <v/>
      </c>
      <c r="AR30" s="35" t="str">
        <v/>
      </c>
      <c r="AS30" t="str">
        <f t="shared" ca="1" si="7"/>
        <v/>
      </c>
      <c r="AT30" s="13"/>
      <c r="AY30" t="str">
        <v>Surveillance activity</v>
      </c>
      <c r="BH30" s="109"/>
      <c r="BP30" t="b">
        <f ca="1"/>
        <v>0</v>
      </c>
      <c r="BQ30" s="142" t="str">
        <f t="shared" ca="1" si="8"/>
        <v/>
      </c>
      <c r="BR30" s="78">
        <f>ROWS(BR$4:BR30)</f>
        <v>27</v>
      </c>
      <c r="BZ30" s="109">
        <f ca="1"/>
        <v>0</v>
      </c>
      <c r="CA30" s="101"/>
      <c r="CJ30" t="str">
        <f ca="1"/>
        <v/>
      </c>
      <c r="CK30" t="str">
        <f ca="1"/>
        <v/>
      </c>
      <c r="CL30" t="str">
        <f ca="1"/>
        <v/>
      </c>
      <c r="CM30" t="str">
        <f ca="1"/>
        <v/>
      </c>
    </row>
    <row r="31" spans="1:108">
      <c r="A31" s="14" t="str">
        <f>IF(V31,MAX(A$4:A30)+1,"")</f>
        <v/>
      </c>
      <c r="B31" s="51"/>
      <c r="C31" s="12"/>
      <c r="D31" s="12"/>
      <c r="E31" s="87"/>
      <c r="F31" s="263"/>
      <c r="G31" s="174"/>
      <c r="H31" s="181"/>
      <c r="I31" s="179" t="str">
        <v/>
      </c>
      <c r="K31">
        <v>0</v>
      </c>
      <c r="L31" t="str">
        <f>IF(K31,IFERROR(MATCH(TRUE,$K85:$K$103,0),ROWS($K31:$K$103)),"")</f>
        <v/>
      </c>
      <c r="M31" t="str">
        <v/>
      </c>
      <c r="N31" t="b">
        <f t="shared" si="9"/>
        <v>0</v>
      </c>
      <c r="O31" t="str">
        <v/>
      </c>
      <c r="P31" t="b">
        <v>0</v>
      </c>
      <c r="Q31" t="b">
        <v>0</v>
      </c>
      <c r="R31" t="b">
        <v>0</v>
      </c>
      <c r="S31" t="b">
        <v>0</v>
      </c>
      <c r="T31">
        <v>0</v>
      </c>
      <c r="U31" t="b">
        <v>0</v>
      </c>
      <c r="V31" s="13">
        <v>0</v>
      </c>
      <c r="W31">
        <v>0</v>
      </c>
      <c r="X31">
        <v>0</v>
      </c>
      <c r="Y31" t="str">
        <v/>
      </c>
      <c r="Z31" t="str">
        <v/>
      </c>
      <c r="AA31" t="str">
        <v/>
      </c>
      <c r="AB31" t="str">
        <v/>
      </c>
      <c r="AD31" t="str">
        <v/>
      </c>
      <c r="AF31" s="54" t="str">
        <f t="shared" si="3"/>
        <v/>
      </c>
      <c r="AG31" s="55" t="str">
        <f t="shared" si="4"/>
        <v/>
      </c>
      <c r="AH31" s="55" t="str">
        <f t="shared" si="5"/>
        <v/>
      </c>
      <c r="AI31" s="55" t="str">
        <v/>
      </c>
      <c r="AJ31" s="108" t="str">
        <v/>
      </c>
      <c r="AL31" t="str">
        <v/>
      </c>
      <c r="AM31" t="str">
        <v/>
      </c>
      <c r="AN31" t="str">
        <v/>
      </c>
      <c r="AO31" s="25" t="str">
        <f t="shared" si="6"/>
        <v/>
      </c>
      <c r="AP31" s="35" t="str">
        <v/>
      </c>
      <c r="AQ31" s="35" t="str">
        <v/>
      </c>
      <c r="AR31" s="35" t="str">
        <v/>
      </c>
      <c r="AS31" t="str">
        <f t="shared" ca="1" si="7"/>
        <v/>
      </c>
      <c r="AT31" s="13"/>
      <c r="AY31" t="str">
        <v>Surveillance function</v>
      </c>
      <c r="BH31" s="109"/>
      <c r="BP31" t="b">
        <f ca="1"/>
        <v>0</v>
      </c>
      <c r="BQ31" s="142" t="str">
        <f t="shared" ca="1" si="8"/>
        <v/>
      </c>
      <c r="BR31" s="78">
        <f>ROWS(BR$4:BR31)</f>
        <v>28</v>
      </c>
      <c r="BZ31" s="109">
        <f ca="1"/>
        <v>0</v>
      </c>
      <c r="CA31" s="101"/>
      <c r="CJ31" t="str">
        <f ca="1"/>
        <v/>
      </c>
      <c r="CK31" t="str">
        <f ca="1"/>
        <v/>
      </c>
      <c r="CL31" t="str">
        <f ca="1"/>
        <v/>
      </c>
      <c r="CM31" t="str">
        <f ca="1"/>
        <v/>
      </c>
    </row>
    <row r="32" spans="1:108">
      <c r="A32" s="14" t="str">
        <f>IF(V32,MAX(A$4:A31)+1,"")</f>
        <v/>
      </c>
      <c r="B32" s="51"/>
      <c r="C32" s="12"/>
      <c r="D32" s="12"/>
      <c r="E32" s="87"/>
      <c r="F32" s="263"/>
      <c r="G32" s="174"/>
      <c r="H32" s="181"/>
      <c r="I32" s="179" t="str">
        <v/>
      </c>
      <c r="K32">
        <v>0</v>
      </c>
      <c r="L32" t="str">
        <f>IF(K32,IFERROR(MATCH(TRUE,$K86:$K$103,0),ROWS($K32:$K$103)),"")</f>
        <v/>
      </c>
      <c r="M32" t="str">
        <v/>
      </c>
      <c r="N32" t="b">
        <f>AND(S32,OR(N31,K32))</f>
        <v>0</v>
      </c>
      <c r="O32" t="str">
        <v/>
      </c>
      <c r="P32" t="b">
        <v>0</v>
      </c>
      <c r="Q32" t="b">
        <v>0</v>
      </c>
      <c r="R32" t="b">
        <v>0</v>
      </c>
      <c r="S32" t="b">
        <v>0</v>
      </c>
      <c r="T32">
        <v>0</v>
      </c>
      <c r="U32" t="b">
        <v>0</v>
      </c>
      <c r="V32" s="13">
        <v>0</v>
      </c>
      <c r="W32">
        <v>0</v>
      </c>
      <c r="X32">
        <v>0</v>
      </c>
      <c r="Y32" t="str">
        <v/>
      </c>
      <c r="Z32" t="str">
        <v/>
      </c>
      <c r="AA32" t="str">
        <v/>
      </c>
      <c r="AB32" t="str">
        <v/>
      </c>
      <c r="AD32" t="str">
        <v/>
      </c>
      <c r="AF32" s="54" t="str">
        <f>IF(_IsDonor,IF(ISBLANK(B32),AF31,B32),"")</f>
        <v/>
      </c>
      <c r="AG32" s="55" t="str">
        <f>IF(_IsDonor,IF(ISBLANK(C32),AG31,C32),"")</f>
        <v/>
      </c>
      <c r="AH32" s="55" t="str">
        <f>IF(_IsDonor,IF(ISBLANK(D32),AH31,D32),"")</f>
        <v/>
      </c>
      <c r="AI32" s="55" t="str">
        <v/>
      </c>
      <c r="AJ32" s="108" t="str">
        <v/>
      </c>
      <c r="AL32" t="str">
        <v/>
      </c>
      <c r="AM32" t="str">
        <v/>
      </c>
      <c r="AN32" t="str">
        <v/>
      </c>
      <c r="AO32" s="25" t="str">
        <f t="shared" si="6"/>
        <v/>
      </c>
      <c r="AP32" s="35" t="str">
        <v/>
      </c>
      <c r="AQ32" s="35" t="str">
        <v/>
      </c>
      <c r="AR32" s="35" t="str">
        <v/>
      </c>
      <c r="AS32" t="str">
        <f t="shared" ca="1" si="7"/>
        <v/>
      </c>
      <c r="AT32" s="13"/>
      <c r="AY32" t="str">
        <v>Unique code</v>
      </c>
      <c r="BH32" s="109"/>
      <c r="BP32" t="b">
        <f ca="1"/>
        <v>0</v>
      </c>
      <c r="BQ32" s="142" t="str">
        <f t="shared" ca="1" si="8"/>
        <v/>
      </c>
      <c r="BR32" s="78">
        <f>ROWS(BR$4:BR32)</f>
        <v>29</v>
      </c>
      <c r="BZ32" s="109">
        <f ca="1"/>
        <v>0</v>
      </c>
      <c r="CA32" s="101"/>
      <c r="CJ32" t="str">
        <f ca="1"/>
        <v/>
      </c>
      <c r="CK32" t="str">
        <f ca="1"/>
        <v/>
      </c>
      <c r="CL32" t="str">
        <f ca="1"/>
        <v/>
      </c>
      <c r="CM32" t="str">
        <f ca="1"/>
        <v/>
      </c>
    </row>
    <row r="33" spans="1:91">
      <c r="A33" s="14" t="str">
        <f>IF(V33,MAX(A$4:A32)+1,"")</f>
        <v/>
      </c>
      <c r="B33" s="51"/>
      <c r="C33" s="12"/>
      <c r="D33" s="12"/>
      <c r="E33" s="87"/>
      <c r="F33" s="263"/>
      <c r="G33" s="174"/>
      <c r="H33" s="181"/>
      <c r="I33" s="179" t="str">
        <v/>
      </c>
      <c r="K33">
        <v>0</v>
      </c>
      <c r="L33" t="str">
        <f>IF(K33,IFERROR(MATCH(TRUE,$K87:$K$103,0),ROWS($K33:$K$103)),"")</f>
        <v/>
      </c>
      <c r="M33" t="str">
        <v/>
      </c>
      <c r="N33" t="b">
        <f t="shared" si="9"/>
        <v>0</v>
      </c>
      <c r="O33" t="str">
        <v/>
      </c>
      <c r="P33" t="b">
        <v>0</v>
      </c>
      <c r="Q33" t="b">
        <v>0</v>
      </c>
      <c r="R33" t="b">
        <v>0</v>
      </c>
      <c r="S33" t="b">
        <v>0</v>
      </c>
      <c r="T33">
        <v>0</v>
      </c>
      <c r="U33" t="b">
        <v>0</v>
      </c>
      <c r="V33" s="13">
        <v>0</v>
      </c>
      <c r="W33">
        <v>0</v>
      </c>
      <c r="X33">
        <v>0</v>
      </c>
      <c r="Y33" t="str">
        <v/>
      </c>
      <c r="Z33" t="str">
        <v/>
      </c>
      <c r="AA33" t="str">
        <v/>
      </c>
      <c r="AB33" t="str">
        <v/>
      </c>
      <c r="AD33" t="str">
        <v/>
      </c>
      <c r="AF33" s="54" t="str">
        <f t="shared" si="3"/>
        <v/>
      </c>
      <c r="AG33" s="55" t="str">
        <f t="shared" si="4"/>
        <v/>
      </c>
      <c r="AH33" s="55" t="str">
        <f t="shared" si="5"/>
        <v/>
      </c>
      <c r="AI33" s="55" t="str">
        <v/>
      </c>
      <c r="AJ33" s="108" t="str">
        <v/>
      </c>
      <c r="AL33" t="str">
        <v/>
      </c>
      <c r="AM33" t="str">
        <v/>
      </c>
      <c r="AN33" t="str">
        <v/>
      </c>
      <c r="AO33" s="25" t="str">
        <f t="shared" si="6"/>
        <v/>
      </c>
      <c r="AP33" s="35" t="str">
        <v/>
      </c>
      <c r="AQ33" s="35" t="str">
        <v/>
      </c>
      <c r="AR33" s="35" t="str">
        <v/>
      </c>
      <c r="AS33" t="str">
        <f t="shared" ca="1" si="7"/>
        <v/>
      </c>
      <c r="AT33" s="13"/>
      <c r="AY33" t="b">
        <v>1</v>
      </c>
      <c r="BH33" s="109"/>
      <c r="BP33" t="b">
        <f ca="1"/>
        <v>0</v>
      </c>
      <c r="BQ33" s="142" t="str">
        <f t="shared" ca="1" si="8"/>
        <v/>
      </c>
      <c r="BR33" s="78">
        <f>ROWS(BR$4:BR33)</f>
        <v>30</v>
      </c>
      <c r="BZ33" s="109">
        <f ca="1"/>
        <v>0</v>
      </c>
      <c r="CA33" s="101"/>
      <c r="CJ33" t="str">
        <f ca="1"/>
        <v/>
      </c>
      <c r="CK33" t="str">
        <f ca="1"/>
        <v/>
      </c>
      <c r="CL33" t="str">
        <f ca="1"/>
        <v/>
      </c>
      <c r="CM33" t="str">
        <f ca="1"/>
        <v/>
      </c>
    </row>
    <row r="34" spans="1:91">
      <c r="A34" s="14" t="str">
        <f>IF(V34,MAX(A$4:A33)+1,"")</f>
        <v/>
      </c>
      <c r="B34" s="51"/>
      <c r="C34" s="12"/>
      <c r="D34" s="12"/>
      <c r="E34" s="87"/>
      <c r="F34" s="263"/>
      <c r="G34" s="174"/>
      <c r="H34" s="181"/>
      <c r="I34" s="179" t="str">
        <v/>
      </c>
      <c r="K34">
        <v>0</v>
      </c>
      <c r="L34" t="str">
        <f>IF(K34,IFERROR(MATCH(TRUE,$K88:$K$103,0),ROWS($K34:$K$103)),"")</f>
        <v/>
      </c>
      <c r="M34" t="str">
        <v/>
      </c>
      <c r="N34" t="b">
        <f t="shared" si="9"/>
        <v>0</v>
      </c>
      <c r="O34" t="str">
        <v/>
      </c>
      <c r="P34" t="b">
        <v>0</v>
      </c>
      <c r="Q34" t="b">
        <v>0</v>
      </c>
      <c r="R34" t="b">
        <v>0</v>
      </c>
      <c r="S34" t="b">
        <v>0</v>
      </c>
      <c r="T34">
        <v>0</v>
      </c>
      <c r="U34" t="b">
        <v>0</v>
      </c>
      <c r="V34" s="13">
        <v>0</v>
      </c>
      <c r="W34">
        <v>0</v>
      </c>
      <c r="X34">
        <v>0</v>
      </c>
      <c r="Y34" t="str">
        <v/>
      </c>
      <c r="Z34" t="str">
        <v/>
      </c>
      <c r="AA34" t="str">
        <v/>
      </c>
      <c r="AB34" t="str">
        <v/>
      </c>
      <c r="AD34" t="str">
        <v/>
      </c>
      <c r="AF34" s="54" t="str">
        <f t="shared" si="3"/>
        <v/>
      </c>
      <c r="AG34" s="55" t="str">
        <f t="shared" si="4"/>
        <v/>
      </c>
      <c r="AH34" s="55" t="str">
        <f t="shared" si="5"/>
        <v/>
      </c>
      <c r="AI34" s="55" t="str">
        <v/>
      </c>
      <c r="AJ34" s="108" t="str">
        <v/>
      </c>
      <c r="AL34" t="str">
        <v/>
      </c>
      <c r="AM34" t="str">
        <v/>
      </c>
      <c r="AN34" t="str">
        <v/>
      </c>
      <c r="AO34" s="25" t="str">
        <f t="shared" si="6"/>
        <v/>
      </c>
      <c r="AP34" s="35" t="str">
        <v/>
      </c>
      <c r="AQ34" s="35" t="str">
        <v/>
      </c>
      <c r="AR34" s="35" t="str">
        <v/>
      </c>
      <c r="AS34" t="str">
        <f t="shared" ca="1" si="7"/>
        <v/>
      </c>
      <c r="AT34" s="13"/>
      <c r="BH34" s="109"/>
      <c r="BP34" t="b">
        <f ca="1"/>
        <v>0</v>
      </c>
      <c r="BQ34" s="142" t="str">
        <f t="shared" ca="1" si="8"/>
        <v/>
      </c>
      <c r="BR34" s="78">
        <f>ROWS(BR$4:BR34)</f>
        <v>31</v>
      </c>
      <c r="BZ34" s="109">
        <f ca="1"/>
        <v>0</v>
      </c>
      <c r="CA34" s="101"/>
      <c r="CJ34" t="str">
        <f ca="1"/>
        <v/>
      </c>
      <c r="CK34" t="str">
        <f ca="1"/>
        <v/>
      </c>
      <c r="CL34" t="str">
        <f ca="1"/>
        <v/>
      </c>
      <c r="CM34" t="str">
        <f ca="1"/>
        <v/>
      </c>
    </row>
    <row r="35" spans="1:91">
      <c r="A35" s="14" t="str">
        <f>IF(V35,MAX(A$4:A34)+1,"")</f>
        <v/>
      </c>
      <c r="B35" s="51"/>
      <c r="C35" s="12"/>
      <c r="D35" s="12"/>
      <c r="E35" s="87"/>
      <c r="F35" s="263"/>
      <c r="G35" s="174"/>
      <c r="H35" s="181"/>
      <c r="I35" s="179" t="str">
        <v/>
      </c>
      <c r="K35">
        <v>0</v>
      </c>
      <c r="L35" t="str">
        <f>IF(K35,IFERROR(MATCH(TRUE,$K89:$K$103,0),ROWS($K35:$K$103)),"")</f>
        <v/>
      </c>
      <c r="M35" t="str">
        <v/>
      </c>
      <c r="N35" t="b">
        <f t="shared" si="9"/>
        <v>0</v>
      </c>
      <c r="O35" t="str">
        <v/>
      </c>
      <c r="P35" t="b">
        <v>0</v>
      </c>
      <c r="Q35" t="b">
        <v>0</v>
      </c>
      <c r="R35" t="b">
        <v>0</v>
      </c>
      <c r="S35" t="b">
        <v>0</v>
      </c>
      <c r="T35">
        <v>0</v>
      </c>
      <c r="U35" t="b">
        <v>0</v>
      </c>
      <c r="V35" s="13">
        <v>0</v>
      </c>
      <c r="W35">
        <v>0</v>
      </c>
      <c r="X35">
        <v>0</v>
      </c>
      <c r="Y35" t="str">
        <v/>
      </c>
      <c r="Z35" t="str">
        <v/>
      </c>
      <c r="AA35" t="str">
        <v/>
      </c>
      <c r="AB35" t="str">
        <v/>
      </c>
      <c r="AD35" t="str">
        <v/>
      </c>
      <c r="AF35" s="54" t="str">
        <f t="shared" si="3"/>
        <v/>
      </c>
      <c r="AG35" s="55" t="str">
        <f t="shared" si="4"/>
        <v/>
      </c>
      <c r="AH35" s="55" t="str">
        <f t="shared" si="5"/>
        <v/>
      </c>
      <c r="AI35" s="55" t="str">
        <v/>
      </c>
      <c r="AJ35" s="108" t="str">
        <v/>
      </c>
      <c r="AL35" t="str">
        <v/>
      </c>
      <c r="AM35" t="str">
        <v/>
      </c>
      <c r="AN35" t="str">
        <v/>
      </c>
      <c r="AO35" s="25" t="str">
        <f t="shared" si="6"/>
        <v/>
      </c>
      <c r="AP35" s="35" t="str">
        <v/>
      </c>
      <c r="AQ35" s="35" t="str">
        <v/>
      </c>
      <c r="AR35" s="35" t="str">
        <v/>
      </c>
      <c r="AS35" t="str">
        <f t="shared" ca="1" si="7"/>
        <v/>
      </c>
      <c r="AT35" s="13"/>
      <c r="BH35" s="109"/>
      <c r="BP35" t="b">
        <f ca="1"/>
        <v>0</v>
      </c>
      <c r="BQ35" s="142" t="str">
        <f t="shared" ca="1" si="8"/>
        <v/>
      </c>
      <c r="BR35" s="78">
        <f>ROWS(BR$4:BR35)</f>
        <v>32</v>
      </c>
      <c r="BZ35" s="109">
        <f ca="1"/>
        <v>0</v>
      </c>
      <c r="CA35" s="101"/>
      <c r="CJ35" t="str">
        <f ca="1"/>
        <v/>
      </c>
      <c r="CK35" t="str">
        <f ca="1"/>
        <v/>
      </c>
      <c r="CL35" t="str">
        <f ca="1"/>
        <v/>
      </c>
      <c r="CM35" t="str">
        <f ca="1"/>
        <v/>
      </c>
    </row>
    <row r="36" spans="1:91">
      <c r="A36" s="14" t="str">
        <f>IF(V36,MAX(A$4:A35)+1,"")</f>
        <v/>
      </c>
      <c r="B36" s="51"/>
      <c r="C36" s="12"/>
      <c r="D36" s="12"/>
      <c r="E36" s="87"/>
      <c r="F36" s="263"/>
      <c r="G36" s="174"/>
      <c r="H36" s="181"/>
      <c r="I36" s="179" t="str">
        <v/>
      </c>
      <c r="K36">
        <v>0</v>
      </c>
      <c r="L36" t="str">
        <f>IF(K36,IFERROR(MATCH(TRUE,$K90:$K$103,0),ROWS($K36:$K$103)),"")</f>
        <v/>
      </c>
      <c r="M36" t="str">
        <v/>
      </c>
      <c r="N36" t="b">
        <f t="shared" si="9"/>
        <v>0</v>
      </c>
      <c r="O36" t="str">
        <v/>
      </c>
      <c r="P36" t="b">
        <v>0</v>
      </c>
      <c r="Q36" t="b">
        <v>0</v>
      </c>
      <c r="R36" t="b">
        <v>0</v>
      </c>
      <c r="S36" t="b">
        <v>0</v>
      </c>
      <c r="T36">
        <v>0</v>
      </c>
      <c r="U36" t="b">
        <v>0</v>
      </c>
      <c r="V36" s="13">
        <v>0</v>
      </c>
      <c r="W36">
        <v>0</v>
      </c>
      <c r="X36">
        <v>0</v>
      </c>
      <c r="Y36" t="str">
        <v/>
      </c>
      <c r="Z36" t="str">
        <v/>
      </c>
      <c r="AA36" t="str">
        <v/>
      </c>
      <c r="AB36" t="str">
        <v/>
      </c>
      <c r="AD36" t="str">
        <v/>
      </c>
      <c r="AF36" s="54" t="str">
        <f t="shared" ref="AF36:AF67" si="10">IF(_IsDonor,IF(ISBLANK(B36),AF35,B36),"")</f>
        <v/>
      </c>
      <c r="AG36" s="55" t="str">
        <f t="shared" ref="AG36:AG67" si="11">IF(_IsDonor,IF(ISBLANK(C36),AG35,C36),"")</f>
        <v/>
      </c>
      <c r="AH36" s="55" t="str">
        <f t="shared" ref="AH36:AH67" si="12">IF(_IsDonor,IF(ISBLANK(D36),AH35,D36),"")</f>
        <v/>
      </c>
      <c r="AI36" s="55" t="str">
        <v/>
      </c>
      <c r="AJ36" s="108" t="str">
        <v/>
      </c>
      <c r="AL36" t="str">
        <v/>
      </c>
      <c r="AM36" t="str">
        <v/>
      </c>
      <c r="AN36" t="str">
        <v/>
      </c>
      <c r="AO36" s="25" t="str">
        <f t="shared" ref="AO36:AO67" si="13">IF(_IsDonor, _xlfn.TEXTJOIN(".",TRUE,AL36:AN36),"")</f>
        <v/>
      </c>
      <c r="AP36" s="35" t="str">
        <v/>
      </c>
      <c r="AQ36" s="35" t="str">
        <v/>
      </c>
      <c r="AR36" s="35" t="str">
        <v/>
      </c>
      <c r="AS36" t="str">
        <f t="shared" ref="AS36:AS67" ca="1" si="14">IF(_IsDonor,_xlfn.TEXTJOIN($AS$1,TRUE,AF36,AH36:AI36,TEXT(ROW(36:36),"000")),"")</f>
        <v/>
      </c>
      <c r="AT36" s="13"/>
      <c r="BH36" s="109"/>
      <c r="BP36" t="b">
        <f ca="1"/>
        <v>0</v>
      </c>
      <c r="BQ36" s="142" t="str">
        <f t="shared" ref="BQ36:BQ67" ca="1" si="15">IF(_IsArray,_xlfn.TEXTJOIN($AS$1,TRUE,BA36:BD36),"")</f>
        <v/>
      </c>
      <c r="BR36" s="78">
        <f>ROWS(BR$4:BR36)</f>
        <v>33</v>
      </c>
      <c r="BZ36" s="109">
        <f ca="1"/>
        <v>0</v>
      </c>
      <c r="CA36" s="101"/>
      <c r="CJ36" t="str">
        <f ca="1"/>
        <v/>
      </c>
      <c r="CK36" t="str">
        <f ca="1"/>
        <v/>
      </c>
      <c r="CL36" t="str">
        <f ca="1"/>
        <v/>
      </c>
      <c r="CM36" t="str">
        <f ca="1"/>
        <v/>
      </c>
    </row>
    <row r="37" spans="1:91">
      <c r="A37" s="14" t="str">
        <f>IF(V37,MAX(A$4:A36)+1,"")</f>
        <v/>
      </c>
      <c r="B37" s="51"/>
      <c r="C37" s="12"/>
      <c r="D37" s="12"/>
      <c r="E37" s="87"/>
      <c r="F37" s="263"/>
      <c r="G37" s="174"/>
      <c r="H37" s="181"/>
      <c r="I37" s="179" t="str">
        <v/>
      </c>
      <c r="K37">
        <v>0</v>
      </c>
      <c r="L37" t="str">
        <f>IF(K37,IFERROR(MATCH(TRUE,$K91:$K$103,0),ROWS($K37:$K$103)),"")</f>
        <v/>
      </c>
      <c r="M37" t="str">
        <v/>
      </c>
      <c r="N37" t="b">
        <f t="shared" ref="N37:N68" si="16">AND(S37,OR(N36,K37))</f>
        <v>0</v>
      </c>
      <c r="O37" t="str">
        <v/>
      </c>
      <c r="P37" t="b">
        <v>0</v>
      </c>
      <c r="Q37" t="b">
        <v>0</v>
      </c>
      <c r="R37" t="b">
        <v>0</v>
      </c>
      <c r="S37" t="b">
        <v>0</v>
      </c>
      <c r="T37">
        <v>0</v>
      </c>
      <c r="U37" t="b">
        <v>0</v>
      </c>
      <c r="V37" s="13">
        <v>0</v>
      </c>
      <c r="W37">
        <v>0</v>
      </c>
      <c r="X37">
        <v>0</v>
      </c>
      <c r="Y37" t="str">
        <v/>
      </c>
      <c r="Z37" t="str">
        <v/>
      </c>
      <c r="AA37" t="str">
        <v/>
      </c>
      <c r="AB37" t="str">
        <v/>
      </c>
      <c r="AD37" t="str">
        <v/>
      </c>
      <c r="AF37" s="54" t="str">
        <f t="shared" si="10"/>
        <v/>
      </c>
      <c r="AG37" s="55" t="str">
        <f t="shared" si="11"/>
        <v/>
      </c>
      <c r="AH37" s="55" t="str">
        <f t="shared" si="12"/>
        <v/>
      </c>
      <c r="AI37" s="55" t="str">
        <v/>
      </c>
      <c r="AJ37" s="108" t="str">
        <v/>
      </c>
      <c r="AL37" t="str">
        <v/>
      </c>
      <c r="AM37" t="str">
        <v/>
      </c>
      <c r="AN37" t="str">
        <v/>
      </c>
      <c r="AO37" s="25" t="str">
        <f t="shared" si="13"/>
        <v/>
      </c>
      <c r="AP37" s="35" t="str">
        <v/>
      </c>
      <c r="AQ37" s="35" t="str">
        <v/>
      </c>
      <c r="AR37" s="35" t="str">
        <v/>
      </c>
      <c r="AS37" t="str">
        <f t="shared" ca="1" si="14"/>
        <v/>
      </c>
      <c r="AT37" s="13"/>
      <c r="BH37" s="109"/>
      <c r="BP37" t="b">
        <f ca="1"/>
        <v>0</v>
      </c>
      <c r="BQ37" s="142" t="str">
        <f t="shared" ca="1" si="15"/>
        <v/>
      </c>
      <c r="BR37" s="78">
        <f>ROWS(BR$4:BR37)</f>
        <v>34</v>
      </c>
      <c r="BZ37" s="109">
        <f ca="1"/>
        <v>0</v>
      </c>
      <c r="CA37" s="101"/>
      <c r="CJ37" t="str">
        <f ca="1"/>
        <v/>
      </c>
      <c r="CK37" t="str">
        <f ca="1"/>
        <v/>
      </c>
      <c r="CL37" t="str">
        <f ca="1"/>
        <v/>
      </c>
      <c r="CM37" t="str">
        <f ca="1"/>
        <v/>
      </c>
    </row>
    <row r="38" spans="1:91">
      <c r="A38" s="14" t="str">
        <f>IF(V38,MAX(A$4:A37)+1,"")</f>
        <v/>
      </c>
      <c r="B38" s="51"/>
      <c r="C38" s="12"/>
      <c r="D38" s="12"/>
      <c r="E38" s="87"/>
      <c r="F38" s="263"/>
      <c r="G38" s="174"/>
      <c r="H38" s="181"/>
      <c r="I38" s="179" t="str">
        <v/>
      </c>
      <c r="K38">
        <v>0</v>
      </c>
      <c r="L38" t="str">
        <f>IF(K38,IFERROR(MATCH(TRUE,$K92:$K$103,0),ROWS($K38:$K$103)),"")</f>
        <v/>
      </c>
      <c r="M38" t="str">
        <v/>
      </c>
      <c r="N38" t="b">
        <f t="shared" si="16"/>
        <v>0</v>
      </c>
      <c r="O38" t="str">
        <v/>
      </c>
      <c r="P38" t="b">
        <v>0</v>
      </c>
      <c r="Q38" t="b">
        <v>0</v>
      </c>
      <c r="R38" t="b">
        <v>0</v>
      </c>
      <c r="S38" t="b">
        <v>0</v>
      </c>
      <c r="T38">
        <v>0</v>
      </c>
      <c r="U38" t="b">
        <v>0</v>
      </c>
      <c r="V38" s="13">
        <v>0</v>
      </c>
      <c r="W38">
        <v>0</v>
      </c>
      <c r="X38">
        <v>0</v>
      </c>
      <c r="Y38" t="str">
        <v/>
      </c>
      <c r="Z38" t="str">
        <v/>
      </c>
      <c r="AA38" t="str">
        <v/>
      </c>
      <c r="AB38" t="str">
        <v/>
      </c>
      <c r="AD38" t="str">
        <v/>
      </c>
      <c r="AF38" s="54" t="str">
        <f t="shared" si="10"/>
        <v/>
      </c>
      <c r="AG38" s="55" t="str">
        <f t="shared" si="11"/>
        <v/>
      </c>
      <c r="AH38" s="55" t="str">
        <f t="shared" si="12"/>
        <v/>
      </c>
      <c r="AI38" s="55" t="str">
        <v/>
      </c>
      <c r="AJ38" s="108" t="str">
        <v/>
      </c>
      <c r="AL38" t="str">
        <v/>
      </c>
      <c r="AM38" t="str">
        <v/>
      </c>
      <c r="AN38" t="str">
        <v/>
      </c>
      <c r="AO38" s="25" t="str">
        <f t="shared" si="13"/>
        <v/>
      </c>
      <c r="AP38" s="35" t="str">
        <v/>
      </c>
      <c r="AQ38" s="35" t="str">
        <v/>
      </c>
      <c r="AR38" s="35" t="str">
        <v/>
      </c>
      <c r="AS38" t="str">
        <f t="shared" ca="1" si="14"/>
        <v/>
      </c>
      <c r="AT38" s="13"/>
      <c r="BH38" s="109"/>
      <c r="BP38" t="b">
        <f ca="1"/>
        <v>0</v>
      </c>
      <c r="BQ38" s="142" t="str">
        <f t="shared" ca="1" si="15"/>
        <v/>
      </c>
      <c r="BR38" s="78">
        <f>ROWS(BR$4:BR38)</f>
        <v>35</v>
      </c>
      <c r="BZ38" s="109">
        <f ca="1"/>
        <v>0</v>
      </c>
      <c r="CA38" s="101"/>
      <c r="CJ38" t="str">
        <f ca="1"/>
        <v/>
      </c>
      <c r="CK38" t="str">
        <f ca="1"/>
        <v/>
      </c>
      <c r="CL38" t="str">
        <f ca="1"/>
        <v/>
      </c>
      <c r="CM38" t="str">
        <f ca="1"/>
        <v/>
      </c>
    </row>
    <row r="39" spans="1:91">
      <c r="A39" s="14" t="str">
        <f>IF(V39,MAX(A$4:A38)+1,"")</f>
        <v/>
      </c>
      <c r="B39" s="51"/>
      <c r="C39" s="12"/>
      <c r="D39" s="12"/>
      <c r="E39" s="87"/>
      <c r="F39" s="263"/>
      <c r="G39" s="174"/>
      <c r="H39" s="181"/>
      <c r="I39" s="179" t="str">
        <v/>
      </c>
      <c r="K39">
        <v>0</v>
      </c>
      <c r="L39" t="str">
        <f>IF(K39,IFERROR(MATCH(TRUE,$K93:$K$103,0),ROWS($K39:$K$103)),"")</f>
        <v/>
      </c>
      <c r="M39" t="str">
        <v/>
      </c>
      <c r="N39" t="b">
        <f t="shared" si="16"/>
        <v>0</v>
      </c>
      <c r="O39" t="str">
        <v/>
      </c>
      <c r="P39" t="b">
        <v>0</v>
      </c>
      <c r="Q39" t="b">
        <v>0</v>
      </c>
      <c r="R39" t="b">
        <v>0</v>
      </c>
      <c r="S39" t="b">
        <v>0</v>
      </c>
      <c r="T39">
        <v>0</v>
      </c>
      <c r="U39" t="b">
        <v>0</v>
      </c>
      <c r="V39" s="13">
        <v>0</v>
      </c>
      <c r="W39">
        <v>0</v>
      </c>
      <c r="X39">
        <v>0</v>
      </c>
      <c r="Y39" t="str">
        <v/>
      </c>
      <c r="Z39" t="str">
        <v/>
      </c>
      <c r="AA39" t="str">
        <v/>
      </c>
      <c r="AB39" t="str">
        <v/>
      </c>
      <c r="AD39" t="str">
        <v/>
      </c>
      <c r="AF39" s="54" t="str">
        <f t="shared" si="10"/>
        <v/>
      </c>
      <c r="AG39" s="55" t="str">
        <f t="shared" si="11"/>
        <v/>
      </c>
      <c r="AH39" s="55" t="str">
        <f t="shared" si="12"/>
        <v/>
      </c>
      <c r="AI39" s="55" t="str">
        <v/>
      </c>
      <c r="AJ39" s="108" t="str">
        <v/>
      </c>
      <c r="AL39" t="str">
        <v/>
      </c>
      <c r="AM39" t="str">
        <v/>
      </c>
      <c r="AN39" t="str">
        <v/>
      </c>
      <c r="AO39" s="25" t="str">
        <f t="shared" si="13"/>
        <v/>
      </c>
      <c r="AP39" s="35" t="str">
        <v/>
      </c>
      <c r="AQ39" s="35" t="str">
        <v/>
      </c>
      <c r="AR39" s="35" t="str">
        <v/>
      </c>
      <c r="AS39" t="str">
        <f t="shared" ca="1" si="14"/>
        <v/>
      </c>
      <c r="AT39" s="13"/>
      <c r="BH39" s="109"/>
      <c r="BP39" t="b">
        <f ca="1"/>
        <v>0</v>
      </c>
      <c r="BQ39" s="142" t="str">
        <f t="shared" ca="1" si="15"/>
        <v/>
      </c>
      <c r="BR39" s="78">
        <f>ROWS(BR$4:BR39)</f>
        <v>36</v>
      </c>
      <c r="BZ39" s="109">
        <f ca="1"/>
        <v>0</v>
      </c>
      <c r="CA39" s="101"/>
      <c r="CJ39" t="str">
        <f ca="1"/>
        <v/>
      </c>
      <c r="CK39" t="str">
        <f ca="1"/>
        <v/>
      </c>
      <c r="CL39" t="str">
        <f ca="1"/>
        <v/>
      </c>
      <c r="CM39" t="str">
        <f ca="1"/>
        <v/>
      </c>
    </row>
    <row r="40" spans="1:91">
      <c r="A40" s="14" t="str">
        <f>IF(V40,MAX(A$4:A39)+1,"")</f>
        <v/>
      </c>
      <c r="B40" s="51"/>
      <c r="C40" s="12"/>
      <c r="D40" s="12"/>
      <c r="E40" s="87"/>
      <c r="F40" s="263"/>
      <c r="G40" s="174"/>
      <c r="H40" s="181"/>
      <c r="I40" s="179" t="str">
        <v/>
      </c>
      <c r="K40">
        <v>0</v>
      </c>
      <c r="L40" t="str">
        <f>IF(K40,IFERROR(MATCH(TRUE,$K94:$K$103,0),ROWS($K40:$K$103)),"")</f>
        <v/>
      </c>
      <c r="M40" t="str">
        <v/>
      </c>
      <c r="N40" t="b">
        <f t="shared" si="16"/>
        <v>0</v>
      </c>
      <c r="O40" t="str">
        <v/>
      </c>
      <c r="P40" t="b">
        <v>0</v>
      </c>
      <c r="Q40" t="b">
        <v>0</v>
      </c>
      <c r="R40" t="b">
        <v>0</v>
      </c>
      <c r="S40" t="b">
        <v>0</v>
      </c>
      <c r="T40">
        <v>0</v>
      </c>
      <c r="U40" t="b">
        <v>0</v>
      </c>
      <c r="V40" s="13">
        <v>0</v>
      </c>
      <c r="W40">
        <v>0</v>
      </c>
      <c r="X40">
        <v>0</v>
      </c>
      <c r="Y40" t="str">
        <v/>
      </c>
      <c r="Z40" t="str">
        <v/>
      </c>
      <c r="AA40" t="str">
        <v/>
      </c>
      <c r="AB40" t="str">
        <v/>
      </c>
      <c r="AD40" t="str">
        <v/>
      </c>
      <c r="AF40" s="54" t="str">
        <f t="shared" si="10"/>
        <v/>
      </c>
      <c r="AG40" s="55" t="str">
        <f t="shared" si="11"/>
        <v/>
      </c>
      <c r="AH40" s="55" t="str">
        <f t="shared" si="12"/>
        <v/>
      </c>
      <c r="AI40" s="55" t="str">
        <v/>
      </c>
      <c r="AJ40" s="108" t="str">
        <v/>
      </c>
      <c r="AL40" t="str">
        <v/>
      </c>
      <c r="AM40" t="str">
        <v/>
      </c>
      <c r="AN40" t="str">
        <v/>
      </c>
      <c r="AO40" s="25" t="str">
        <f t="shared" si="13"/>
        <v/>
      </c>
      <c r="AP40" s="35" t="str">
        <v/>
      </c>
      <c r="AQ40" s="35" t="str">
        <v/>
      </c>
      <c r="AR40" s="35" t="str">
        <v/>
      </c>
      <c r="AS40" t="str">
        <f t="shared" ca="1" si="14"/>
        <v/>
      </c>
      <c r="AT40" s="13"/>
      <c r="BH40" s="109"/>
      <c r="BP40" t="b">
        <f ca="1"/>
        <v>0</v>
      </c>
      <c r="BQ40" s="142" t="str">
        <f t="shared" ca="1" si="15"/>
        <v/>
      </c>
      <c r="BR40" s="78">
        <f>ROWS(BR$4:BR40)</f>
        <v>37</v>
      </c>
      <c r="BZ40" s="109">
        <f ca="1"/>
        <v>0</v>
      </c>
      <c r="CA40" s="101"/>
      <c r="CJ40" t="str">
        <f ca="1"/>
        <v/>
      </c>
      <c r="CK40" t="str">
        <f ca="1"/>
        <v/>
      </c>
      <c r="CL40" t="str">
        <f ca="1"/>
        <v/>
      </c>
      <c r="CM40" t="str">
        <f ca="1"/>
        <v/>
      </c>
    </row>
    <row r="41" spans="1:91">
      <c r="A41" s="14" t="str">
        <f>IF(V41,MAX(A$4:A40)+1,"")</f>
        <v/>
      </c>
      <c r="B41" s="51"/>
      <c r="C41" s="12"/>
      <c r="D41" s="12"/>
      <c r="E41" s="87"/>
      <c r="F41" s="263"/>
      <c r="G41" s="174"/>
      <c r="H41" s="181"/>
      <c r="I41" s="179" t="str">
        <v/>
      </c>
      <c r="K41">
        <v>0</v>
      </c>
      <c r="L41" t="str">
        <f>IF(K41,IFERROR(MATCH(TRUE,$K95:$K$103,0),ROWS($K41:$K$103)),"")</f>
        <v/>
      </c>
      <c r="M41" t="str">
        <v/>
      </c>
      <c r="N41" t="b">
        <f t="shared" si="16"/>
        <v>0</v>
      </c>
      <c r="O41" t="str">
        <v/>
      </c>
      <c r="P41" t="b">
        <v>0</v>
      </c>
      <c r="Q41" t="b">
        <v>0</v>
      </c>
      <c r="R41" t="b">
        <v>0</v>
      </c>
      <c r="S41" t="b">
        <v>0</v>
      </c>
      <c r="T41">
        <v>0</v>
      </c>
      <c r="U41" t="b">
        <v>0</v>
      </c>
      <c r="V41" s="13">
        <v>0</v>
      </c>
      <c r="W41">
        <v>0</v>
      </c>
      <c r="X41">
        <v>0</v>
      </c>
      <c r="Y41" t="str">
        <v/>
      </c>
      <c r="Z41" t="str">
        <v/>
      </c>
      <c r="AA41" t="str">
        <v/>
      </c>
      <c r="AB41" t="str">
        <v/>
      </c>
      <c r="AD41" t="str">
        <v/>
      </c>
      <c r="AF41" s="54" t="str">
        <f t="shared" si="10"/>
        <v/>
      </c>
      <c r="AG41" s="55" t="str">
        <f t="shared" si="11"/>
        <v/>
      </c>
      <c r="AH41" s="55" t="str">
        <f t="shared" si="12"/>
        <v/>
      </c>
      <c r="AI41" s="55" t="str">
        <v/>
      </c>
      <c r="AJ41" s="108" t="str">
        <v/>
      </c>
      <c r="AL41" t="str">
        <v/>
      </c>
      <c r="AM41" t="str">
        <v/>
      </c>
      <c r="AN41" t="str">
        <v/>
      </c>
      <c r="AO41" s="25" t="str">
        <f t="shared" si="13"/>
        <v/>
      </c>
      <c r="AP41" s="35" t="str">
        <v/>
      </c>
      <c r="AQ41" s="35" t="str">
        <v/>
      </c>
      <c r="AR41" s="35" t="str">
        <v/>
      </c>
      <c r="AS41" t="str">
        <f t="shared" ca="1" si="14"/>
        <v/>
      </c>
      <c r="AT41" s="13"/>
      <c r="BH41" s="109"/>
      <c r="BP41" t="b">
        <f ca="1"/>
        <v>0</v>
      </c>
      <c r="BQ41" s="142" t="str">
        <f t="shared" ca="1" si="15"/>
        <v/>
      </c>
      <c r="BR41" s="78">
        <f>ROWS(BR$4:BR41)</f>
        <v>38</v>
      </c>
      <c r="BZ41" s="109">
        <f ca="1"/>
        <v>0</v>
      </c>
      <c r="CA41" s="101"/>
      <c r="CJ41" t="str">
        <f ca="1"/>
        <v/>
      </c>
      <c r="CK41" t="str">
        <f ca="1"/>
        <v/>
      </c>
      <c r="CL41" t="str">
        <f ca="1"/>
        <v/>
      </c>
      <c r="CM41" t="str">
        <f ca="1"/>
        <v/>
      </c>
    </row>
    <row r="42" spans="1:91">
      <c r="A42" s="14" t="str">
        <f>IF(V42,MAX(A$4:A41)+1,"")</f>
        <v/>
      </c>
      <c r="B42" s="51"/>
      <c r="C42" s="12"/>
      <c r="D42" s="12"/>
      <c r="E42" s="87"/>
      <c r="F42" s="263"/>
      <c r="G42" s="174"/>
      <c r="H42" s="181"/>
      <c r="I42" s="179" t="str">
        <v/>
      </c>
      <c r="K42">
        <v>0</v>
      </c>
      <c r="L42" t="str">
        <f>IF(K42,IFERROR(MATCH(TRUE,$K95:$K$103,0),ROWS($K42:$K$103)),"")</f>
        <v/>
      </c>
      <c r="M42" t="str">
        <v/>
      </c>
      <c r="N42" t="b">
        <f t="shared" si="16"/>
        <v>0</v>
      </c>
      <c r="O42" t="str">
        <v/>
      </c>
      <c r="P42" t="b">
        <v>0</v>
      </c>
      <c r="Q42" t="b">
        <v>0</v>
      </c>
      <c r="R42" t="b">
        <v>0</v>
      </c>
      <c r="S42" t="b">
        <v>0</v>
      </c>
      <c r="T42">
        <v>0</v>
      </c>
      <c r="U42" t="b">
        <v>0</v>
      </c>
      <c r="V42" s="13">
        <v>0</v>
      </c>
      <c r="W42">
        <v>0</v>
      </c>
      <c r="X42">
        <v>0</v>
      </c>
      <c r="Y42" t="str">
        <v/>
      </c>
      <c r="Z42" t="str">
        <v/>
      </c>
      <c r="AA42" t="str">
        <v/>
      </c>
      <c r="AB42" t="str">
        <v/>
      </c>
      <c r="AD42" t="str">
        <v/>
      </c>
      <c r="AF42" s="54" t="str">
        <f t="shared" si="10"/>
        <v/>
      </c>
      <c r="AG42" s="55" t="str">
        <f t="shared" si="11"/>
        <v/>
      </c>
      <c r="AH42" s="55" t="str">
        <f t="shared" si="12"/>
        <v/>
      </c>
      <c r="AI42" s="55" t="str">
        <v/>
      </c>
      <c r="AJ42" s="108" t="str">
        <v/>
      </c>
      <c r="AL42" t="str">
        <v/>
      </c>
      <c r="AM42" t="str">
        <v/>
      </c>
      <c r="AN42" t="str">
        <v/>
      </c>
      <c r="AO42" s="25" t="str">
        <f t="shared" si="13"/>
        <v/>
      </c>
      <c r="AP42" s="35" t="str">
        <v/>
      </c>
      <c r="AQ42" s="35" t="str">
        <v/>
      </c>
      <c r="AR42" s="35" t="str">
        <v/>
      </c>
      <c r="AS42" t="str">
        <f t="shared" ca="1" si="14"/>
        <v/>
      </c>
      <c r="AT42" s="13"/>
      <c r="BH42" s="109"/>
      <c r="BP42" t="b">
        <f ca="1"/>
        <v>0</v>
      </c>
      <c r="BQ42" s="142" t="str">
        <f t="shared" ca="1" si="15"/>
        <v/>
      </c>
      <c r="BR42" s="78">
        <f>ROWS(BR$4:BR42)</f>
        <v>39</v>
      </c>
      <c r="BZ42" s="109">
        <f ca="1"/>
        <v>0</v>
      </c>
      <c r="CA42" s="101"/>
      <c r="CJ42" t="str">
        <f ca="1"/>
        <v/>
      </c>
      <c r="CK42" t="str">
        <f ca="1"/>
        <v/>
      </c>
      <c r="CL42" t="str">
        <f ca="1"/>
        <v/>
      </c>
      <c r="CM42" t="str">
        <f ca="1"/>
        <v/>
      </c>
    </row>
    <row r="43" spans="1:91">
      <c r="A43" s="14" t="str">
        <f>IF(V43,MAX(A$4:A42)+1,"")</f>
        <v/>
      </c>
      <c r="B43" s="51"/>
      <c r="C43" s="12"/>
      <c r="D43" s="12"/>
      <c r="E43" s="87"/>
      <c r="F43" s="263"/>
      <c r="G43" s="174"/>
      <c r="H43" s="181"/>
      <c r="I43" s="179" t="str">
        <v/>
      </c>
      <c r="K43">
        <v>0</v>
      </c>
      <c r="L43" t="str">
        <f>IF(K43,IFERROR(MATCH(TRUE,$K96:$K$103,0),ROWS($K43:$K$103)),"")</f>
        <v/>
      </c>
      <c r="M43" t="str">
        <v/>
      </c>
      <c r="N43" t="b">
        <f t="shared" si="16"/>
        <v>0</v>
      </c>
      <c r="O43" t="str">
        <v/>
      </c>
      <c r="P43" t="b">
        <v>0</v>
      </c>
      <c r="Q43" t="b">
        <v>0</v>
      </c>
      <c r="R43" t="b">
        <v>0</v>
      </c>
      <c r="S43" t="b">
        <v>0</v>
      </c>
      <c r="T43">
        <v>0</v>
      </c>
      <c r="U43" t="b">
        <v>0</v>
      </c>
      <c r="V43" s="13">
        <v>0</v>
      </c>
      <c r="W43">
        <v>0</v>
      </c>
      <c r="X43">
        <v>0</v>
      </c>
      <c r="Y43" t="str">
        <v/>
      </c>
      <c r="Z43" t="str">
        <v/>
      </c>
      <c r="AA43" t="str">
        <v/>
      </c>
      <c r="AB43" t="str">
        <v/>
      </c>
      <c r="AD43" t="str">
        <v/>
      </c>
      <c r="AF43" s="54" t="str">
        <f t="shared" si="10"/>
        <v/>
      </c>
      <c r="AG43" s="55" t="str">
        <f t="shared" si="11"/>
        <v/>
      </c>
      <c r="AH43" s="55" t="str">
        <f t="shared" si="12"/>
        <v/>
      </c>
      <c r="AI43" s="55" t="str">
        <v/>
      </c>
      <c r="AJ43" s="108" t="str">
        <v/>
      </c>
      <c r="AL43" t="str">
        <v/>
      </c>
      <c r="AM43" t="str">
        <v/>
      </c>
      <c r="AN43" t="str">
        <v/>
      </c>
      <c r="AO43" s="25" t="str">
        <f t="shared" si="13"/>
        <v/>
      </c>
      <c r="AP43" s="35" t="str">
        <v/>
      </c>
      <c r="AQ43" s="35" t="str">
        <v/>
      </c>
      <c r="AR43" s="35" t="str">
        <v/>
      </c>
      <c r="AS43" t="str">
        <f t="shared" ca="1" si="14"/>
        <v/>
      </c>
      <c r="AT43" s="13"/>
      <c r="BH43" s="109"/>
      <c r="BP43" t="b">
        <f ca="1"/>
        <v>0</v>
      </c>
      <c r="BQ43" s="142" t="str">
        <f t="shared" ca="1" si="15"/>
        <v/>
      </c>
      <c r="BR43" s="78">
        <f>ROWS(BR$4:BR43)</f>
        <v>40</v>
      </c>
      <c r="BZ43" s="109">
        <f ca="1"/>
        <v>0</v>
      </c>
      <c r="CA43" s="101"/>
      <c r="CJ43" t="str">
        <f ca="1"/>
        <v/>
      </c>
      <c r="CK43" t="str">
        <f ca="1"/>
        <v/>
      </c>
      <c r="CL43" t="str">
        <f ca="1"/>
        <v/>
      </c>
      <c r="CM43" t="str">
        <f ca="1"/>
        <v/>
      </c>
    </row>
    <row r="44" spans="1:91">
      <c r="A44" s="14" t="str">
        <f>IF(V44,MAX(A$4:A43)+1,"")</f>
        <v/>
      </c>
      <c r="B44" s="51"/>
      <c r="C44" s="12"/>
      <c r="D44" s="12"/>
      <c r="E44" s="87"/>
      <c r="F44" s="263"/>
      <c r="G44" s="174"/>
      <c r="H44" s="181"/>
      <c r="I44" s="179" t="str">
        <v/>
      </c>
      <c r="K44">
        <v>0</v>
      </c>
      <c r="L44" t="str">
        <f>IF(K44,IFERROR(MATCH(TRUE,$K97:$K$103,0),ROWS($K44:$K$103)),"")</f>
        <v/>
      </c>
      <c r="M44" t="str">
        <v/>
      </c>
      <c r="N44" t="b">
        <f t="shared" si="16"/>
        <v>0</v>
      </c>
      <c r="O44" t="str">
        <v/>
      </c>
      <c r="P44" t="b">
        <v>0</v>
      </c>
      <c r="Q44" t="b">
        <v>0</v>
      </c>
      <c r="R44" t="b">
        <v>0</v>
      </c>
      <c r="S44" t="b">
        <v>0</v>
      </c>
      <c r="T44">
        <v>0</v>
      </c>
      <c r="U44" t="b">
        <v>0</v>
      </c>
      <c r="V44" s="13">
        <v>0</v>
      </c>
      <c r="W44">
        <v>0</v>
      </c>
      <c r="X44">
        <v>0</v>
      </c>
      <c r="Y44" t="str">
        <v/>
      </c>
      <c r="Z44" t="str">
        <v/>
      </c>
      <c r="AA44" t="str">
        <v/>
      </c>
      <c r="AB44" t="str">
        <v/>
      </c>
      <c r="AD44" t="str">
        <v/>
      </c>
      <c r="AF44" s="54" t="str">
        <f t="shared" si="10"/>
        <v/>
      </c>
      <c r="AG44" s="55" t="str">
        <f t="shared" si="11"/>
        <v/>
      </c>
      <c r="AH44" s="55" t="str">
        <f t="shared" si="12"/>
        <v/>
      </c>
      <c r="AI44" s="55" t="str">
        <v/>
      </c>
      <c r="AJ44" s="108" t="str">
        <v/>
      </c>
      <c r="AL44" t="str">
        <v/>
      </c>
      <c r="AM44" t="str">
        <v/>
      </c>
      <c r="AN44" t="str">
        <v/>
      </c>
      <c r="AO44" s="25" t="str">
        <f t="shared" si="13"/>
        <v/>
      </c>
      <c r="AP44" s="35" t="str">
        <v/>
      </c>
      <c r="AQ44" s="35" t="str">
        <v/>
      </c>
      <c r="AR44" s="35" t="str">
        <v/>
      </c>
      <c r="AS44" t="str">
        <f t="shared" ca="1" si="14"/>
        <v/>
      </c>
      <c r="AT44" s="13"/>
      <c r="BH44" s="109"/>
      <c r="BP44" t="b">
        <f ca="1"/>
        <v>0</v>
      </c>
      <c r="BQ44" s="142" t="str">
        <f t="shared" ca="1" si="15"/>
        <v/>
      </c>
      <c r="BR44" s="78">
        <f>ROWS(BR$4:BR44)</f>
        <v>41</v>
      </c>
      <c r="BZ44" s="109">
        <f ca="1"/>
        <v>0</v>
      </c>
      <c r="CA44" s="101"/>
      <c r="CJ44" t="str">
        <f ca="1"/>
        <v/>
      </c>
      <c r="CK44" t="str">
        <f ca="1"/>
        <v/>
      </c>
      <c r="CL44" t="str">
        <f ca="1"/>
        <v/>
      </c>
      <c r="CM44" t="str">
        <f ca="1"/>
        <v/>
      </c>
    </row>
    <row r="45" spans="1:91">
      <c r="A45" s="14" t="str">
        <f>IF(V45,MAX(A$4:A44)+1,"")</f>
        <v/>
      </c>
      <c r="B45" s="51"/>
      <c r="C45" s="12"/>
      <c r="D45" s="12"/>
      <c r="E45" s="87"/>
      <c r="F45" s="263"/>
      <c r="G45" s="174"/>
      <c r="H45" s="181"/>
      <c r="I45" s="179" t="str">
        <v/>
      </c>
      <c r="K45">
        <v>0</v>
      </c>
      <c r="L45" t="str">
        <f>IF(K45,IFERROR(MATCH(TRUE,$K98:$K$103,0),ROWS($K45:$K$103)),"")</f>
        <v/>
      </c>
      <c r="M45" t="str">
        <v/>
      </c>
      <c r="N45" t="b">
        <f t="shared" si="16"/>
        <v>0</v>
      </c>
      <c r="O45" t="str">
        <v/>
      </c>
      <c r="P45" t="b">
        <v>0</v>
      </c>
      <c r="Q45" t="b">
        <v>0</v>
      </c>
      <c r="R45" t="b">
        <v>0</v>
      </c>
      <c r="S45" t="b">
        <v>0</v>
      </c>
      <c r="T45">
        <v>0</v>
      </c>
      <c r="U45" t="b">
        <v>0</v>
      </c>
      <c r="V45" s="13">
        <v>0</v>
      </c>
      <c r="W45">
        <v>0</v>
      </c>
      <c r="X45">
        <v>0</v>
      </c>
      <c r="Y45" t="str">
        <v/>
      </c>
      <c r="Z45" t="str">
        <v/>
      </c>
      <c r="AA45" t="str">
        <v/>
      </c>
      <c r="AB45" t="str">
        <v/>
      </c>
      <c r="AD45" t="str">
        <v/>
      </c>
      <c r="AF45" s="54" t="str">
        <f t="shared" si="10"/>
        <v/>
      </c>
      <c r="AG45" s="55" t="str">
        <f t="shared" si="11"/>
        <v/>
      </c>
      <c r="AH45" s="55" t="str">
        <f t="shared" si="12"/>
        <v/>
      </c>
      <c r="AI45" s="55" t="str">
        <v/>
      </c>
      <c r="AJ45" s="108" t="str">
        <v/>
      </c>
      <c r="AL45" t="str">
        <v/>
      </c>
      <c r="AM45" t="str">
        <v/>
      </c>
      <c r="AN45" t="str">
        <v/>
      </c>
      <c r="AO45" s="25" t="str">
        <f t="shared" si="13"/>
        <v/>
      </c>
      <c r="AP45" s="35" t="str">
        <v/>
      </c>
      <c r="AQ45" s="35" t="str">
        <v/>
      </c>
      <c r="AR45" s="35" t="str">
        <v/>
      </c>
      <c r="AS45" t="str">
        <f t="shared" ca="1" si="14"/>
        <v/>
      </c>
      <c r="AT45" s="13"/>
      <c r="BH45" s="109"/>
      <c r="BP45" t="b">
        <f ca="1"/>
        <v>0</v>
      </c>
      <c r="BQ45" s="142" t="str">
        <f t="shared" ca="1" si="15"/>
        <v/>
      </c>
      <c r="BR45" s="78">
        <f>ROWS(BR$4:BR45)</f>
        <v>42</v>
      </c>
      <c r="BZ45" s="109">
        <f ca="1"/>
        <v>0</v>
      </c>
      <c r="CA45" s="101"/>
      <c r="CJ45" t="str">
        <f ca="1"/>
        <v/>
      </c>
      <c r="CK45" t="str">
        <f ca="1"/>
        <v/>
      </c>
      <c r="CL45" t="str">
        <f ca="1"/>
        <v/>
      </c>
      <c r="CM45" t="str">
        <f ca="1"/>
        <v/>
      </c>
    </row>
    <row r="46" spans="1:91">
      <c r="A46" s="14" t="str">
        <f>IF(V46,MAX(A$4:A45)+1,"")</f>
        <v/>
      </c>
      <c r="B46" s="51"/>
      <c r="C46" s="12"/>
      <c r="D46" s="12"/>
      <c r="E46" s="87"/>
      <c r="F46" s="263"/>
      <c r="G46" s="174"/>
      <c r="H46" s="181"/>
      <c r="I46" s="179" t="str">
        <v/>
      </c>
      <c r="K46">
        <v>0</v>
      </c>
      <c r="L46" t="str">
        <f>IF(K46,IFERROR(MATCH(TRUE,$K99:$K$103,0),ROWS($K46:$K$103)),"")</f>
        <v/>
      </c>
      <c r="M46" t="str">
        <v/>
      </c>
      <c r="N46" t="b">
        <f t="shared" si="16"/>
        <v>0</v>
      </c>
      <c r="O46" t="str">
        <v/>
      </c>
      <c r="P46" t="b">
        <v>0</v>
      </c>
      <c r="Q46" t="b">
        <v>0</v>
      </c>
      <c r="R46" t="b">
        <v>0</v>
      </c>
      <c r="S46" t="b">
        <v>0</v>
      </c>
      <c r="T46">
        <v>0</v>
      </c>
      <c r="U46" t="b">
        <v>0</v>
      </c>
      <c r="V46" s="13">
        <v>0</v>
      </c>
      <c r="W46">
        <v>0</v>
      </c>
      <c r="X46">
        <v>0</v>
      </c>
      <c r="Y46" t="str">
        <v/>
      </c>
      <c r="Z46" t="str">
        <v/>
      </c>
      <c r="AA46" t="str">
        <v/>
      </c>
      <c r="AB46" t="str">
        <v/>
      </c>
      <c r="AD46" t="str">
        <v/>
      </c>
      <c r="AF46" s="54" t="str">
        <f t="shared" si="10"/>
        <v/>
      </c>
      <c r="AG46" s="55" t="str">
        <f t="shared" si="11"/>
        <v/>
      </c>
      <c r="AH46" s="55" t="str">
        <f t="shared" si="12"/>
        <v/>
      </c>
      <c r="AI46" s="55" t="str">
        <v/>
      </c>
      <c r="AJ46" s="108" t="str">
        <v/>
      </c>
      <c r="AL46" t="str">
        <v/>
      </c>
      <c r="AM46" t="str">
        <v/>
      </c>
      <c r="AN46" t="str">
        <v/>
      </c>
      <c r="AO46" s="25" t="str">
        <f t="shared" si="13"/>
        <v/>
      </c>
      <c r="AP46" s="35" t="str">
        <v/>
      </c>
      <c r="AQ46" s="35" t="str">
        <v/>
      </c>
      <c r="AR46" s="35" t="str">
        <v/>
      </c>
      <c r="AS46" t="str">
        <f t="shared" ca="1" si="14"/>
        <v/>
      </c>
      <c r="AT46" s="13"/>
      <c r="BH46" s="109"/>
      <c r="BP46" t="b">
        <f ca="1"/>
        <v>0</v>
      </c>
      <c r="BQ46" s="142" t="str">
        <f t="shared" ca="1" si="15"/>
        <v/>
      </c>
      <c r="BR46" s="78">
        <f>ROWS(BR$4:BR46)</f>
        <v>43</v>
      </c>
      <c r="BZ46" s="109">
        <f ca="1"/>
        <v>0</v>
      </c>
      <c r="CA46" s="101"/>
      <c r="CJ46" t="str">
        <f ca="1"/>
        <v/>
      </c>
      <c r="CK46" t="str">
        <f ca="1"/>
        <v/>
      </c>
      <c r="CL46" t="str">
        <f ca="1"/>
        <v/>
      </c>
      <c r="CM46" t="str">
        <f ca="1"/>
        <v/>
      </c>
    </row>
    <row r="47" spans="1:91">
      <c r="A47" s="14" t="str">
        <f>IF(V47,MAX(A$4:A46)+1,"")</f>
        <v/>
      </c>
      <c r="B47" s="51"/>
      <c r="C47" s="12"/>
      <c r="D47" s="12"/>
      <c r="E47" s="87"/>
      <c r="F47" s="263"/>
      <c r="G47" s="174"/>
      <c r="H47" s="181"/>
      <c r="I47" s="179" t="str">
        <v/>
      </c>
      <c r="K47">
        <v>0</v>
      </c>
      <c r="L47" t="str">
        <f>IF(K47,IFERROR(MATCH(TRUE,$K100:$K$103,0),ROWS($K47:$K$103)),"")</f>
        <v/>
      </c>
      <c r="M47" t="str">
        <v/>
      </c>
      <c r="N47" t="b">
        <f t="shared" si="16"/>
        <v>0</v>
      </c>
      <c r="O47" t="str">
        <v/>
      </c>
      <c r="P47" t="b">
        <v>0</v>
      </c>
      <c r="Q47" t="b">
        <v>0</v>
      </c>
      <c r="R47" t="b">
        <v>0</v>
      </c>
      <c r="S47" t="b">
        <v>0</v>
      </c>
      <c r="T47">
        <v>0</v>
      </c>
      <c r="U47" t="b">
        <v>0</v>
      </c>
      <c r="V47" s="13">
        <v>0</v>
      </c>
      <c r="W47">
        <v>0</v>
      </c>
      <c r="X47">
        <v>0</v>
      </c>
      <c r="Y47" t="str">
        <v/>
      </c>
      <c r="Z47" t="str">
        <v/>
      </c>
      <c r="AA47" t="str">
        <v/>
      </c>
      <c r="AB47" t="str">
        <v/>
      </c>
      <c r="AD47" t="str">
        <v/>
      </c>
      <c r="AF47" s="54" t="str">
        <f t="shared" si="10"/>
        <v/>
      </c>
      <c r="AG47" s="55" t="str">
        <f t="shared" si="11"/>
        <v/>
      </c>
      <c r="AH47" s="55" t="str">
        <f t="shared" si="12"/>
        <v/>
      </c>
      <c r="AI47" s="55" t="str">
        <v/>
      </c>
      <c r="AJ47" s="108" t="str">
        <v/>
      </c>
      <c r="AL47" t="str">
        <v/>
      </c>
      <c r="AM47" t="str">
        <v/>
      </c>
      <c r="AN47" t="str">
        <v/>
      </c>
      <c r="AO47" s="25" t="str">
        <f t="shared" si="13"/>
        <v/>
      </c>
      <c r="AP47" s="35" t="str">
        <v/>
      </c>
      <c r="AQ47" s="35" t="str">
        <v/>
      </c>
      <c r="AR47" s="35" t="str">
        <v/>
      </c>
      <c r="AS47" t="str">
        <f t="shared" ca="1" si="14"/>
        <v/>
      </c>
      <c r="AT47" s="13"/>
      <c r="BH47" s="109"/>
      <c r="BP47" t="b">
        <f ca="1"/>
        <v>0</v>
      </c>
      <c r="BQ47" s="142" t="str">
        <f t="shared" ca="1" si="15"/>
        <v/>
      </c>
      <c r="BR47" s="78">
        <f>ROWS(BR$4:BR47)</f>
        <v>44</v>
      </c>
      <c r="BZ47" s="109">
        <f ca="1"/>
        <v>0</v>
      </c>
      <c r="CA47" s="101"/>
      <c r="CJ47" t="str">
        <f ca="1"/>
        <v/>
      </c>
      <c r="CK47" t="str">
        <f ca="1"/>
        <v/>
      </c>
      <c r="CL47" t="str">
        <f ca="1"/>
        <v/>
      </c>
      <c r="CM47" t="str">
        <f ca="1"/>
        <v/>
      </c>
    </row>
    <row r="48" spans="1:91">
      <c r="A48" s="14" t="str">
        <f>IF(V48,MAX(A$4:A47)+1,"")</f>
        <v/>
      </c>
      <c r="B48" s="51"/>
      <c r="C48" s="12"/>
      <c r="D48" s="12"/>
      <c r="E48" s="87"/>
      <c r="F48" s="263"/>
      <c r="G48" s="174"/>
      <c r="H48" s="181"/>
      <c r="I48" s="179" t="str">
        <v/>
      </c>
      <c r="K48">
        <v>0</v>
      </c>
      <c r="L48" t="str">
        <f>IF(K48,IFERROR(MATCH(TRUE,$K101:$K$103,0),ROWS($K48:$K$103)),"")</f>
        <v/>
      </c>
      <c r="M48" t="str">
        <v/>
      </c>
      <c r="N48" t="b">
        <f t="shared" si="16"/>
        <v>0</v>
      </c>
      <c r="O48" t="str">
        <v/>
      </c>
      <c r="P48" t="b">
        <v>0</v>
      </c>
      <c r="Q48" t="b">
        <v>0</v>
      </c>
      <c r="R48" t="b">
        <v>0</v>
      </c>
      <c r="S48" t="b">
        <v>0</v>
      </c>
      <c r="T48">
        <v>0</v>
      </c>
      <c r="U48" t="b">
        <v>0</v>
      </c>
      <c r="V48" s="13">
        <v>0</v>
      </c>
      <c r="W48">
        <v>0</v>
      </c>
      <c r="X48">
        <v>0</v>
      </c>
      <c r="Y48" t="str">
        <v/>
      </c>
      <c r="Z48" t="str">
        <v/>
      </c>
      <c r="AA48" t="str">
        <v/>
      </c>
      <c r="AB48" t="str">
        <v/>
      </c>
      <c r="AD48" t="str">
        <v/>
      </c>
      <c r="AF48" s="54" t="str">
        <f t="shared" si="10"/>
        <v/>
      </c>
      <c r="AG48" s="55" t="str">
        <f t="shared" si="11"/>
        <v/>
      </c>
      <c r="AH48" s="55" t="str">
        <f t="shared" si="12"/>
        <v/>
      </c>
      <c r="AI48" s="55" t="str">
        <v/>
      </c>
      <c r="AJ48" s="108" t="str">
        <v/>
      </c>
      <c r="AL48" t="str">
        <v/>
      </c>
      <c r="AM48" t="str">
        <v/>
      </c>
      <c r="AN48" t="str">
        <v/>
      </c>
      <c r="AO48" s="25" t="str">
        <f t="shared" si="13"/>
        <v/>
      </c>
      <c r="AP48" s="35" t="str">
        <v/>
      </c>
      <c r="AQ48" s="35" t="str">
        <v/>
      </c>
      <c r="AR48" s="35" t="str">
        <v/>
      </c>
      <c r="AS48" t="str">
        <f t="shared" ca="1" si="14"/>
        <v/>
      </c>
      <c r="AT48" s="13"/>
      <c r="BH48" s="109"/>
      <c r="BP48" t="b">
        <f ca="1"/>
        <v>0</v>
      </c>
      <c r="BQ48" s="142" t="str">
        <f t="shared" ca="1" si="15"/>
        <v/>
      </c>
      <c r="BR48" s="78">
        <f>ROWS(BR$4:BR48)</f>
        <v>45</v>
      </c>
      <c r="BZ48" s="109">
        <f ca="1"/>
        <v>0</v>
      </c>
      <c r="CA48" s="101"/>
      <c r="CJ48" t="str">
        <f ca="1"/>
        <v/>
      </c>
      <c r="CK48" t="str">
        <f ca="1"/>
        <v/>
      </c>
      <c r="CL48" t="str">
        <f ca="1"/>
        <v/>
      </c>
      <c r="CM48" t="str">
        <f ca="1"/>
        <v/>
      </c>
    </row>
    <row r="49" spans="1:91">
      <c r="A49" s="14" t="str">
        <f>IF(V49,MAX(A$4:A48)+1,"")</f>
        <v/>
      </c>
      <c r="B49" s="51"/>
      <c r="C49" s="12"/>
      <c r="D49" s="12"/>
      <c r="E49" s="87"/>
      <c r="F49" s="263"/>
      <c r="G49" s="174"/>
      <c r="H49" s="181"/>
      <c r="I49" s="179" t="str">
        <v/>
      </c>
      <c r="K49">
        <v>0</v>
      </c>
      <c r="L49" t="str">
        <f>IF(K49,IFERROR(MATCH(TRUE,$K102:$K$103,0),ROWS($K49:$K$103)),"")</f>
        <v/>
      </c>
      <c r="M49" t="str">
        <v/>
      </c>
      <c r="N49" t="b">
        <f t="shared" si="16"/>
        <v>0</v>
      </c>
      <c r="O49" t="str">
        <v/>
      </c>
      <c r="P49" t="b">
        <v>0</v>
      </c>
      <c r="Q49" t="b">
        <v>0</v>
      </c>
      <c r="R49" t="b">
        <v>0</v>
      </c>
      <c r="S49" t="b">
        <v>0</v>
      </c>
      <c r="T49">
        <v>0</v>
      </c>
      <c r="U49" t="b">
        <v>0</v>
      </c>
      <c r="V49" s="13">
        <v>0</v>
      </c>
      <c r="W49">
        <v>0</v>
      </c>
      <c r="X49">
        <v>0</v>
      </c>
      <c r="Y49" t="str">
        <v/>
      </c>
      <c r="Z49" t="str">
        <v/>
      </c>
      <c r="AA49" t="str">
        <v/>
      </c>
      <c r="AB49" t="str">
        <v/>
      </c>
      <c r="AD49" t="str">
        <v/>
      </c>
      <c r="AF49" s="54" t="str">
        <f t="shared" si="10"/>
        <v/>
      </c>
      <c r="AG49" s="55" t="str">
        <f t="shared" si="11"/>
        <v/>
      </c>
      <c r="AH49" s="55" t="str">
        <f t="shared" si="12"/>
        <v/>
      </c>
      <c r="AI49" s="55" t="str">
        <v/>
      </c>
      <c r="AJ49" s="108" t="str">
        <v/>
      </c>
      <c r="AL49" t="str">
        <v/>
      </c>
      <c r="AM49" t="str">
        <v/>
      </c>
      <c r="AN49" t="str">
        <v/>
      </c>
      <c r="AO49" s="25" t="str">
        <f t="shared" si="13"/>
        <v/>
      </c>
      <c r="AP49" s="35" t="str">
        <v/>
      </c>
      <c r="AQ49" s="35" t="str">
        <v/>
      </c>
      <c r="AR49" s="35" t="str">
        <v/>
      </c>
      <c r="AS49" t="str">
        <f t="shared" ca="1" si="14"/>
        <v/>
      </c>
      <c r="AT49" s="13"/>
      <c r="BH49" s="109"/>
      <c r="BP49" t="b">
        <f ca="1"/>
        <v>0</v>
      </c>
      <c r="BQ49" s="142" t="str">
        <f t="shared" ca="1" si="15"/>
        <v/>
      </c>
      <c r="BR49" s="78">
        <f>ROWS(BR$4:BR49)</f>
        <v>46</v>
      </c>
      <c r="BZ49" s="109">
        <f ca="1"/>
        <v>0</v>
      </c>
      <c r="CA49" s="101"/>
      <c r="CJ49" t="str">
        <f ca="1"/>
        <v/>
      </c>
      <c r="CK49" t="str">
        <f ca="1"/>
        <v/>
      </c>
      <c r="CL49" t="str">
        <f ca="1"/>
        <v/>
      </c>
      <c r="CM49" t="str">
        <f ca="1"/>
        <v/>
      </c>
    </row>
    <row r="50" spans="1:91">
      <c r="A50" s="14" t="str">
        <f>IF(V50,MAX(A$4:A49)+1,"")</f>
        <v/>
      </c>
      <c r="B50" s="51"/>
      <c r="C50" s="12"/>
      <c r="D50" s="12"/>
      <c r="E50" s="87"/>
      <c r="F50" s="263"/>
      <c r="G50" s="174"/>
      <c r="H50" s="181"/>
      <c r="I50" s="179" t="str">
        <v/>
      </c>
      <c r="K50">
        <v>0</v>
      </c>
      <c r="L50" t="str">
        <f>IF(K50,IFERROR(MATCH(TRUE,$K103:$K$103,0),ROWS($K50:$K$103)),"")</f>
        <v/>
      </c>
      <c r="M50" t="str">
        <v/>
      </c>
      <c r="N50" t="b">
        <f t="shared" si="16"/>
        <v>0</v>
      </c>
      <c r="O50" t="str">
        <v/>
      </c>
      <c r="P50" t="b">
        <v>0</v>
      </c>
      <c r="Q50" t="b">
        <v>0</v>
      </c>
      <c r="R50" t="b">
        <v>0</v>
      </c>
      <c r="S50" t="b">
        <v>0</v>
      </c>
      <c r="T50">
        <v>0</v>
      </c>
      <c r="U50" t="b">
        <v>0</v>
      </c>
      <c r="V50" s="13">
        <v>0</v>
      </c>
      <c r="W50">
        <v>0</v>
      </c>
      <c r="X50">
        <v>0</v>
      </c>
      <c r="Y50" t="str">
        <v/>
      </c>
      <c r="Z50" t="str">
        <v/>
      </c>
      <c r="AA50" t="str">
        <v/>
      </c>
      <c r="AB50" t="str">
        <v/>
      </c>
      <c r="AD50" t="str">
        <v/>
      </c>
      <c r="AF50" s="54" t="str">
        <f t="shared" si="10"/>
        <v/>
      </c>
      <c r="AG50" s="55" t="str">
        <f t="shared" si="11"/>
        <v/>
      </c>
      <c r="AH50" s="55" t="str">
        <f t="shared" si="12"/>
        <v/>
      </c>
      <c r="AI50" s="55" t="str">
        <v/>
      </c>
      <c r="AJ50" s="108" t="str">
        <v/>
      </c>
      <c r="AL50" t="str">
        <v/>
      </c>
      <c r="AM50" t="str">
        <v/>
      </c>
      <c r="AN50" t="str">
        <v/>
      </c>
      <c r="AO50" s="25" t="str">
        <f t="shared" si="13"/>
        <v/>
      </c>
      <c r="AP50" s="35" t="str">
        <v/>
      </c>
      <c r="AQ50" s="35" t="str">
        <v/>
      </c>
      <c r="AR50" s="35" t="str">
        <v/>
      </c>
      <c r="AS50" t="str">
        <f t="shared" ca="1" si="14"/>
        <v/>
      </c>
      <c r="AT50" s="13"/>
      <c r="BH50" s="109"/>
      <c r="BP50" t="b">
        <f ca="1"/>
        <v>0</v>
      </c>
      <c r="BQ50" s="142" t="str">
        <f t="shared" ca="1" si="15"/>
        <v/>
      </c>
      <c r="BR50" s="78">
        <f>ROWS(BR$4:BR50)</f>
        <v>47</v>
      </c>
      <c r="BZ50" s="109">
        <f ca="1"/>
        <v>0</v>
      </c>
      <c r="CA50" s="101"/>
      <c r="CJ50" t="str">
        <f ca="1"/>
        <v/>
      </c>
      <c r="CK50" t="str">
        <f ca="1"/>
        <v/>
      </c>
      <c r="CL50" t="str">
        <f ca="1"/>
        <v/>
      </c>
      <c r="CM50" t="str">
        <f ca="1"/>
        <v/>
      </c>
    </row>
    <row r="51" spans="1:91">
      <c r="A51" s="14" t="str">
        <f>IF(V51,MAX(A$4:A50)+1,"")</f>
        <v/>
      </c>
      <c r="B51" s="51"/>
      <c r="C51" s="12"/>
      <c r="D51" s="12"/>
      <c r="E51" s="87"/>
      <c r="F51" s="263"/>
      <c r="G51" s="174"/>
      <c r="H51" s="181"/>
      <c r="I51" s="179" t="str">
        <v/>
      </c>
      <c r="K51">
        <v>0</v>
      </c>
      <c r="L51" t="str">
        <f>IF(K51,IFERROR(MATCH(TRUE,$K$103:$K104,0),ROWS($K51:$K$103)),"")</f>
        <v/>
      </c>
      <c r="M51" t="str">
        <v/>
      </c>
      <c r="N51" t="b">
        <f t="shared" si="16"/>
        <v>0</v>
      </c>
      <c r="O51" t="str">
        <v/>
      </c>
      <c r="P51" t="b">
        <v>0</v>
      </c>
      <c r="Q51" t="b">
        <v>0</v>
      </c>
      <c r="R51" t="b">
        <v>0</v>
      </c>
      <c r="S51" t="b">
        <v>0</v>
      </c>
      <c r="T51">
        <v>0</v>
      </c>
      <c r="U51" t="b">
        <v>0</v>
      </c>
      <c r="V51" s="13">
        <v>0</v>
      </c>
      <c r="W51">
        <v>0</v>
      </c>
      <c r="X51">
        <v>0</v>
      </c>
      <c r="Y51" t="str">
        <v/>
      </c>
      <c r="Z51" t="str">
        <v/>
      </c>
      <c r="AA51" t="str">
        <v/>
      </c>
      <c r="AB51" t="str">
        <v/>
      </c>
      <c r="AD51" t="str">
        <v/>
      </c>
      <c r="AF51" s="54" t="str">
        <f t="shared" si="10"/>
        <v/>
      </c>
      <c r="AG51" s="55" t="str">
        <f t="shared" si="11"/>
        <v/>
      </c>
      <c r="AH51" s="55" t="str">
        <f t="shared" si="12"/>
        <v/>
      </c>
      <c r="AI51" s="55" t="str">
        <v/>
      </c>
      <c r="AJ51" s="108" t="str">
        <v/>
      </c>
      <c r="AL51" t="str">
        <v/>
      </c>
      <c r="AM51" t="str">
        <v/>
      </c>
      <c r="AN51" t="str">
        <v/>
      </c>
      <c r="AO51" s="25" t="str">
        <f t="shared" si="13"/>
        <v/>
      </c>
      <c r="AP51" s="35" t="str">
        <v/>
      </c>
      <c r="AQ51" s="35" t="str">
        <v/>
      </c>
      <c r="AR51" s="35" t="str">
        <v/>
      </c>
      <c r="AS51" t="str">
        <f t="shared" ca="1" si="14"/>
        <v/>
      </c>
      <c r="AT51" s="13"/>
      <c r="BH51" s="109"/>
      <c r="BP51" t="b">
        <f ca="1"/>
        <v>0</v>
      </c>
      <c r="BQ51" s="142" t="str">
        <f t="shared" ca="1" si="15"/>
        <v/>
      </c>
      <c r="BR51" s="78">
        <f>ROWS(BR$4:BR51)</f>
        <v>48</v>
      </c>
      <c r="BZ51" s="109">
        <f ca="1"/>
        <v>0</v>
      </c>
      <c r="CA51" s="101"/>
      <c r="CJ51" t="str">
        <f ca="1"/>
        <v/>
      </c>
      <c r="CK51" t="str">
        <f ca="1"/>
        <v/>
      </c>
      <c r="CL51" t="str">
        <f ca="1"/>
        <v/>
      </c>
      <c r="CM51" t="str">
        <f ca="1"/>
        <v/>
      </c>
    </row>
    <row r="52" spans="1:91">
      <c r="A52" s="14" t="str">
        <f>IF(V52,MAX(A$4:A51)+1,"")</f>
        <v/>
      </c>
      <c r="B52" s="51"/>
      <c r="C52" s="12"/>
      <c r="D52" s="12"/>
      <c r="E52" s="87"/>
      <c r="F52" s="263"/>
      <c r="G52" s="174"/>
      <c r="H52" s="181"/>
      <c r="I52" s="179" t="str">
        <v/>
      </c>
      <c r="K52">
        <v>0</v>
      </c>
      <c r="L52" t="str">
        <f>IF(K52,IFERROR(MATCH(TRUE,$K$103:$K105,0),ROWS($K52:$K$103)),"")</f>
        <v/>
      </c>
      <c r="M52" t="str">
        <v/>
      </c>
      <c r="N52" t="b">
        <f t="shared" si="16"/>
        <v>0</v>
      </c>
      <c r="O52" t="str">
        <v/>
      </c>
      <c r="P52" t="b">
        <v>0</v>
      </c>
      <c r="Q52" t="b">
        <v>0</v>
      </c>
      <c r="R52" t="b">
        <v>0</v>
      </c>
      <c r="S52" t="b">
        <v>0</v>
      </c>
      <c r="T52">
        <v>0</v>
      </c>
      <c r="U52" t="b">
        <v>0</v>
      </c>
      <c r="V52" s="13">
        <v>0</v>
      </c>
      <c r="W52">
        <v>0</v>
      </c>
      <c r="X52">
        <v>0</v>
      </c>
      <c r="Y52" t="str">
        <v/>
      </c>
      <c r="Z52" t="str">
        <v/>
      </c>
      <c r="AA52" t="str">
        <v/>
      </c>
      <c r="AB52" t="str">
        <v/>
      </c>
      <c r="AD52" t="str">
        <v/>
      </c>
      <c r="AF52" s="54" t="str">
        <f t="shared" si="10"/>
        <v/>
      </c>
      <c r="AG52" s="55" t="str">
        <f t="shared" si="11"/>
        <v/>
      </c>
      <c r="AH52" s="55" t="str">
        <f t="shared" si="12"/>
        <v/>
      </c>
      <c r="AI52" s="55" t="str">
        <v/>
      </c>
      <c r="AJ52" s="108" t="str">
        <v/>
      </c>
      <c r="AL52" t="str">
        <v/>
      </c>
      <c r="AM52" t="str">
        <v/>
      </c>
      <c r="AN52" t="str">
        <v/>
      </c>
      <c r="AO52" s="25" t="str">
        <f t="shared" si="13"/>
        <v/>
      </c>
      <c r="AP52" s="35" t="str">
        <v/>
      </c>
      <c r="AQ52" s="35" t="str">
        <v/>
      </c>
      <c r="AR52" s="35" t="str">
        <v/>
      </c>
      <c r="AS52" t="str">
        <f t="shared" ca="1" si="14"/>
        <v/>
      </c>
      <c r="AT52" s="13"/>
      <c r="BH52" s="109"/>
      <c r="BP52" t="b">
        <f ca="1"/>
        <v>0</v>
      </c>
      <c r="BQ52" s="142" t="str">
        <f t="shared" ca="1" si="15"/>
        <v/>
      </c>
      <c r="BR52" s="78">
        <f>ROWS(BR$4:BR52)</f>
        <v>49</v>
      </c>
      <c r="BZ52" s="109">
        <f ca="1"/>
        <v>0</v>
      </c>
      <c r="CA52" s="101"/>
      <c r="CJ52" t="str">
        <f ca="1"/>
        <v/>
      </c>
      <c r="CK52" t="str">
        <f ca="1"/>
        <v/>
      </c>
      <c r="CL52" t="str">
        <f ca="1"/>
        <v/>
      </c>
      <c r="CM52" t="str">
        <f ca="1"/>
        <v/>
      </c>
    </row>
    <row r="53" spans="1:91">
      <c r="A53" s="14" t="str">
        <f>IF(V53,MAX(A$4:A52)+1,"")</f>
        <v/>
      </c>
      <c r="B53" s="51"/>
      <c r="C53" s="12"/>
      <c r="D53" s="12"/>
      <c r="E53" s="87"/>
      <c r="F53" s="263"/>
      <c r="G53" s="174"/>
      <c r="H53" s="181"/>
      <c r="I53" s="179" t="str">
        <v/>
      </c>
      <c r="K53">
        <v>0</v>
      </c>
      <c r="L53" t="str">
        <f>IF(K53,IFERROR(MATCH(TRUE,$K$103:$K106,0),ROWS($K53:$K$103)),"")</f>
        <v/>
      </c>
      <c r="M53" t="str">
        <v/>
      </c>
      <c r="N53" t="b">
        <f t="shared" si="16"/>
        <v>0</v>
      </c>
      <c r="O53" t="str">
        <v/>
      </c>
      <c r="P53" t="b">
        <v>0</v>
      </c>
      <c r="Q53" t="b">
        <v>0</v>
      </c>
      <c r="R53" t="b">
        <v>0</v>
      </c>
      <c r="S53" t="b">
        <v>0</v>
      </c>
      <c r="T53">
        <v>0</v>
      </c>
      <c r="U53" t="b">
        <v>0</v>
      </c>
      <c r="V53" s="13">
        <v>0</v>
      </c>
      <c r="W53">
        <v>0</v>
      </c>
      <c r="X53">
        <v>0</v>
      </c>
      <c r="Y53" t="str">
        <v/>
      </c>
      <c r="Z53" t="str">
        <v/>
      </c>
      <c r="AA53" t="str">
        <v/>
      </c>
      <c r="AB53" t="str">
        <v/>
      </c>
      <c r="AD53" t="str">
        <v/>
      </c>
      <c r="AF53" s="54" t="str">
        <f t="shared" si="10"/>
        <v/>
      </c>
      <c r="AG53" s="55" t="str">
        <f t="shared" si="11"/>
        <v/>
      </c>
      <c r="AH53" s="55" t="str">
        <f t="shared" si="12"/>
        <v/>
      </c>
      <c r="AI53" s="55" t="str">
        <v/>
      </c>
      <c r="AJ53" s="108" t="str">
        <v/>
      </c>
      <c r="AL53" t="str">
        <v/>
      </c>
      <c r="AM53" t="str">
        <v/>
      </c>
      <c r="AN53" t="str">
        <v/>
      </c>
      <c r="AO53" s="25" t="str">
        <f t="shared" si="13"/>
        <v/>
      </c>
      <c r="AP53" s="35" t="str">
        <v/>
      </c>
      <c r="AQ53" s="35" t="str">
        <v/>
      </c>
      <c r="AR53" s="35" t="str">
        <v/>
      </c>
      <c r="AS53" t="str">
        <f t="shared" ca="1" si="14"/>
        <v/>
      </c>
      <c r="AT53" s="13"/>
      <c r="BH53" s="109"/>
      <c r="BP53" t="b">
        <f ca="1"/>
        <v>0</v>
      </c>
      <c r="BQ53" s="142" t="str">
        <f t="shared" ca="1" si="15"/>
        <v/>
      </c>
      <c r="BR53" s="78">
        <f>ROWS(BR$4:BR53)</f>
        <v>50</v>
      </c>
      <c r="BZ53" s="109">
        <f ca="1"/>
        <v>0</v>
      </c>
      <c r="CA53" s="101"/>
      <c r="CJ53" t="str">
        <f ca="1"/>
        <v/>
      </c>
      <c r="CK53" t="str">
        <f ca="1"/>
        <v/>
      </c>
      <c r="CL53" t="str">
        <f ca="1"/>
        <v/>
      </c>
      <c r="CM53" t="str">
        <f ca="1"/>
        <v/>
      </c>
    </row>
    <row r="54" spans="1:91">
      <c r="A54" s="14" t="str">
        <f>IF(V54,MAX(A$4:A53)+1,"")</f>
        <v/>
      </c>
      <c r="B54" s="51"/>
      <c r="C54" s="12"/>
      <c r="D54" s="12"/>
      <c r="E54" s="87"/>
      <c r="F54" s="263"/>
      <c r="G54" s="174"/>
      <c r="H54" s="181"/>
      <c r="I54" s="179" t="str">
        <v/>
      </c>
      <c r="K54">
        <v>0</v>
      </c>
      <c r="L54" t="str">
        <f>IF(K54,IFERROR(MATCH(TRUE,$K$103:$K107,0),ROWS($K54:$K$103)),"")</f>
        <v/>
      </c>
      <c r="M54" t="str">
        <v/>
      </c>
      <c r="N54" t="b">
        <f t="shared" si="16"/>
        <v>0</v>
      </c>
      <c r="O54" t="str">
        <v/>
      </c>
      <c r="P54" t="b">
        <v>0</v>
      </c>
      <c r="Q54" t="b">
        <v>0</v>
      </c>
      <c r="R54" t="b">
        <v>0</v>
      </c>
      <c r="S54" t="b">
        <v>0</v>
      </c>
      <c r="T54">
        <v>0</v>
      </c>
      <c r="U54" t="b">
        <v>0</v>
      </c>
      <c r="V54" s="13">
        <v>0</v>
      </c>
      <c r="W54">
        <v>0</v>
      </c>
      <c r="X54">
        <v>0</v>
      </c>
      <c r="Y54" t="str">
        <v/>
      </c>
      <c r="Z54" t="str">
        <v/>
      </c>
      <c r="AA54" t="str">
        <v/>
      </c>
      <c r="AB54" t="str">
        <v/>
      </c>
      <c r="AD54" t="str">
        <v/>
      </c>
      <c r="AF54" s="54" t="str">
        <f t="shared" si="10"/>
        <v/>
      </c>
      <c r="AG54" s="55" t="str">
        <f t="shared" si="11"/>
        <v/>
      </c>
      <c r="AH54" s="55" t="str">
        <f t="shared" si="12"/>
        <v/>
      </c>
      <c r="AI54" s="55" t="str">
        <v/>
      </c>
      <c r="AJ54" s="108" t="str">
        <v/>
      </c>
      <c r="AL54" t="str">
        <v/>
      </c>
      <c r="AM54" t="str">
        <v/>
      </c>
      <c r="AN54" t="str">
        <v/>
      </c>
      <c r="AO54" s="25" t="str">
        <f t="shared" si="13"/>
        <v/>
      </c>
      <c r="AP54" s="35" t="str">
        <v/>
      </c>
      <c r="AQ54" s="35" t="str">
        <v/>
      </c>
      <c r="AR54" s="35" t="str">
        <v/>
      </c>
      <c r="AS54" t="str">
        <f t="shared" ca="1" si="14"/>
        <v/>
      </c>
      <c r="AT54" s="13"/>
      <c r="BH54" s="109"/>
      <c r="BP54" t="b">
        <f ca="1"/>
        <v>0</v>
      </c>
      <c r="BQ54" s="142" t="str">
        <f t="shared" ca="1" si="15"/>
        <v/>
      </c>
      <c r="BR54" s="78">
        <f>ROWS(BR$4:BR54)</f>
        <v>51</v>
      </c>
      <c r="BZ54" s="109">
        <f ca="1"/>
        <v>0</v>
      </c>
      <c r="CA54" s="101"/>
      <c r="CJ54" t="str">
        <f ca="1"/>
        <v/>
      </c>
      <c r="CK54" t="str">
        <f ca="1"/>
        <v/>
      </c>
      <c r="CL54" t="str">
        <f ca="1"/>
        <v/>
      </c>
      <c r="CM54" t="str">
        <f ca="1"/>
        <v/>
      </c>
    </row>
    <row r="55" spans="1:91">
      <c r="A55" s="14" t="str">
        <f>IF(V55,MAX(A$4:A54)+1,"")</f>
        <v/>
      </c>
      <c r="B55" s="51"/>
      <c r="C55" s="12"/>
      <c r="D55" s="12"/>
      <c r="E55" s="87"/>
      <c r="F55" s="263"/>
      <c r="G55" s="174"/>
      <c r="H55" s="181"/>
      <c r="I55" s="179" t="str">
        <v/>
      </c>
      <c r="K55">
        <v>0</v>
      </c>
      <c r="L55" t="str">
        <f>IF(K55,IFERROR(MATCH(TRUE,$K$103:$K108,0),ROWS($K55:$K$103)),"")</f>
        <v/>
      </c>
      <c r="M55" t="str">
        <v/>
      </c>
      <c r="N55" t="b">
        <f t="shared" si="16"/>
        <v>0</v>
      </c>
      <c r="O55" t="str">
        <v/>
      </c>
      <c r="P55" t="b">
        <v>0</v>
      </c>
      <c r="Q55" t="b">
        <v>0</v>
      </c>
      <c r="R55" t="b">
        <v>0</v>
      </c>
      <c r="S55" t="b">
        <v>0</v>
      </c>
      <c r="T55">
        <v>0</v>
      </c>
      <c r="U55" t="b">
        <v>0</v>
      </c>
      <c r="V55" s="13">
        <v>0</v>
      </c>
      <c r="W55">
        <v>0</v>
      </c>
      <c r="X55">
        <v>0</v>
      </c>
      <c r="Y55" t="str">
        <v/>
      </c>
      <c r="Z55" t="str">
        <v/>
      </c>
      <c r="AA55" t="str">
        <v/>
      </c>
      <c r="AB55" t="str">
        <v/>
      </c>
      <c r="AD55" t="str">
        <v/>
      </c>
      <c r="AF55" s="54" t="str">
        <f t="shared" si="10"/>
        <v/>
      </c>
      <c r="AG55" s="55" t="str">
        <f t="shared" si="11"/>
        <v/>
      </c>
      <c r="AH55" s="55" t="str">
        <f t="shared" si="12"/>
        <v/>
      </c>
      <c r="AI55" s="55" t="str">
        <v/>
      </c>
      <c r="AJ55" s="108" t="str">
        <v/>
      </c>
      <c r="AL55" t="str">
        <v/>
      </c>
      <c r="AM55" t="str">
        <v/>
      </c>
      <c r="AN55" t="str">
        <v/>
      </c>
      <c r="AO55" s="25" t="str">
        <f t="shared" si="13"/>
        <v/>
      </c>
      <c r="AP55" s="35" t="str">
        <v/>
      </c>
      <c r="AQ55" s="35" t="str">
        <v/>
      </c>
      <c r="AR55" s="35" t="str">
        <v/>
      </c>
      <c r="AS55" t="str">
        <f t="shared" ca="1" si="14"/>
        <v/>
      </c>
      <c r="AT55" s="13"/>
      <c r="BH55" s="109"/>
      <c r="BP55" t="b">
        <f ca="1"/>
        <v>0</v>
      </c>
      <c r="BQ55" s="142" t="str">
        <f t="shared" ca="1" si="15"/>
        <v/>
      </c>
      <c r="BR55" s="78">
        <f>ROWS(BR$4:BR55)</f>
        <v>52</v>
      </c>
      <c r="BZ55" s="109">
        <f ca="1"/>
        <v>0</v>
      </c>
      <c r="CA55" s="101"/>
      <c r="CJ55" t="str">
        <f ca="1"/>
        <v/>
      </c>
      <c r="CK55" t="str">
        <f ca="1"/>
        <v/>
      </c>
      <c r="CL55" t="str">
        <f ca="1"/>
        <v/>
      </c>
      <c r="CM55" t="str">
        <f ca="1"/>
        <v/>
      </c>
    </row>
    <row r="56" spans="1:91">
      <c r="A56" s="14" t="str">
        <f>IF(V56,MAX(A$4:A55)+1,"")</f>
        <v/>
      </c>
      <c r="B56" s="51"/>
      <c r="C56" s="12"/>
      <c r="D56" s="12"/>
      <c r="E56" s="87"/>
      <c r="F56" s="263"/>
      <c r="G56" s="174"/>
      <c r="H56" s="181"/>
      <c r="I56" s="179" t="str">
        <v/>
      </c>
      <c r="K56">
        <v>0</v>
      </c>
      <c r="L56" t="str">
        <f>IF(K56,IFERROR(MATCH(TRUE,$K$103:$K109,0),ROWS($K56:$K$103)),"")</f>
        <v/>
      </c>
      <c r="M56" t="str">
        <v/>
      </c>
      <c r="N56" t="b">
        <f t="shared" si="16"/>
        <v>0</v>
      </c>
      <c r="O56" t="str">
        <v/>
      </c>
      <c r="P56" t="b">
        <v>0</v>
      </c>
      <c r="Q56" t="b">
        <v>0</v>
      </c>
      <c r="R56" t="b">
        <v>0</v>
      </c>
      <c r="S56" t="b">
        <v>0</v>
      </c>
      <c r="T56">
        <v>0</v>
      </c>
      <c r="U56" t="b">
        <v>0</v>
      </c>
      <c r="V56" s="13">
        <v>0</v>
      </c>
      <c r="W56">
        <v>0</v>
      </c>
      <c r="X56">
        <v>0</v>
      </c>
      <c r="Y56" t="str">
        <v/>
      </c>
      <c r="Z56" t="str">
        <v/>
      </c>
      <c r="AA56" t="str">
        <v/>
      </c>
      <c r="AB56" t="str">
        <v/>
      </c>
      <c r="AD56" t="str">
        <v/>
      </c>
      <c r="AF56" s="54" t="str">
        <f t="shared" si="10"/>
        <v/>
      </c>
      <c r="AG56" s="55" t="str">
        <f t="shared" si="11"/>
        <v/>
      </c>
      <c r="AH56" s="55" t="str">
        <f t="shared" si="12"/>
        <v/>
      </c>
      <c r="AI56" s="55" t="str">
        <v/>
      </c>
      <c r="AJ56" s="108" t="str">
        <v/>
      </c>
      <c r="AL56" t="str">
        <v/>
      </c>
      <c r="AM56" t="str">
        <v/>
      </c>
      <c r="AN56" t="str">
        <v/>
      </c>
      <c r="AO56" s="25" t="str">
        <f t="shared" si="13"/>
        <v/>
      </c>
      <c r="AP56" s="35" t="str">
        <v/>
      </c>
      <c r="AQ56" s="35" t="str">
        <v/>
      </c>
      <c r="AR56" s="35" t="str">
        <v/>
      </c>
      <c r="AS56" t="str">
        <f t="shared" ca="1" si="14"/>
        <v/>
      </c>
      <c r="AT56" s="13"/>
      <c r="BH56" s="109"/>
      <c r="BP56" t="b">
        <f ca="1"/>
        <v>0</v>
      </c>
      <c r="BQ56" s="142" t="str">
        <f t="shared" ca="1" si="15"/>
        <v/>
      </c>
      <c r="BR56" s="78">
        <f>ROWS(BR$4:BR56)</f>
        <v>53</v>
      </c>
      <c r="BZ56" s="109">
        <f ca="1"/>
        <v>0</v>
      </c>
      <c r="CA56" s="101"/>
      <c r="CJ56" t="str">
        <f ca="1"/>
        <v/>
      </c>
      <c r="CK56" t="str">
        <f ca="1"/>
        <v/>
      </c>
      <c r="CL56" t="str">
        <f ca="1"/>
        <v/>
      </c>
      <c r="CM56" t="str">
        <f ca="1"/>
        <v/>
      </c>
    </row>
    <row r="57" spans="1:91">
      <c r="A57" s="14" t="str">
        <f>IF(V57,MAX(A$4:A56)+1,"")</f>
        <v/>
      </c>
      <c r="B57" s="51"/>
      <c r="C57" s="12"/>
      <c r="D57" s="12"/>
      <c r="E57" s="87"/>
      <c r="F57" s="263"/>
      <c r="G57" s="174"/>
      <c r="H57" s="181"/>
      <c r="I57" s="179" t="str">
        <v/>
      </c>
      <c r="K57">
        <v>0</v>
      </c>
      <c r="L57" t="str">
        <f>IF(K57,IFERROR(MATCH(TRUE,$K$103:$K110,0),ROWS($K57:$K$103)),"")</f>
        <v/>
      </c>
      <c r="M57" t="str">
        <v/>
      </c>
      <c r="N57" t="b">
        <f t="shared" si="16"/>
        <v>0</v>
      </c>
      <c r="O57" t="str">
        <v/>
      </c>
      <c r="P57" t="b">
        <v>0</v>
      </c>
      <c r="Q57" t="b">
        <v>0</v>
      </c>
      <c r="R57" t="b">
        <v>0</v>
      </c>
      <c r="S57" t="b">
        <v>0</v>
      </c>
      <c r="T57">
        <v>0</v>
      </c>
      <c r="U57" t="b">
        <v>0</v>
      </c>
      <c r="V57" s="13">
        <v>0</v>
      </c>
      <c r="W57">
        <v>0</v>
      </c>
      <c r="X57">
        <v>0</v>
      </c>
      <c r="Y57" t="str">
        <v/>
      </c>
      <c r="Z57" t="str">
        <v/>
      </c>
      <c r="AA57" t="str">
        <v/>
      </c>
      <c r="AB57" t="str">
        <v/>
      </c>
      <c r="AD57" t="str">
        <v/>
      </c>
      <c r="AF57" s="54" t="str">
        <f t="shared" si="10"/>
        <v/>
      </c>
      <c r="AG57" s="55" t="str">
        <f t="shared" si="11"/>
        <v/>
      </c>
      <c r="AH57" s="55" t="str">
        <f t="shared" si="12"/>
        <v/>
      </c>
      <c r="AI57" s="55" t="str">
        <v/>
      </c>
      <c r="AJ57" s="108" t="str">
        <v/>
      </c>
      <c r="AL57" t="str">
        <v/>
      </c>
      <c r="AM57" t="str">
        <v/>
      </c>
      <c r="AN57" t="str">
        <v/>
      </c>
      <c r="AO57" s="25" t="str">
        <f t="shared" si="13"/>
        <v/>
      </c>
      <c r="AP57" s="35" t="str">
        <v/>
      </c>
      <c r="AQ57" s="35" t="str">
        <v/>
      </c>
      <c r="AR57" s="35" t="str">
        <v/>
      </c>
      <c r="AS57" t="str">
        <f t="shared" ca="1" si="14"/>
        <v/>
      </c>
      <c r="AT57" s="13"/>
      <c r="BH57" s="109"/>
      <c r="BP57" t="b">
        <f ca="1"/>
        <v>0</v>
      </c>
      <c r="BQ57" s="142" t="str">
        <f t="shared" ca="1" si="15"/>
        <v/>
      </c>
      <c r="BR57" s="78">
        <f>ROWS(BR$4:BR57)</f>
        <v>54</v>
      </c>
      <c r="BZ57" s="109">
        <f ca="1"/>
        <v>0</v>
      </c>
      <c r="CA57" s="101"/>
      <c r="CJ57" t="str">
        <f ca="1"/>
        <v/>
      </c>
      <c r="CK57" t="str">
        <f ca="1"/>
        <v/>
      </c>
      <c r="CL57" t="str">
        <f ca="1"/>
        <v/>
      </c>
      <c r="CM57" t="str">
        <f ca="1"/>
        <v/>
      </c>
    </row>
    <row r="58" spans="1:91">
      <c r="A58" s="14" t="str">
        <f>IF(V58,MAX(A$4:A57)+1,"")</f>
        <v/>
      </c>
      <c r="B58" s="51"/>
      <c r="C58" s="12"/>
      <c r="D58" s="12"/>
      <c r="E58" s="87"/>
      <c r="F58" s="263"/>
      <c r="G58" s="174"/>
      <c r="H58" s="181"/>
      <c r="I58" s="179" t="str">
        <v/>
      </c>
      <c r="K58">
        <v>0</v>
      </c>
      <c r="L58" t="str">
        <f>IF(K58,IFERROR(MATCH(TRUE,$K$103:$K111,0),ROWS($K58:$K$103)),"")</f>
        <v/>
      </c>
      <c r="M58" t="str">
        <v/>
      </c>
      <c r="N58" t="b">
        <f t="shared" si="16"/>
        <v>0</v>
      </c>
      <c r="O58" t="str">
        <v/>
      </c>
      <c r="P58" t="b">
        <v>0</v>
      </c>
      <c r="Q58" t="b">
        <v>0</v>
      </c>
      <c r="R58" t="b">
        <v>0</v>
      </c>
      <c r="S58" t="b">
        <v>0</v>
      </c>
      <c r="T58">
        <v>0</v>
      </c>
      <c r="U58" t="b">
        <v>0</v>
      </c>
      <c r="V58" s="13">
        <v>0</v>
      </c>
      <c r="W58">
        <v>0</v>
      </c>
      <c r="X58">
        <v>0</v>
      </c>
      <c r="Y58" t="str">
        <v/>
      </c>
      <c r="Z58" t="str">
        <v/>
      </c>
      <c r="AA58" t="str">
        <v/>
      </c>
      <c r="AB58" t="str">
        <v/>
      </c>
      <c r="AD58" t="str">
        <v/>
      </c>
      <c r="AF58" s="54" t="str">
        <f t="shared" si="10"/>
        <v/>
      </c>
      <c r="AG58" s="55" t="str">
        <f t="shared" si="11"/>
        <v/>
      </c>
      <c r="AH58" s="55" t="str">
        <f t="shared" si="12"/>
        <v/>
      </c>
      <c r="AI58" s="55" t="str">
        <v/>
      </c>
      <c r="AJ58" s="108" t="str">
        <v/>
      </c>
      <c r="AL58" t="str">
        <v/>
      </c>
      <c r="AM58" t="str">
        <v/>
      </c>
      <c r="AN58" t="str">
        <v/>
      </c>
      <c r="AO58" s="25" t="str">
        <f t="shared" si="13"/>
        <v/>
      </c>
      <c r="AP58" s="35" t="str">
        <v/>
      </c>
      <c r="AQ58" s="35" t="str">
        <v/>
      </c>
      <c r="AR58" s="35" t="str">
        <v/>
      </c>
      <c r="AS58" t="str">
        <f t="shared" ca="1" si="14"/>
        <v/>
      </c>
      <c r="AT58" s="13"/>
      <c r="BH58" s="109"/>
      <c r="BP58" t="b">
        <f ca="1"/>
        <v>0</v>
      </c>
      <c r="BQ58" s="142" t="str">
        <f t="shared" ca="1" si="15"/>
        <v/>
      </c>
      <c r="BR58" s="78">
        <f>ROWS(BR$4:BR58)</f>
        <v>55</v>
      </c>
      <c r="BZ58" s="109">
        <f ca="1"/>
        <v>0</v>
      </c>
      <c r="CA58" s="101"/>
      <c r="CJ58" t="str">
        <f ca="1"/>
        <v/>
      </c>
      <c r="CK58" t="str">
        <f ca="1"/>
        <v/>
      </c>
      <c r="CL58" t="str">
        <f ca="1"/>
        <v/>
      </c>
      <c r="CM58" t="str">
        <f ca="1"/>
        <v/>
      </c>
    </row>
    <row r="59" spans="1:91">
      <c r="A59" s="14" t="str">
        <f>IF(V59,MAX(A$4:A58)+1,"")</f>
        <v/>
      </c>
      <c r="B59" s="51"/>
      <c r="C59" s="12"/>
      <c r="D59" s="12"/>
      <c r="E59" s="87"/>
      <c r="F59" s="263"/>
      <c r="G59" s="174"/>
      <c r="H59" s="181"/>
      <c r="I59" s="179" t="str">
        <v/>
      </c>
      <c r="K59">
        <v>0</v>
      </c>
      <c r="L59" t="str">
        <f>IF(K59,IFERROR(MATCH(TRUE,$K$103:$K112,0),ROWS($K59:$K$103)),"")</f>
        <v/>
      </c>
      <c r="M59" t="str">
        <v/>
      </c>
      <c r="N59" t="b">
        <f t="shared" si="16"/>
        <v>0</v>
      </c>
      <c r="O59" t="str">
        <v/>
      </c>
      <c r="P59" t="b">
        <v>0</v>
      </c>
      <c r="Q59" t="b">
        <v>0</v>
      </c>
      <c r="R59" t="b">
        <v>0</v>
      </c>
      <c r="S59" t="b">
        <v>0</v>
      </c>
      <c r="T59">
        <v>0</v>
      </c>
      <c r="U59" t="b">
        <v>0</v>
      </c>
      <c r="V59" s="13">
        <v>0</v>
      </c>
      <c r="W59">
        <v>0</v>
      </c>
      <c r="X59">
        <v>0</v>
      </c>
      <c r="Y59" t="str">
        <v/>
      </c>
      <c r="Z59" t="str">
        <v/>
      </c>
      <c r="AA59" t="str">
        <v/>
      </c>
      <c r="AB59" t="str">
        <v/>
      </c>
      <c r="AD59" t="str">
        <v/>
      </c>
      <c r="AF59" s="54" t="str">
        <f t="shared" si="10"/>
        <v/>
      </c>
      <c r="AG59" s="55" t="str">
        <f t="shared" si="11"/>
        <v/>
      </c>
      <c r="AH59" s="55" t="str">
        <f t="shared" si="12"/>
        <v/>
      </c>
      <c r="AI59" s="55" t="str">
        <v/>
      </c>
      <c r="AJ59" s="108" t="str">
        <v/>
      </c>
      <c r="AL59" t="str">
        <v/>
      </c>
      <c r="AM59" t="str">
        <v/>
      </c>
      <c r="AN59" t="str">
        <v/>
      </c>
      <c r="AO59" s="25" t="str">
        <f t="shared" si="13"/>
        <v/>
      </c>
      <c r="AP59" s="35" t="str">
        <v/>
      </c>
      <c r="AQ59" s="35" t="str">
        <v/>
      </c>
      <c r="AR59" s="35" t="str">
        <v/>
      </c>
      <c r="AS59" t="str">
        <f t="shared" ca="1" si="14"/>
        <v/>
      </c>
      <c r="AT59" s="13"/>
      <c r="BH59" s="109"/>
      <c r="BP59" t="b">
        <f ca="1"/>
        <v>0</v>
      </c>
      <c r="BQ59" s="142" t="str">
        <f t="shared" ca="1" si="15"/>
        <v/>
      </c>
      <c r="BR59" s="78">
        <f>ROWS(BR$4:BR59)</f>
        <v>56</v>
      </c>
      <c r="BZ59" s="109">
        <f ca="1"/>
        <v>0</v>
      </c>
      <c r="CA59" s="101"/>
      <c r="CJ59" t="str">
        <f ca="1"/>
        <v/>
      </c>
      <c r="CK59" t="str">
        <f ca="1"/>
        <v/>
      </c>
      <c r="CL59" t="str">
        <f ca="1"/>
        <v/>
      </c>
      <c r="CM59" t="str">
        <f ca="1"/>
        <v/>
      </c>
    </row>
    <row r="60" spans="1:91">
      <c r="A60" s="14" t="str">
        <f>IF(V60,MAX(A$4:A59)+1,"")</f>
        <v/>
      </c>
      <c r="B60" s="51"/>
      <c r="C60" s="12"/>
      <c r="D60" s="12"/>
      <c r="E60" s="87"/>
      <c r="F60" s="263"/>
      <c r="G60" s="174"/>
      <c r="H60" s="181"/>
      <c r="I60" s="179" t="str">
        <v/>
      </c>
      <c r="K60">
        <v>0</v>
      </c>
      <c r="L60" t="str">
        <f>IF(K60,IFERROR(MATCH(TRUE,$K$103:$K113,0),ROWS($K60:$K$103)),"")</f>
        <v/>
      </c>
      <c r="M60" t="str">
        <v/>
      </c>
      <c r="N60" t="b">
        <f t="shared" si="16"/>
        <v>0</v>
      </c>
      <c r="O60" t="str">
        <v/>
      </c>
      <c r="P60" t="b">
        <v>0</v>
      </c>
      <c r="Q60" t="b">
        <v>0</v>
      </c>
      <c r="R60" t="b">
        <v>0</v>
      </c>
      <c r="S60" t="b">
        <v>0</v>
      </c>
      <c r="T60">
        <v>0</v>
      </c>
      <c r="U60" t="b">
        <v>0</v>
      </c>
      <c r="V60" s="13">
        <v>0</v>
      </c>
      <c r="W60">
        <v>0</v>
      </c>
      <c r="X60">
        <v>0</v>
      </c>
      <c r="Y60" t="str">
        <v/>
      </c>
      <c r="Z60" t="str">
        <v/>
      </c>
      <c r="AA60" t="str">
        <v/>
      </c>
      <c r="AB60" t="str">
        <v/>
      </c>
      <c r="AD60" t="str">
        <v/>
      </c>
      <c r="AF60" s="54" t="str">
        <f t="shared" si="10"/>
        <v/>
      </c>
      <c r="AG60" s="55" t="str">
        <f t="shared" si="11"/>
        <v/>
      </c>
      <c r="AH60" s="55" t="str">
        <f t="shared" si="12"/>
        <v/>
      </c>
      <c r="AI60" s="55" t="str">
        <v/>
      </c>
      <c r="AJ60" s="108" t="str">
        <v/>
      </c>
      <c r="AL60" t="str">
        <v/>
      </c>
      <c r="AM60" t="str">
        <v/>
      </c>
      <c r="AN60" t="str">
        <v/>
      </c>
      <c r="AO60" s="25" t="str">
        <f t="shared" si="13"/>
        <v/>
      </c>
      <c r="AP60" s="35" t="str">
        <v/>
      </c>
      <c r="AQ60" s="35" t="str">
        <v/>
      </c>
      <c r="AR60" s="35" t="str">
        <v/>
      </c>
      <c r="AS60" t="str">
        <f t="shared" ca="1" si="14"/>
        <v/>
      </c>
      <c r="AT60" s="13"/>
      <c r="BH60" s="109"/>
      <c r="BP60" t="b">
        <f ca="1"/>
        <v>0</v>
      </c>
      <c r="BQ60" s="142" t="str">
        <f t="shared" ca="1" si="15"/>
        <v/>
      </c>
      <c r="BR60" s="78">
        <f>ROWS(BR$4:BR60)</f>
        <v>57</v>
      </c>
      <c r="BZ60" s="109">
        <f ca="1"/>
        <v>0</v>
      </c>
      <c r="CA60" s="101"/>
      <c r="CJ60" t="str">
        <f ca="1"/>
        <v/>
      </c>
      <c r="CK60" t="str">
        <f ca="1"/>
        <v/>
      </c>
      <c r="CL60" t="str">
        <f ca="1"/>
        <v/>
      </c>
      <c r="CM60" t="str">
        <f ca="1"/>
        <v/>
      </c>
    </row>
    <row r="61" spans="1:91">
      <c r="A61" s="14" t="str">
        <f>IF(V61,MAX(A$4:A60)+1,"")</f>
        <v/>
      </c>
      <c r="B61" s="51"/>
      <c r="C61" s="12"/>
      <c r="D61" s="12"/>
      <c r="E61" s="87"/>
      <c r="F61" s="263"/>
      <c r="G61" s="174"/>
      <c r="H61" s="181"/>
      <c r="I61" s="179" t="str">
        <v/>
      </c>
      <c r="K61">
        <v>0</v>
      </c>
      <c r="L61" t="str">
        <f>IF(K61,IFERROR(MATCH(TRUE,$K$103:$K114,0),ROWS($K61:$K$103)),"")</f>
        <v/>
      </c>
      <c r="M61" t="str">
        <v/>
      </c>
      <c r="N61" t="b">
        <f t="shared" si="16"/>
        <v>0</v>
      </c>
      <c r="O61" t="str">
        <v/>
      </c>
      <c r="P61" t="b">
        <v>0</v>
      </c>
      <c r="Q61" t="b">
        <v>0</v>
      </c>
      <c r="R61" t="b">
        <v>0</v>
      </c>
      <c r="S61" t="b">
        <v>0</v>
      </c>
      <c r="T61">
        <v>0</v>
      </c>
      <c r="U61" t="b">
        <v>0</v>
      </c>
      <c r="V61" s="13">
        <v>0</v>
      </c>
      <c r="W61">
        <v>0</v>
      </c>
      <c r="X61">
        <v>0</v>
      </c>
      <c r="Y61" t="str">
        <v/>
      </c>
      <c r="Z61" t="str">
        <v/>
      </c>
      <c r="AA61" t="str">
        <v/>
      </c>
      <c r="AB61" t="str">
        <v/>
      </c>
      <c r="AD61" t="str">
        <v/>
      </c>
      <c r="AF61" s="54" t="str">
        <f t="shared" si="10"/>
        <v/>
      </c>
      <c r="AG61" s="55" t="str">
        <f t="shared" si="11"/>
        <v/>
      </c>
      <c r="AH61" s="55" t="str">
        <f t="shared" si="12"/>
        <v/>
      </c>
      <c r="AI61" s="55" t="str">
        <v/>
      </c>
      <c r="AJ61" s="108" t="str">
        <v/>
      </c>
      <c r="AL61" t="str">
        <v/>
      </c>
      <c r="AM61" t="str">
        <v/>
      </c>
      <c r="AN61" t="str">
        <v/>
      </c>
      <c r="AO61" s="25" t="str">
        <f t="shared" si="13"/>
        <v/>
      </c>
      <c r="AP61" s="35" t="str">
        <v/>
      </c>
      <c r="AQ61" s="35" t="str">
        <v/>
      </c>
      <c r="AR61" s="35" t="str">
        <v/>
      </c>
      <c r="AS61" t="str">
        <f t="shared" ca="1" si="14"/>
        <v/>
      </c>
      <c r="AT61" s="13"/>
      <c r="BH61" s="109"/>
      <c r="BP61" t="b">
        <f ca="1"/>
        <v>0</v>
      </c>
      <c r="BQ61" s="142" t="str">
        <f t="shared" ca="1" si="15"/>
        <v/>
      </c>
      <c r="BR61" s="78">
        <f>ROWS(BR$4:BR61)</f>
        <v>58</v>
      </c>
      <c r="BZ61" s="109">
        <f ca="1"/>
        <v>0</v>
      </c>
      <c r="CA61" s="101"/>
      <c r="CJ61" t="str">
        <f ca="1"/>
        <v/>
      </c>
      <c r="CK61" t="str">
        <f ca="1"/>
        <v/>
      </c>
      <c r="CL61" t="str">
        <f ca="1"/>
        <v/>
      </c>
      <c r="CM61" t="str">
        <f ca="1"/>
        <v/>
      </c>
    </row>
    <row r="62" spans="1:91">
      <c r="A62" s="14" t="str">
        <f>IF(V62,MAX(A$4:A61)+1,"")</f>
        <v/>
      </c>
      <c r="B62" s="51"/>
      <c r="C62" s="12"/>
      <c r="D62" s="12"/>
      <c r="E62" s="87"/>
      <c r="F62" s="263"/>
      <c r="G62" s="174"/>
      <c r="H62" s="181"/>
      <c r="I62" s="179" t="str">
        <v/>
      </c>
      <c r="K62">
        <v>0</v>
      </c>
      <c r="L62" t="str">
        <f>IF(K62,IFERROR(MATCH(TRUE,$K$103:$K115,0),ROWS($K62:$K$103)),"")</f>
        <v/>
      </c>
      <c r="M62" t="str">
        <v/>
      </c>
      <c r="N62" t="b">
        <f t="shared" si="16"/>
        <v>0</v>
      </c>
      <c r="O62" t="str">
        <v/>
      </c>
      <c r="P62" t="b">
        <v>0</v>
      </c>
      <c r="Q62" t="b">
        <v>0</v>
      </c>
      <c r="R62" t="b">
        <v>0</v>
      </c>
      <c r="S62" t="b">
        <v>0</v>
      </c>
      <c r="T62">
        <v>0</v>
      </c>
      <c r="U62" t="b">
        <v>0</v>
      </c>
      <c r="V62" s="13">
        <v>0</v>
      </c>
      <c r="W62">
        <v>0</v>
      </c>
      <c r="X62">
        <v>0</v>
      </c>
      <c r="Y62" t="str">
        <v/>
      </c>
      <c r="Z62" t="str">
        <v/>
      </c>
      <c r="AA62" t="str">
        <v/>
      </c>
      <c r="AB62" t="str">
        <v/>
      </c>
      <c r="AD62" t="str">
        <v/>
      </c>
      <c r="AF62" s="54" t="str">
        <f t="shared" si="10"/>
        <v/>
      </c>
      <c r="AG62" s="55" t="str">
        <f t="shared" si="11"/>
        <v/>
      </c>
      <c r="AH62" s="55" t="str">
        <f t="shared" si="12"/>
        <v/>
      </c>
      <c r="AI62" s="55" t="str">
        <v/>
      </c>
      <c r="AJ62" s="108" t="str">
        <v/>
      </c>
      <c r="AL62" t="str">
        <v/>
      </c>
      <c r="AM62" t="str">
        <v/>
      </c>
      <c r="AN62" t="str">
        <v/>
      </c>
      <c r="AO62" s="25" t="str">
        <f t="shared" si="13"/>
        <v/>
      </c>
      <c r="AP62" s="35" t="str">
        <v/>
      </c>
      <c r="AQ62" s="35" t="str">
        <v/>
      </c>
      <c r="AR62" s="35" t="str">
        <v/>
      </c>
      <c r="AS62" t="str">
        <f t="shared" ca="1" si="14"/>
        <v/>
      </c>
      <c r="AT62" s="13"/>
      <c r="BH62" s="109"/>
      <c r="BP62" t="b">
        <f ca="1"/>
        <v>0</v>
      </c>
      <c r="BQ62" s="142" t="str">
        <f t="shared" ca="1" si="15"/>
        <v/>
      </c>
      <c r="BR62" s="78">
        <f>ROWS(BR$4:BR62)</f>
        <v>59</v>
      </c>
      <c r="BZ62" s="109">
        <f ca="1"/>
        <v>0</v>
      </c>
      <c r="CA62" s="101"/>
      <c r="CJ62" t="str">
        <f ca="1"/>
        <v/>
      </c>
      <c r="CK62" t="str">
        <f ca="1"/>
        <v/>
      </c>
      <c r="CL62" t="str">
        <f ca="1"/>
        <v/>
      </c>
      <c r="CM62" t="str">
        <f ca="1"/>
        <v/>
      </c>
    </row>
    <row r="63" spans="1:91">
      <c r="A63" s="14" t="str">
        <f>IF(V63,MAX(A$4:A62)+1,"")</f>
        <v/>
      </c>
      <c r="B63" s="51"/>
      <c r="C63" s="12"/>
      <c r="D63" s="12"/>
      <c r="E63" s="87"/>
      <c r="F63" s="263"/>
      <c r="G63" s="174"/>
      <c r="H63" s="181"/>
      <c r="I63" s="179" t="str">
        <v/>
      </c>
      <c r="K63">
        <v>0</v>
      </c>
      <c r="L63" t="str">
        <f>IF(K63,IFERROR(MATCH(TRUE,$K$103:$K116,0),ROWS($K63:$K$103)),"")</f>
        <v/>
      </c>
      <c r="M63" t="str">
        <v/>
      </c>
      <c r="N63" t="b">
        <f t="shared" si="16"/>
        <v>0</v>
      </c>
      <c r="O63" t="str">
        <v/>
      </c>
      <c r="P63" t="b">
        <v>0</v>
      </c>
      <c r="Q63" t="b">
        <v>0</v>
      </c>
      <c r="R63" t="b">
        <v>0</v>
      </c>
      <c r="S63" t="b">
        <v>0</v>
      </c>
      <c r="T63">
        <v>0</v>
      </c>
      <c r="U63" t="b">
        <v>0</v>
      </c>
      <c r="V63" s="13">
        <v>0</v>
      </c>
      <c r="W63">
        <v>0</v>
      </c>
      <c r="X63">
        <v>0</v>
      </c>
      <c r="Y63" t="str">
        <v/>
      </c>
      <c r="Z63" t="str">
        <v/>
      </c>
      <c r="AA63" t="str">
        <v/>
      </c>
      <c r="AB63" t="str">
        <v/>
      </c>
      <c r="AD63" t="str">
        <v/>
      </c>
      <c r="AF63" s="54" t="str">
        <f t="shared" si="10"/>
        <v/>
      </c>
      <c r="AG63" s="55" t="str">
        <f t="shared" si="11"/>
        <v/>
      </c>
      <c r="AH63" s="55" t="str">
        <f t="shared" si="12"/>
        <v/>
      </c>
      <c r="AI63" s="55" t="str">
        <v/>
      </c>
      <c r="AJ63" s="108" t="str">
        <v/>
      </c>
      <c r="AL63" t="str">
        <v/>
      </c>
      <c r="AM63" t="str">
        <v/>
      </c>
      <c r="AN63" t="str">
        <v/>
      </c>
      <c r="AO63" s="25" t="str">
        <f t="shared" si="13"/>
        <v/>
      </c>
      <c r="AP63" s="35" t="str">
        <v/>
      </c>
      <c r="AQ63" s="35" t="str">
        <v/>
      </c>
      <c r="AR63" s="35" t="str">
        <v/>
      </c>
      <c r="AS63" t="str">
        <f t="shared" ca="1" si="14"/>
        <v/>
      </c>
      <c r="AT63" s="13"/>
      <c r="BH63" s="109"/>
      <c r="BP63" t="b">
        <f ca="1"/>
        <v>0</v>
      </c>
      <c r="BQ63" s="142" t="str">
        <f t="shared" ca="1" si="15"/>
        <v/>
      </c>
      <c r="BR63" s="78">
        <f>ROWS(BR$4:BR63)</f>
        <v>60</v>
      </c>
      <c r="BZ63" s="109">
        <f ca="1"/>
        <v>0</v>
      </c>
      <c r="CA63" s="101"/>
      <c r="CJ63" t="str">
        <f ca="1"/>
        <v/>
      </c>
      <c r="CK63" t="str">
        <f ca="1"/>
        <v/>
      </c>
      <c r="CL63" t="str">
        <f ca="1"/>
        <v/>
      </c>
      <c r="CM63" t="str">
        <f ca="1"/>
        <v/>
      </c>
    </row>
    <row r="64" spans="1:91">
      <c r="A64" s="14" t="str">
        <f>IF(V64,MAX(A$4:A63)+1,"")</f>
        <v/>
      </c>
      <c r="B64" s="51"/>
      <c r="C64" s="12"/>
      <c r="D64" s="12"/>
      <c r="E64" s="87"/>
      <c r="F64" s="263"/>
      <c r="G64" s="174"/>
      <c r="H64" s="181"/>
      <c r="I64" s="179" t="str">
        <v/>
      </c>
      <c r="K64">
        <v>0</v>
      </c>
      <c r="L64" t="str">
        <f>IF(K64,IFERROR(MATCH(TRUE,$K$103:$K117,0),ROWS($K64:$K$103)),"")</f>
        <v/>
      </c>
      <c r="M64" t="str">
        <v/>
      </c>
      <c r="N64" t="b">
        <f t="shared" si="16"/>
        <v>0</v>
      </c>
      <c r="O64" t="str">
        <v/>
      </c>
      <c r="P64" t="b">
        <v>0</v>
      </c>
      <c r="Q64" t="b">
        <v>0</v>
      </c>
      <c r="R64" t="b">
        <v>0</v>
      </c>
      <c r="S64" t="b">
        <v>0</v>
      </c>
      <c r="T64">
        <v>0</v>
      </c>
      <c r="U64" t="b">
        <v>0</v>
      </c>
      <c r="V64" s="13">
        <v>0</v>
      </c>
      <c r="W64">
        <v>0</v>
      </c>
      <c r="X64">
        <v>0</v>
      </c>
      <c r="Y64" t="str">
        <v/>
      </c>
      <c r="Z64" t="str">
        <v/>
      </c>
      <c r="AA64" t="str">
        <v/>
      </c>
      <c r="AB64" t="str">
        <v/>
      </c>
      <c r="AD64" t="str">
        <v/>
      </c>
      <c r="AF64" s="54" t="str">
        <f t="shared" si="10"/>
        <v/>
      </c>
      <c r="AG64" s="55" t="str">
        <f t="shared" si="11"/>
        <v/>
      </c>
      <c r="AH64" s="55" t="str">
        <f t="shared" si="12"/>
        <v/>
      </c>
      <c r="AI64" s="55" t="str">
        <v/>
      </c>
      <c r="AJ64" s="108" t="str">
        <v/>
      </c>
      <c r="AL64" t="str">
        <v/>
      </c>
      <c r="AM64" t="str">
        <v/>
      </c>
      <c r="AN64" t="str">
        <v/>
      </c>
      <c r="AO64" s="25" t="str">
        <f t="shared" si="13"/>
        <v/>
      </c>
      <c r="AP64" s="35" t="str">
        <v/>
      </c>
      <c r="AQ64" s="35" t="str">
        <v/>
      </c>
      <c r="AR64" s="35" t="str">
        <v/>
      </c>
      <c r="AS64" t="str">
        <f t="shared" ca="1" si="14"/>
        <v/>
      </c>
      <c r="AT64" s="13"/>
      <c r="BH64" s="109"/>
      <c r="BP64" t="b">
        <f ca="1"/>
        <v>0</v>
      </c>
      <c r="BQ64" s="142" t="str">
        <f t="shared" ca="1" si="15"/>
        <v/>
      </c>
      <c r="BR64" s="78">
        <f>ROWS(BR$4:BR64)</f>
        <v>61</v>
      </c>
      <c r="BZ64" s="109">
        <f ca="1"/>
        <v>0</v>
      </c>
      <c r="CA64" s="101"/>
      <c r="CJ64" t="str">
        <f ca="1"/>
        <v/>
      </c>
      <c r="CK64" t="str">
        <f ca="1"/>
        <v/>
      </c>
      <c r="CL64" t="str">
        <f ca="1"/>
        <v/>
      </c>
      <c r="CM64" t="str">
        <f ca="1"/>
        <v/>
      </c>
    </row>
    <row r="65" spans="1:91">
      <c r="A65" s="14" t="str">
        <f>IF(V65,MAX(A$4:A64)+1,"")</f>
        <v/>
      </c>
      <c r="B65" s="51"/>
      <c r="C65" s="12"/>
      <c r="D65" s="12"/>
      <c r="E65" s="87"/>
      <c r="F65" s="263"/>
      <c r="G65" s="174"/>
      <c r="H65" s="181"/>
      <c r="I65" s="179" t="str">
        <v/>
      </c>
      <c r="K65">
        <v>0</v>
      </c>
      <c r="L65" t="str">
        <f>IF(K65,IFERROR(MATCH(TRUE,$K$103:$K118,0),ROWS($K65:$K$103)),"")</f>
        <v/>
      </c>
      <c r="M65" t="str">
        <v/>
      </c>
      <c r="N65" t="b">
        <f t="shared" si="16"/>
        <v>0</v>
      </c>
      <c r="O65" t="str">
        <v/>
      </c>
      <c r="P65" t="b">
        <v>0</v>
      </c>
      <c r="Q65" t="b">
        <v>0</v>
      </c>
      <c r="R65" t="b">
        <v>0</v>
      </c>
      <c r="S65" t="b">
        <v>0</v>
      </c>
      <c r="T65">
        <v>0</v>
      </c>
      <c r="U65" t="b">
        <v>0</v>
      </c>
      <c r="V65" s="13">
        <v>0</v>
      </c>
      <c r="W65">
        <v>0</v>
      </c>
      <c r="X65">
        <v>0</v>
      </c>
      <c r="Y65" t="str">
        <v/>
      </c>
      <c r="Z65" t="str">
        <v/>
      </c>
      <c r="AA65" t="str">
        <v/>
      </c>
      <c r="AB65" t="str">
        <v/>
      </c>
      <c r="AD65" t="str">
        <v/>
      </c>
      <c r="AF65" s="54" t="str">
        <f t="shared" si="10"/>
        <v/>
      </c>
      <c r="AG65" s="55" t="str">
        <f t="shared" si="11"/>
        <v/>
      </c>
      <c r="AH65" s="55" t="str">
        <f t="shared" si="12"/>
        <v/>
      </c>
      <c r="AI65" s="55" t="str">
        <v/>
      </c>
      <c r="AJ65" s="108" t="str">
        <v/>
      </c>
      <c r="AL65" t="str">
        <v/>
      </c>
      <c r="AM65" t="str">
        <v/>
      </c>
      <c r="AN65" t="str">
        <v/>
      </c>
      <c r="AO65" s="25" t="str">
        <f t="shared" si="13"/>
        <v/>
      </c>
      <c r="AP65" s="35" t="str">
        <v/>
      </c>
      <c r="AQ65" s="35" t="str">
        <v/>
      </c>
      <c r="AR65" s="35" t="str">
        <v/>
      </c>
      <c r="AS65" t="str">
        <f t="shared" ca="1" si="14"/>
        <v/>
      </c>
      <c r="AT65" s="13"/>
      <c r="BH65" s="109"/>
      <c r="BP65" t="b">
        <f ca="1"/>
        <v>0</v>
      </c>
      <c r="BQ65" s="142" t="str">
        <f t="shared" ca="1" si="15"/>
        <v/>
      </c>
      <c r="BR65" s="78">
        <f>ROWS(BR$4:BR65)</f>
        <v>62</v>
      </c>
      <c r="BZ65" s="109">
        <f ca="1"/>
        <v>0</v>
      </c>
      <c r="CA65" s="101"/>
      <c r="CJ65" t="str">
        <f ca="1"/>
        <v/>
      </c>
      <c r="CK65" t="str">
        <f ca="1"/>
        <v/>
      </c>
      <c r="CL65" t="str">
        <f ca="1"/>
        <v/>
      </c>
      <c r="CM65" t="str">
        <f ca="1"/>
        <v/>
      </c>
    </row>
    <row r="66" spans="1:91">
      <c r="A66" s="14" t="str">
        <f>IF(V66,MAX(A$4:A65)+1,"")</f>
        <v/>
      </c>
      <c r="B66" s="51"/>
      <c r="C66" s="12"/>
      <c r="D66" s="12"/>
      <c r="E66" s="87"/>
      <c r="F66" s="263"/>
      <c r="G66" s="174"/>
      <c r="H66" s="181"/>
      <c r="I66" s="179" t="str">
        <v/>
      </c>
      <c r="K66">
        <v>0</v>
      </c>
      <c r="L66" t="str">
        <f>IF(K66,IFERROR(MATCH(TRUE,$K$103:$K119,0),ROWS($K66:$K$103)),"")</f>
        <v/>
      </c>
      <c r="M66" t="str">
        <v/>
      </c>
      <c r="N66" t="b">
        <f t="shared" si="16"/>
        <v>0</v>
      </c>
      <c r="O66" t="str">
        <v/>
      </c>
      <c r="P66" t="b">
        <v>0</v>
      </c>
      <c r="Q66" t="b">
        <v>0</v>
      </c>
      <c r="R66" t="b">
        <v>0</v>
      </c>
      <c r="S66" t="b">
        <v>0</v>
      </c>
      <c r="T66">
        <v>0</v>
      </c>
      <c r="U66" t="b">
        <v>0</v>
      </c>
      <c r="V66" s="13">
        <v>0</v>
      </c>
      <c r="W66">
        <v>0</v>
      </c>
      <c r="X66">
        <v>0</v>
      </c>
      <c r="Y66" t="str">
        <v/>
      </c>
      <c r="Z66" t="str">
        <v/>
      </c>
      <c r="AA66" t="str">
        <v/>
      </c>
      <c r="AB66" t="str">
        <v/>
      </c>
      <c r="AD66" t="str">
        <v/>
      </c>
      <c r="AF66" s="54" t="str">
        <f t="shared" si="10"/>
        <v/>
      </c>
      <c r="AG66" s="55" t="str">
        <f t="shared" si="11"/>
        <v/>
      </c>
      <c r="AH66" s="55" t="str">
        <f t="shared" si="12"/>
        <v/>
      </c>
      <c r="AI66" s="55" t="str">
        <v/>
      </c>
      <c r="AJ66" s="108" t="str">
        <v/>
      </c>
      <c r="AL66" t="str">
        <v/>
      </c>
      <c r="AM66" t="str">
        <v/>
      </c>
      <c r="AN66" t="str">
        <v/>
      </c>
      <c r="AO66" s="25" t="str">
        <f t="shared" si="13"/>
        <v/>
      </c>
      <c r="AP66" s="35" t="str">
        <v/>
      </c>
      <c r="AQ66" s="35" t="str">
        <v/>
      </c>
      <c r="AR66" s="35" t="str">
        <v/>
      </c>
      <c r="AS66" t="str">
        <f t="shared" ca="1" si="14"/>
        <v/>
      </c>
      <c r="AT66" s="13"/>
      <c r="BH66" s="109"/>
      <c r="BP66" t="b">
        <f ca="1"/>
        <v>0</v>
      </c>
      <c r="BQ66" s="142" t="str">
        <f t="shared" ca="1" si="15"/>
        <v/>
      </c>
      <c r="BR66" s="78">
        <f>ROWS(BR$4:BR66)</f>
        <v>63</v>
      </c>
      <c r="BZ66" s="109">
        <f ca="1"/>
        <v>0</v>
      </c>
      <c r="CA66" s="101"/>
      <c r="CJ66" t="str">
        <f ca="1"/>
        <v/>
      </c>
      <c r="CK66" t="str">
        <f ca="1"/>
        <v/>
      </c>
      <c r="CL66" t="str">
        <f ca="1"/>
        <v/>
      </c>
      <c r="CM66" t="str">
        <f ca="1"/>
        <v/>
      </c>
    </row>
    <row r="67" spans="1:91">
      <c r="A67" s="14" t="str">
        <f>IF(V67,MAX(A$4:A66)+1,"")</f>
        <v/>
      </c>
      <c r="B67" s="51"/>
      <c r="C67" s="12"/>
      <c r="D67" s="12"/>
      <c r="E67" s="87"/>
      <c r="F67" s="263"/>
      <c r="G67" s="174"/>
      <c r="H67" s="181"/>
      <c r="I67" s="179" t="str">
        <v/>
      </c>
      <c r="K67">
        <v>0</v>
      </c>
      <c r="L67" t="str">
        <f>IF(K67,IFERROR(MATCH(TRUE,$K$103:$K120,0),ROWS($K67:$K$103)),"")</f>
        <v/>
      </c>
      <c r="M67" t="str">
        <v/>
      </c>
      <c r="N67" t="b">
        <f t="shared" si="16"/>
        <v>0</v>
      </c>
      <c r="O67" t="str">
        <v/>
      </c>
      <c r="P67" t="b">
        <v>0</v>
      </c>
      <c r="Q67" t="b">
        <v>0</v>
      </c>
      <c r="R67" t="b">
        <v>0</v>
      </c>
      <c r="S67" t="b">
        <v>0</v>
      </c>
      <c r="T67">
        <v>0</v>
      </c>
      <c r="U67" t="b">
        <v>0</v>
      </c>
      <c r="V67" s="13">
        <v>0</v>
      </c>
      <c r="W67">
        <v>0</v>
      </c>
      <c r="X67">
        <v>0</v>
      </c>
      <c r="Y67" t="str">
        <v/>
      </c>
      <c r="Z67" t="str">
        <v/>
      </c>
      <c r="AA67" t="str">
        <v/>
      </c>
      <c r="AB67" t="str">
        <v/>
      </c>
      <c r="AD67" t="str">
        <v/>
      </c>
      <c r="AF67" s="54" t="str">
        <f t="shared" si="10"/>
        <v/>
      </c>
      <c r="AG67" s="55" t="str">
        <f t="shared" si="11"/>
        <v/>
      </c>
      <c r="AH67" s="55" t="str">
        <f t="shared" si="12"/>
        <v/>
      </c>
      <c r="AI67" s="55" t="str">
        <v/>
      </c>
      <c r="AJ67" s="108" t="str">
        <v/>
      </c>
      <c r="AL67" t="str">
        <v/>
      </c>
      <c r="AM67" t="str">
        <v/>
      </c>
      <c r="AN67" t="str">
        <v/>
      </c>
      <c r="AO67" s="25" t="str">
        <f t="shared" si="13"/>
        <v/>
      </c>
      <c r="AP67" s="35" t="str">
        <v/>
      </c>
      <c r="AQ67" s="35" t="str">
        <v/>
      </c>
      <c r="AR67" s="35" t="str">
        <v/>
      </c>
      <c r="AS67" t="str">
        <f t="shared" ca="1" si="14"/>
        <v/>
      </c>
      <c r="AT67" s="13"/>
      <c r="BH67" s="109"/>
      <c r="BP67" t="b">
        <f ca="1"/>
        <v>0</v>
      </c>
      <c r="BQ67" s="142" t="str">
        <f t="shared" ca="1" si="15"/>
        <v/>
      </c>
      <c r="BR67" s="78">
        <f>ROWS(BR$4:BR67)</f>
        <v>64</v>
      </c>
      <c r="BZ67" s="109">
        <f ca="1"/>
        <v>0</v>
      </c>
      <c r="CA67" s="101"/>
      <c r="CJ67" t="str">
        <f ca="1"/>
        <v/>
      </c>
      <c r="CK67" t="str">
        <f ca="1"/>
        <v/>
      </c>
      <c r="CL67" t="str">
        <f ca="1"/>
        <v/>
      </c>
      <c r="CM67" t="str">
        <f ca="1"/>
        <v/>
      </c>
    </row>
    <row r="68" spans="1:91">
      <c r="A68" s="14" t="str">
        <f>IF(V68,MAX(A$4:A67)+1,"")</f>
        <v/>
      </c>
      <c r="B68" s="51"/>
      <c r="C68" s="12"/>
      <c r="D68" s="12"/>
      <c r="E68" s="87"/>
      <c r="F68" s="263"/>
      <c r="G68" s="174"/>
      <c r="H68" s="181"/>
      <c r="I68" s="179" t="str">
        <v/>
      </c>
      <c r="K68">
        <v>0</v>
      </c>
      <c r="L68" t="str">
        <f>IF(K68,IFERROR(MATCH(TRUE,$K$103:$K121,0),ROWS($K68:$K$103)),"")</f>
        <v/>
      </c>
      <c r="M68" t="str">
        <v/>
      </c>
      <c r="N68" t="b">
        <f t="shared" si="16"/>
        <v>0</v>
      </c>
      <c r="O68" t="str">
        <v/>
      </c>
      <c r="P68" t="b">
        <v>0</v>
      </c>
      <c r="Q68" t="b">
        <v>0</v>
      </c>
      <c r="R68" t="b">
        <v>0</v>
      </c>
      <c r="S68" t="b">
        <v>0</v>
      </c>
      <c r="T68">
        <v>0</v>
      </c>
      <c r="U68" t="b">
        <v>0</v>
      </c>
      <c r="V68" s="13">
        <v>0</v>
      </c>
      <c r="W68">
        <v>0</v>
      </c>
      <c r="X68">
        <v>0</v>
      </c>
      <c r="Y68" t="str">
        <v/>
      </c>
      <c r="Z68" t="str">
        <v/>
      </c>
      <c r="AA68" t="str">
        <v/>
      </c>
      <c r="AB68" t="str">
        <v/>
      </c>
      <c r="AD68" t="str">
        <v/>
      </c>
      <c r="AF68" s="54" t="str">
        <f t="shared" ref="AF68:AF103" si="17">IF(_IsDonor,IF(ISBLANK(B68),AF67,B68),"")</f>
        <v/>
      </c>
      <c r="AG68" s="55" t="str">
        <f t="shared" ref="AG68:AG103" si="18">IF(_IsDonor,IF(ISBLANK(C68),AG67,C68),"")</f>
        <v/>
      </c>
      <c r="AH68" s="55" t="str">
        <f t="shared" ref="AH68:AH103" si="19">IF(_IsDonor,IF(ISBLANK(D68),AH67,D68),"")</f>
        <v/>
      </c>
      <c r="AI68" s="55" t="str">
        <v/>
      </c>
      <c r="AJ68" s="108" t="str">
        <v/>
      </c>
      <c r="AL68" t="str">
        <v/>
      </c>
      <c r="AM68" t="str">
        <v/>
      </c>
      <c r="AN68" t="str">
        <v/>
      </c>
      <c r="AO68" s="25" t="str">
        <f t="shared" ref="AO68:AO93" si="20">IF(_IsDonor, _xlfn.TEXTJOIN(".",TRUE,AL68:AN68),"")</f>
        <v/>
      </c>
      <c r="AP68" s="35" t="str">
        <v/>
      </c>
      <c r="AQ68" s="35" t="str">
        <v/>
      </c>
      <c r="AR68" s="35" t="str">
        <v/>
      </c>
      <c r="AS68" t="str">
        <f t="shared" ref="AS68:AS103" ca="1" si="21">IF(_IsDonor,_xlfn.TEXTJOIN($AS$1,TRUE,AF68,AH68:AI68,TEXT(ROW(68:68),"000")),"")</f>
        <v/>
      </c>
      <c r="AT68" s="13"/>
      <c r="BH68" s="109"/>
      <c r="BP68" t="b">
        <f ca="1"/>
        <v>0</v>
      </c>
      <c r="BQ68" s="142" t="str">
        <f t="shared" ref="BQ68:BQ103" ca="1" si="22">IF(_IsArray,_xlfn.TEXTJOIN($AS$1,TRUE,BA68:BD68),"")</f>
        <v/>
      </c>
      <c r="BR68" s="78">
        <f>ROWS(BR$4:BR68)</f>
        <v>65</v>
      </c>
      <c r="BZ68" s="109">
        <f ca="1"/>
        <v>0</v>
      </c>
      <c r="CA68" s="101"/>
      <c r="CJ68" t="str">
        <f ca="1"/>
        <v/>
      </c>
      <c r="CK68" t="str">
        <f ca="1"/>
        <v/>
      </c>
      <c r="CL68" t="str">
        <f ca="1"/>
        <v/>
      </c>
      <c r="CM68" t="str">
        <f ca="1"/>
        <v/>
      </c>
    </row>
    <row r="69" spans="1:91">
      <c r="A69" s="14" t="str">
        <f>IF(V69,MAX(A$4:A68)+1,"")</f>
        <v/>
      </c>
      <c r="B69" s="51"/>
      <c r="C69" s="12"/>
      <c r="D69" s="12"/>
      <c r="E69" s="87"/>
      <c r="F69" s="263"/>
      <c r="G69" s="174"/>
      <c r="H69" s="181"/>
      <c r="I69" s="179" t="str">
        <v/>
      </c>
      <c r="K69">
        <v>0</v>
      </c>
      <c r="L69" t="str">
        <f>IF(K69,IFERROR(MATCH(TRUE,$K$103:$K122,0),ROWS($K69:$K$103)),"")</f>
        <v/>
      </c>
      <c r="M69" t="str">
        <v/>
      </c>
      <c r="N69" t="b">
        <f t="shared" ref="N69:N103" si="23">AND(S69,OR(N68,K69))</f>
        <v>0</v>
      </c>
      <c r="O69" t="str">
        <v/>
      </c>
      <c r="P69" t="b">
        <v>0</v>
      </c>
      <c r="Q69" t="b">
        <v>0</v>
      </c>
      <c r="R69" t="b">
        <v>0</v>
      </c>
      <c r="S69" t="b">
        <v>0</v>
      </c>
      <c r="T69">
        <v>0</v>
      </c>
      <c r="U69" t="b">
        <v>0</v>
      </c>
      <c r="V69" s="13">
        <v>0</v>
      </c>
      <c r="W69">
        <v>0</v>
      </c>
      <c r="X69">
        <v>0</v>
      </c>
      <c r="Y69" t="str">
        <v/>
      </c>
      <c r="Z69" t="str">
        <v/>
      </c>
      <c r="AA69" t="str">
        <v/>
      </c>
      <c r="AB69" t="str">
        <v/>
      </c>
      <c r="AD69" t="str">
        <v/>
      </c>
      <c r="AF69" s="54" t="str">
        <f t="shared" si="17"/>
        <v/>
      </c>
      <c r="AG69" s="55" t="str">
        <f t="shared" si="18"/>
        <v/>
      </c>
      <c r="AH69" s="55" t="str">
        <f t="shared" si="19"/>
        <v/>
      </c>
      <c r="AI69" s="55" t="str">
        <v/>
      </c>
      <c r="AJ69" s="108" t="str">
        <v/>
      </c>
      <c r="AL69" t="str">
        <v/>
      </c>
      <c r="AM69" t="str">
        <v/>
      </c>
      <c r="AN69" t="str">
        <v/>
      </c>
      <c r="AO69" s="25" t="str">
        <f t="shared" si="20"/>
        <v/>
      </c>
      <c r="AP69" s="35" t="str">
        <v/>
      </c>
      <c r="AQ69" s="35" t="str">
        <v/>
      </c>
      <c r="AR69" s="35" t="str">
        <v/>
      </c>
      <c r="AS69" t="str">
        <f t="shared" ca="1" si="21"/>
        <v/>
      </c>
      <c r="AT69" s="13"/>
      <c r="BH69" s="109"/>
      <c r="BP69" t="b">
        <f ca="1"/>
        <v>0</v>
      </c>
      <c r="BQ69" s="142" t="str">
        <f t="shared" ca="1" si="22"/>
        <v/>
      </c>
      <c r="BR69" s="78">
        <f>ROWS(BR$4:BR69)</f>
        <v>66</v>
      </c>
      <c r="BZ69" s="109">
        <f ca="1"/>
        <v>0</v>
      </c>
      <c r="CA69" s="101"/>
      <c r="CJ69" t="str">
        <f ca="1"/>
        <v/>
      </c>
      <c r="CK69" t="str">
        <f ca="1"/>
        <v/>
      </c>
      <c r="CL69" t="str">
        <f ca="1"/>
        <v/>
      </c>
      <c r="CM69" t="str">
        <f ca="1"/>
        <v/>
      </c>
    </row>
    <row r="70" spans="1:91">
      <c r="A70" s="14" t="str">
        <f>IF(V70,MAX(A$4:A69)+1,"")</f>
        <v/>
      </c>
      <c r="B70" s="51"/>
      <c r="C70" s="12"/>
      <c r="D70" s="12"/>
      <c r="E70" s="87"/>
      <c r="F70" s="263"/>
      <c r="G70" s="174"/>
      <c r="H70" s="181"/>
      <c r="I70" s="179" t="str">
        <v/>
      </c>
      <c r="K70">
        <v>0</v>
      </c>
      <c r="L70" t="str">
        <f>IF(K70,IFERROR(MATCH(TRUE,$K$103:$K123,0),ROWS($K70:$K$103)),"")</f>
        <v/>
      </c>
      <c r="M70" t="str">
        <v/>
      </c>
      <c r="N70" t="b">
        <f t="shared" si="23"/>
        <v>0</v>
      </c>
      <c r="O70" t="str">
        <v/>
      </c>
      <c r="P70" t="b">
        <v>0</v>
      </c>
      <c r="Q70" t="b">
        <v>0</v>
      </c>
      <c r="R70" t="b">
        <v>0</v>
      </c>
      <c r="S70" t="b">
        <v>0</v>
      </c>
      <c r="T70">
        <v>0</v>
      </c>
      <c r="U70" t="b">
        <v>0</v>
      </c>
      <c r="V70" s="13">
        <v>0</v>
      </c>
      <c r="W70">
        <v>0</v>
      </c>
      <c r="X70">
        <v>0</v>
      </c>
      <c r="Y70" t="str">
        <v/>
      </c>
      <c r="Z70" t="str">
        <v/>
      </c>
      <c r="AA70" t="str">
        <v/>
      </c>
      <c r="AB70" t="str">
        <v/>
      </c>
      <c r="AD70" t="str">
        <v/>
      </c>
      <c r="AF70" s="54" t="str">
        <f t="shared" si="17"/>
        <v/>
      </c>
      <c r="AG70" s="55" t="str">
        <f t="shared" si="18"/>
        <v/>
      </c>
      <c r="AH70" s="55" t="str">
        <f t="shared" si="19"/>
        <v/>
      </c>
      <c r="AI70" s="55" t="str">
        <v/>
      </c>
      <c r="AJ70" s="108" t="str">
        <v/>
      </c>
      <c r="AL70" t="str">
        <v/>
      </c>
      <c r="AM70" t="str">
        <v/>
      </c>
      <c r="AN70" t="str">
        <v/>
      </c>
      <c r="AO70" s="25" t="str">
        <f t="shared" si="20"/>
        <v/>
      </c>
      <c r="AP70" s="35" t="str">
        <v/>
      </c>
      <c r="AQ70" s="35" t="str">
        <v/>
      </c>
      <c r="AR70" s="35" t="str">
        <v/>
      </c>
      <c r="AS70" t="str">
        <f t="shared" ca="1" si="21"/>
        <v/>
      </c>
      <c r="AT70" s="13"/>
      <c r="BH70" s="109"/>
      <c r="BP70" t="b">
        <f ca="1"/>
        <v>0</v>
      </c>
      <c r="BQ70" s="142" t="str">
        <f t="shared" ca="1" si="22"/>
        <v/>
      </c>
      <c r="BR70" s="78">
        <f>ROWS(BR$4:BR70)</f>
        <v>67</v>
      </c>
      <c r="BZ70" s="109">
        <f ca="1"/>
        <v>0</v>
      </c>
      <c r="CA70" s="101"/>
      <c r="CJ70" t="str">
        <f ca="1"/>
        <v/>
      </c>
      <c r="CK70" t="str">
        <f ca="1"/>
        <v/>
      </c>
      <c r="CL70" t="str">
        <f ca="1"/>
        <v/>
      </c>
      <c r="CM70" t="str">
        <f ca="1"/>
        <v/>
      </c>
    </row>
    <row r="71" spans="1:91">
      <c r="A71" s="14" t="str">
        <f>IF(V71,MAX(A$4:A70)+1,"")</f>
        <v/>
      </c>
      <c r="B71" s="51"/>
      <c r="C71" s="12"/>
      <c r="D71" s="12"/>
      <c r="E71" s="87"/>
      <c r="F71" s="263"/>
      <c r="G71" s="174"/>
      <c r="H71" s="181"/>
      <c r="I71" s="179" t="str">
        <v/>
      </c>
      <c r="K71">
        <v>0</v>
      </c>
      <c r="L71" t="str">
        <f>IF(K71,IFERROR(MATCH(TRUE,$K$103:$K124,0),ROWS($K71:$K$103)),"")</f>
        <v/>
      </c>
      <c r="M71" t="str">
        <v/>
      </c>
      <c r="N71" t="b">
        <f t="shared" si="23"/>
        <v>0</v>
      </c>
      <c r="O71" t="str">
        <v/>
      </c>
      <c r="P71" t="b">
        <v>0</v>
      </c>
      <c r="Q71" t="b">
        <v>0</v>
      </c>
      <c r="R71" t="b">
        <v>0</v>
      </c>
      <c r="S71" t="b">
        <v>0</v>
      </c>
      <c r="T71">
        <v>0</v>
      </c>
      <c r="U71" t="b">
        <v>0</v>
      </c>
      <c r="V71" s="13">
        <v>0</v>
      </c>
      <c r="W71">
        <v>0</v>
      </c>
      <c r="X71">
        <v>0</v>
      </c>
      <c r="Y71" t="str">
        <v/>
      </c>
      <c r="Z71" t="str">
        <v/>
      </c>
      <c r="AA71" t="str">
        <v/>
      </c>
      <c r="AB71" t="str">
        <v/>
      </c>
      <c r="AD71" t="str">
        <v/>
      </c>
      <c r="AF71" s="54" t="str">
        <f t="shared" si="17"/>
        <v/>
      </c>
      <c r="AG71" s="55" t="str">
        <f t="shared" si="18"/>
        <v/>
      </c>
      <c r="AH71" s="55" t="str">
        <f t="shared" si="19"/>
        <v/>
      </c>
      <c r="AI71" s="55" t="str">
        <v/>
      </c>
      <c r="AJ71" s="108" t="str">
        <v/>
      </c>
      <c r="AL71" t="str">
        <v/>
      </c>
      <c r="AM71" t="str">
        <v/>
      </c>
      <c r="AN71" t="str">
        <v/>
      </c>
      <c r="AO71" s="25" t="str">
        <f t="shared" si="20"/>
        <v/>
      </c>
      <c r="AP71" s="35" t="str">
        <v/>
      </c>
      <c r="AQ71" s="35" t="str">
        <v/>
      </c>
      <c r="AR71" s="35" t="str">
        <v/>
      </c>
      <c r="AS71" t="str">
        <f t="shared" ca="1" si="21"/>
        <v/>
      </c>
      <c r="AT71" s="13"/>
      <c r="BH71" s="109"/>
      <c r="BP71" t="b">
        <f ca="1"/>
        <v>0</v>
      </c>
      <c r="BQ71" s="142" t="str">
        <f t="shared" ca="1" si="22"/>
        <v/>
      </c>
      <c r="BR71" s="78">
        <f>ROWS(BR$4:BR71)</f>
        <v>68</v>
      </c>
      <c r="BZ71" s="109">
        <f ca="1"/>
        <v>0</v>
      </c>
      <c r="CA71" s="101"/>
      <c r="CJ71" t="str">
        <f ca="1"/>
        <v/>
      </c>
      <c r="CK71" t="str">
        <f ca="1"/>
        <v/>
      </c>
      <c r="CL71" t="str">
        <f ca="1"/>
        <v/>
      </c>
      <c r="CM71" t="str">
        <f ca="1"/>
        <v/>
      </c>
    </row>
    <row r="72" spans="1:91">
      <c r="A72" s="14" t="str">
        <f>IF(V72,MAX(A$4:A71)+1,"")</f>
        <v/>
      </c>
      <c r="B72" s="51"/>
      <c r="C72" s="12"/>
      <c r="D72" s="12"/>
      <c r="E72" s="87"/>
      <c r="F72" s="263"/>
      <c r="G72" s="174"/>
      <c r="H72" s="181"/>
      <c r="I72" s="179" t="str">
        <v/>
      </c>
      <c r="K72">
        <v>0</v>
      </c>
      <c r="L72" t="str">
        <f>IF(K72,IFERROR(MATCH(TRUE,$K$103:$K125,0),ROWS($K72:$K$103)),"")</f>
        <v/>
      </c>
      <c r="M72" t="str">
        <v/>
      </c>
      <c r="N72" t="b">
        <f t="shared" si="23"/>
        <v>0</v>
      </c>
      <c r="O72" t="str">
        <v/>
      </c>
      <c r="P72" t="b">
        <v>0</v>
      </c>
      <c r="Q72" t="b">
        <v>0</v>
      </c>
      <c r="R72" t="b">
        <v>0</v>
      </c>
      <c r="S72" t="b">
        <v>0</v>
      </c>
      <c r="T72">
        <v>0</v>
      </c>
      <c r="U72" t="b">
        <v>0</v>
      </c>
      <c r="V72" s="13">
        <v>0</v>
      </c>
      <c r="W72">
        <v>0</v>
      </c>
      <c r="X72">
        <v>0</v>
      </c>
      <c r="Y72" t="str">
        <v/>
      </c>
      <c r="Z72" t="str">
        <v/>
      </c>
      <c r="AA72" t="str">
        <v/>
      </c>
      <c r="AB72" t="str">
        <v/>
      </c>
      <c r="AD72" t="str">
        <v/>
      </c>
      <c r="AF72" s="54" t="str">
        <f t="shared" si="17"/>
        <v/>
      </c>
      <c r="AG72" s="55" t="str">
        <f t="shared" si="18"/>
        <v/>
      </c>
      <c r="AH72" s="55" t="str">
        <f t="shared" si="19"/>
        <v/>
      </c>
      <c r="AI72" s="55" t="str">
        <v/>
      </c>
      <c r="AJ72" s="108" t="str">
        <v/>
      </c>
      <c r="AL72" t="str">
        <v/>
      </c>
      <c r="AM72" t="str">
        <v/>
      </c>
      <c r="AN72" t="str">
        <v/>
      </c>
      <c r="AO72" s="25" t="str">
        <f t="shared" si="20"/>
        <v/>
      </c>
      <c r="AP72" s="35" t="str">
        <v/>
      </c>
      <c r="AQ72" s="35" t="str">
        <v/>
      </c>
      <c r="AR72" s="35" t="str">
        <v/>
      </c>
      <c r="AS72" t="str">
        <f t="shared" ca="1" si="21"/>
        <v/>
      </c>
      <c r="AT72" s="13"/>
      <c r="BH72" s="109"/>
      <c r="BP72" t="b">
        <f ca="1"/>
        <v>0</v>
      </c>
      <c r="BQ72" s="142" t="str">
        <f t="shared" ca="1" si="22"/>
        <v/>
      </c>
      <c r="BR72" s="78">
        <f>ROWS(BR$4:BR72)</f>
        <v>69</v>
      </c>
      <c r="BZ72" s="109">
        <f ca="1"/>
        <v>0</v>
      </c>
      <c r="CA72" s="101"/>
      <c r="CJ72" t="str">
        <f ca="1"/>
        <v/>
      </c>
      <c r="CK72" t="str">
        <f ca="1"/>
        <v/>
      </c>
      <c r="CL72" t="str">
        <f ca="1"/>
        <v/>
      </c>
      <c r="CM72" t="str">
        <f ca="1"/>
        <v/>
      </c>
    </row>
    <row r="73" spans="1:91">
      <c r="A73" s="14" t="str">
        <f>IF(V73,MAX(A$4:A72)+1,"")</f>
        <v/>
      </c>
      <c r="B73" s="51"/>
      <c r="C73" s="12"/>
      <c r="D73" s="12"/>
      <c r="E73" s="87"/>
      <c r="F73" s="263"/>
      <c r="G73" s="174"/>
      <c r="H73" s="181"/>
      <c r="I73" s="179" t="str">
        <v/>
      </c>
      <c r="K73">
        <v>0</v>
      </c>
      <c r="L73" t="str">
        <f>IF(K73,IFERROR(MATCH(TRUE,$K$103:$K126,0),ROWS($K73:$K$103)),"")</f>
        <v/>
      </c>
      <c r="M73" t="str">
        <v/>
      </c>
      <c r="N73" t="b">
        <f t="shared" si="23"/>
        <v>0</v>
      </c>
      <c r="O73" t="str">
        <v/>
      </c>
      <c r="P73" t="b">
        <v>0</v>
      </c>
      <c r="Q73" t="b">
        <v>0</v>
      </c>
      <c r="R73" t="b">
        <v>0</v>
      </c>
      <c r="S73" t="b">
        <v>0</v>
      </c>
      <c r="T73">
        <v>0</v>
      </c>
      <c r="U73" t="b">
        <v>0</v>
      </c>
      <c r="V73" s="13">
        <v>0</v>
      </c>
      <c r="W73">
        <v>0</v>
      </c>
      <c r="X73">
        <v>0</v>
      </c>
      <c r="Y73" t="str">
        <v/>
      </c>
      <c r="Z73" t="str">
        <v/>
      </c>
      <c r="AA73" t="str">
        <v/>
      </c>
      <c r="AB73" t="str">
        <v/>
      </c>
      <c r="AD73" t="str">
        <v/>
      </c>
      <c r="AF73" s="54" t="str">
        <f t="shared" si="17"/>
        <v/>
      </c>
      <c r="AG73" s="55" t="str">
        <f t="shared" si="18"/>
        <v/>
      </c>
      <c r="AH73" s="55" t="str">
        <f t="shared" si="19"/>
        <v/>
      </c>
      <c r="AI73" s="55" t="str">
        <v/>
      </c>
      <c r="AJ73" s="108" t="str">
        <v/>
      </c>
      <c r="AL73" t="str">
        <v/>
      </c>
      <c r="AM73" t="str">
        <v/>
      </c>
      <c r="AN73" t="str">
        <v/>
      </c>
      <c r="AO73" s="25" t="str">
        <f t="shared" si="20"/>
        <v/>
      </c>
      <c r="AP73" s="35" t="str">
        <v/>
      </c>
      <c r="AQ73" s="35" t="str">
        <v/>
      </c>
      <c r="AR73" s="35" t="str">
        <v/>
      </c>
      <c r="AS73" t="str">
        <f t="shared" ca="1" si="21"/>
        <v/>
      </c>
      <c r="AT73" s="13"/>
      <c r="BH73" s="109"/>
      <c r="BP73" t="b">
        <f ca="1"/>
        <v>0</v>
      </c>
      <c r="BQ73" s="142" t="str">
        <f t="shared" ca="1" si="22"/>
        <v/>
      </c>
      <c r="BR73" s="78">
        <f>ROWS(BR$4:BR73)</f>
        <v>70</v>
      </c>
      <c r="BZ73" s="109">
        <f ca="1"/>
        <v>0</v>
      </c>
      <c r="CA73" s="101"/>
      <c r="CJ73" t="str">
        <f ca="1"/>
        <v/>
      </c>
      <c r="CK73" t="str">
        <f ca="1"/>
        <v/>
      </c>
      <c r="CL73" t="str">
        <f ca="1"/>
        <v/>
      </c>
      <c r="CM73" t="str">
        <f ca="1"/>
        <v/>
      </c>
    </row>
    <row r="74" spans="1:91">
      <c r="A74" s="14" t="str">
        <f>IF(V74,MAX(A$4:A73)+1,"")</f>
        <v/>
      </c>
      <c r="B74" s="51"/>
      <c r="C74" s="12"/>
      <c r="D74" s="12"/>
      <c r="E74" s="87"/>
      <c r="F74" s="263"/>
      <c r="G74" s="174"/>
      <c r="H74" s="181"/>
      <c r="I74" s="179" t="str">
        <v/>
      </c>
      <c r="K74">
        <v>0</v>
      </c>
      <c r="L74" t="str">
        <f>IF(K74,IFERROR(MATCH(TRUE,$K$103:$K127,0),ROWS($K74:$K$103)),"")</f>
        <v/>
      </c>
      <c r="M74" t="str">
        <v/>
      </c>
      <c r="N74" t="b">
        <f t="shared" si="23"/>
        <v>0</v>
      </c>
      <c r="O74" t="str">
        <v/>
      </c>
      <c r="P74" t="b">
        <v>0</v>
      </c>
      <c r="Q74" t="b">
        <v>0</v>
      </c>
      <c r="R74" t="b">
        <v>0</v>
      </c>
      <c r="S74" t="b">
        <v>0</v>
      </c>
      <c r="T74">
        <v>0</v>
      </c>
      <c r="U74" t="b">
        <v>0</v>
      </c>
      <c r="V74" s="13">
        <v>0</v>
      </c>
      <c r="W74">
        <v>0</v>
      </c>
      <c r="X74">
        <v>0</v>
      </c>
      <c r="Y74" t="str">
        <v/>
      </c>
      <c r="Z74" t="str">
        <v/>
      </c>
      <c r="AA74" t="str">
        <v/>
      </c>
      <c r="AB74" t="str">
        <v/>
      </c>
      <c r="AD74" t="str">
        <v/>
      </c>
      <c r="AF74" s="54" t="str">
        <f t="shared" si="17"/>
        <v/>
      </c>
      <c r="AG74" s="55" t="str">
        <f t="shared" si="18"/>
        <v/>
      </c>
      <c r="AH74" s="55" t="str">
        <f t="shared" si="19"/>
        <v/>
      </c>
      <c r="AI74" s="55" t="str">
        <v/>
      </c>
      <c r="AJ74" s="108" t="str">
        <v/>
      </c>
      <c r="AL74" t="str">
        <v/>
      </c>
      <c r="AM74" t="str">
        <v/>
      </c>
      <c r="AN74" t="str">
        <v/>
      </c>
      <c r="AO74" s="25" t="str">
        <f t="shared" si="20"/>
        <v/>
      </c>
      <c r="AP74" s="35" t="str">
        <v/>
      </c>
      <c r="AQ74" s="35" t="str">
        <v/>
      </c>
      <c r="AR74" s="35" t="str">
        <v/>
      </c>
      <c r="AS74" t="str">
        <f t="shared" ca="1" si="21"/>
        <v/>
      </c>
      <c r="AT74" s="13"/>
      <c r="BH74" s="109"/>
      <c r="BP74" t="b">
        <f ca="1"/>
        <v>0</v>
      </c>
      <c r="BQ74" s="142" t="str">
        <f t="shared" ca="1" si="22"/>
        <v/>
      </c>
      <c r="BR74" s="78">
        <f>ROWS(BR$4:BR74)</f>
        <v>71</v>
      </c>
      <c r="BZ74" s="109">
        <f ca="1"/>
        <v>0</v>
      </c>
      <c r="CA74" s="101"/>
      <c r="CJ74" t="str">
        <f ca="1"/>
        <v/>
      </c>
      <c r="CK74" t="str">
        <f ca="1"/>
        <v/>
      </c>
      <c r="CL74" t="str">
        <f ca="1"/>
        <v/>
      </c>
      <c r="CM74" t="str">
        <f ca="1"/>
        <v/>
      </c>
    </row>
    <row r="75" spans="1:91">
      <c r="A75" s="14" t="str">
        <f>IF(V75,MAX(A$4:A74)+1,"")</f>
        <v/>
      </c>
      <c r="B75" s="51"/>
      <c r="C75" s="12"/>
      <c r="D75" s="12"/>
      <c r="E75" s="87"/>
      <c r="F75" s="263"/>
      <c r="G75" s="174"/>
      <c r="H75" s="181"/>
      <c r="I75" s="179" t="str">
        <v/>
      </c>
      <c r="K75">
        <v>0</v>
      </c>
      <c r="L75" t="str">
        <f>IF(K75,IFERROR(MATCH(TRUE,$K$103:$K128,0),ROWS($K75:$K$103)),"")</f>
        <v/>
      </c>
      <c r="M75" t="str">
        <v/>
      </c>
      <c r="N75" t="b">
        <f t="shared" si="23"/>
        <v>0</v>
      </c>
      <c r="O75" t="str">
        <v/>
      </c>
      <c r="P75" t="b">
        <v>0</v>
      </c>
      <c r="Q75" t="b">
        <v>0</v>
      </c>
      <c r="R75" t="b">
        <v>0</v>
      </c>
      <c r="S75" t="b">
        <v>0</v>
      </c>
      <c r="T75">
        <v>0</v>
      </c>
      <c r="U75" t="b">
        <v>0</v>
      </c>
      <c r="V75" s="13">
        <v>0</v>
      </c>
      <c r="W75">
        <v>0</v>
      </c>
      <c r="X75">
        <v>0</v>
      </c>
      <c r="Y75" t="str">
        <v/>
      </c>
      <c r="Z75" t="str">
        <v/>
      </c>
      <c r="AA75" t="str">
        <v/>
      </c>
      <c r="AB75" t="str">
        <v/>
      </c>
      <c r="AD75" t="str">
        <v/>
      </c>
      <c r="AF75" s="54" t="str">
        <f t="shared" si="17"/>
        <v/>
      </c>
      <c r="AG75" s="55" t="str">
        <f t="shared" si="18"/>
        <v/>
      </c>
      <c r="AH75" s="55" t="str">
        <f t="shared" si="19"/>
        <v/>
      </c>
      <c r="AI75" s="55" t="str">
        <v/>
      </c>
      <c r="AJ75" s="108" t="str">
        <v/>
      </c>
      <c r="AL75" t="str">
        <v/>
      </c>
      <c r="AM75" t="str">
        <v/>
      </c>
      <c r="AN75" t="str">
        <v/>
      </c>
      <c r="AO75" s="25" t="str">
        <f t="shared" si="20"/>
        <v/>
      </c>
      <c r="AP75" s="35" t="str">
        <v/>
      </c>
      <c r="AQ75" s="35" t="str">
        <v/>
      </c>
      <c r="AR75" s="35" t="str">
        <v/>
      </c>
      <c r="AS75" t="str">
        <f t="shared" ca="1" si="21"/>
        <v/>
      </c>
      <c r="AT75" s="13"/>
      <c r="BH75" s="109"/>
      <c r="BP75" t="b">
        <f ca="1"/>
        <v>0</v>
      </c>
      <c r="BQ75" s="142" t="str">
        <f t="shared" ca="1" si="22"/>
        <v/>
      </c>
      <c r="BR75" s="78">
        <f>ROWS(BR$4:BR75)</f>
        <v>72</v>
      </c>
      <c r="BZ75" s="109">
        <f ca="1"/>
        <v>0</v>
      </c>
      <c r="CA75" s="101"/>
      <c r="CJ75" t="str">
        <f ca="1"/>
        <v/>
      </c>
      <c r="CK75" t="str">
        <f ca="1"/>
        <v/>
      </c>
      <c r="CL75" t="str">
        <f ca="1"/>
        <v/>
      </c>
      <c r="CM75" t="str">
        <f ca="1"/>
        <v/>
      </c>
    </row>
    <row r="76" spans="1:91">
      <c r="A76" s="14" t="str">
        <f>IF(V76,MAX(A$4:A75)+1,"")</f>
        <v/>
      </c>
      <c r="B76" s="51"/>
      <c r="C76" s="12"/>
      <c r="D76" s="12"/>
      <c r="E76" s="87"/>
      <c r="F76" s="263"/>
      <c r="G76" s="174"/>
      <c r="H76" s="181"/>
      <c r="I76" s="179" t="str">
        <v/>
      </c>
      <c r="K76">
        <v>0</v>
      </c>
      <c r="L76" t="str">
        <f>IF(K76,IFERROR(MATCH(TRUE,$K$103:$K129,0),ROWS($K76:$K$103)),"")</f>
        <v/>
      </c>
      <c r="M76" t="str">
        <v/>
      </c>
      <c r="N76" t="b">
        <f t="shared" si="23"/>
        <v>0</v>
      </c>
      <c r="O76" t="str">
        <v/>
      </c>
      <c r="P76" t="b">
        <v>0</v>
      </c>
      <c r="Q76" t="b">
        <v>0</v>
      </c>
      <c r="R76" t="b">
        <v>0</v>
      </c>
      <c r="S76" t="b">
        <v>0</v>
      </c>
      <c r="T76">
        <v>0</v>
      </c>
      <c r="U76" t="b">
        <v>0</v>
      </c>
      <c r="V76" s="13">
        <v>0</v>
      </c>
      <c r="W76">
        <v>0</v>
      </c>
      <c r="X76">
        <v>0</v>
      </c>
      <c r="Y76" t="str">
        <v/>
      </c>
      <c r="Z76" t="str">
        <v/>
      </c>
      <c r="AA76" t="str">
        <v/>
      </c>
      <c r="AB76" t="str">
        <v/>
      </c>
      <c r="AD76" t="str">
        <v/>
      </c>
      <c r="AF76" s="54" t="str">
        <f t="shared" si="17"/>
        <v/>
      </c>
      <c r="AG76" s="55" t="str">
        <f t="shared" si="18"/>
        <v/>
      </c>
      <c r="AH76" s="55" t="str">
        <f t="shared" si="19"/>
        <v/>
      </c>
      <c r="AI76" s="55" t="str">
        <v/>
      </c>
      <c r="AJ76" s="108" t="str">
        <v/>
      </c>
      <c r="AL76" t="str">
        <v/>
      </c>
      <c r="AM76" t="str">
        <v/>
      </c>
      <c r="AN76" t="str">
        <v/>
      </c>
      <c r="AO76" s="25" t="str">
        <f t="shared" si="20"/>
        <v/>
      </c>
      <c r="AP76" s="35" t="str">
        <v/>
      </c>
      <c r="AQ76" s="35" t="str">
        <v/>
      </c>
      <c r="AR76" s="35" t="str">
        <v/>
      </c>
      <c r="AS76" t="str">
        <f t="shared" ca="1" si="21"/>
        <v/>
      </c>
      <c r="AT76" s="13"/>
      <c r="BH76" s="109"/>
      <c r="BP76" t="b">
        <f ca="1"/>
        <v>0</v>
      </c>
      <c r="BQ76" s="142" t="str">
        <f t="shared" ca="1" si="22"/>
        <v/>
      </c>
      <c r="BR76" s="78">
        <f>ROWS(BR$4:BR76)</f>
        <v>73</v>
      </c>
      <c r="BZ76" s="109">
        <f ca="1"/>
        <v>0</v>
      </c>
      <c r="CA76" s="101"/>
      <c r="CJ76" t="str">
        <f ca="1"/>
        <v/>
      </c>
      <c r="CK76" t="str">
        <f ca="1"/>
        <v/>
      </c>
      <c r="CL76" t="str">
        <f ca="1"/>
        <v/>
      </c>
      <c r="CM76" t="str">
        <f ca="1"/>
        <v/>
      </c>
    </row>
    <row r="77" spans="1:91">
      <c r="A77" s="14" t="str">
        <f>IF(V77,MAX(A$4:A76)+1,"")</f>
        <v/>
      </c>
      <c r="B77" s="51"/>
      <c r="C77" s="12"/>
      <c r="D77" s="12"/>
      <c r="E77" s="87"/>
      <c r="F77" s="263"/>
      <c r="G77" s="174"/>
      <c r="H77" s="181"/>
      <c r="I77" s="179" t="str">
        <v/>
      </c>
      <c r="K77">
        <v>0</v>
      </c>
      <c r="L77" t="str">
        <f>IF(K77,IFERROR(MATCH(TRUE,$K$103:$K130,0),ROWS($K77:$K$103)),"")</f>
        <v/>
      </c>
      <c r="M77" t="str">
        <v/>
      </c>
      <c r="N77" t="b">
        <f t="shared" si="23"/>
        <v>0</v>
      </c>
      <c r="O77" t="str">
        <v/>
      </c>
      <c r="P77" t="b">
        <v>0</v>
      </c>
      <c r="Q77" t="b">
        <v>0</v>
      </c>
      <c r="R77" t="b">
        <v>0</v>
      </c>
      <c r="S77" t="b">
        <v>0</v>
      </c>
      <c r="T77">
        <v>0</v>
      </c>
      <c r="U77" t="b">
        <v>0</v>
      </c>
      <c r="V77" s="13">
        <v>0</v>
      </c>
      <c r="W77">
        <v>0</v>
      </c>
      <c r="X77">
        <v>0</v>
      </c>
      <c r="Y77" t="str">
        <v/>
      </c>
      <c r="Z77" t="str">
        <v/>
      </c>
      <c r="AA77" t="str">
        <v/>
      </c>
      <c r="AB77" t="str">
        <v/>
      </c>
      <c r="AD77" t="str">
        <v/>
      </c>
      <c r="AF77" s="54" t="str">
        <f t="shared" si="17"/>
        <v/>
      </c>
      <c r="AG77" s="55" t="str">
        <f t="shared" si="18"/>
        <v/>
      </c>
      <c r="AH77" s="55" t="str">
        <f t="shared" si="19"/>
        <v/>
      </c>
      <c r="AI77" s="55" t="str">
        <v/>
      </c>
      <c r="AJ77" s="108" t="str">
        <v/>
      </c>
      <c r="AL77" t="str">
        <v/>
      </c>
      <c r="AM77" t="str">
        <v/>
      </c>
      <c r="AN77" t="str">
        <v/>
      </c>
      <c r="AO77" s="25" t="str">
        <f t="shared" si="20"/>
        <v/>
      </c>
      <c r="AP77" s="35" t="str">
        <v/>
      </c>
      <c r="AQ77" s="35" t="str">
        <v/>
      </c>
      <c r="AR77" s="35" t="str">
        <v/>
      </c>
      <c r="AS77" t="str">
        <f t="shared" ca="1" si="21"/>
        <v/>
      </c>
      <c r="AT77" s="13"/>
      <c r="BH77" s="109"/>
      <c r="BP77" t="b">
        <f ca="1"/>
        <v>0</v>
      </c>
      <c r="BQ77" s="142" t="str">
        <f t="shared" ca="1" si="22"/>
        <v/>
      </c>
      <c r="BR77" s="78">
        <f>ROWS(BR$4:BR77)</f>
        <v>74</v>
      </c>
      <c r="BZ77" s="109">
        <f ca="1"/>
        <v>0</v>
      </c>
      <c r="CA77" s="101"/>
      <c r="CJ77" t="str">
        <f ca="1"/>
        <v/>
      </c>
      <c r="CK77" t="str">
        <f ca="1"/>
        <v/>
      </c>
      <c r="CL77" t="str">
        <f ca="1"/>
        <v/>
      </c>
      <c r="CM77" t="str">
        <f ca="1"/>
        <v/>
      </c>
    </row>
    <row r="78" spans="1:91">
      <c r="A78" s="14" t="str">
        <f>IF(V78,MAX(A$4:A77)+1,"")</f>
        <v/>
      </c>
      <c r="B78" s="51"/>
      <c r="C78" s="12"/>
      <c r="D78" s="12"/>
      <c r="E78" s="87"/>
      <c r="F78" s="263"/>
      <c r="G78" s="174"/>
      <c r="H78" s="181"/>
      <c r="I78" s="179" t="str">
        <v/>
      </c>
      <c r="K78">
        <v>0</v>
      </c>
      <c r="L78" t="str">
        <f>IF(K78,IFERROR(MATCH(TRUE,$K$103:$K131,0),ROWS($K78:$K$103)),"")</f>
        <v/>
      </c>
      <c r="M78" t="str">
        <v/>
      </c>
      <c r="N78" t="b">
        <f t="shared" si="23"/>
        <v>0</v>
      </c>
      <c r="O78" t="str">
        <v/>
      </c>
      <c r="P78" t="b">
        <v>0</v>
      </c>
      <c r="Q78" t="b">
        <v>0</v>
      </c>
      <c r="R78" t="b">
        <v>0</v>
      </c>
      <c r="S78" t="b">
        <v>0</v>
      </c>
      <c r="T78">
        <v>0</v>
      </c>
      <c r="U78" t="b">
        <v>0</v>
      </c>
      <c r="V78" s="13">
        <v>0</v>
      </c>
      <c r="W78">
        <v>0</v>
      </c>
      <c r="X78">
        <v>0</v>
      </c>
      <c r="Y78" t="str">
        <v/>
      </c>
      <c r="Z78" t="str">
        <v/>
      </c>
      <c r="AA78" t="str">
        <v/>
      </c>
      <c r="AB78" t="str">
        <v/>
      </c>
      <c r="AD78" t="str">
        <v/>
      </c>
      <c r="AF78" s="54" t="str">
        <f t="shared" si="17"/>
        <v/>
      </c>
      <c r="AG78" s="55" t="str">
        <f t="shared" si="18"/>
        <v/>
      </c>
      <c r="AH78" s="55" t="str">
        <f t="shared" si="19"/>
        <v/>
      </c>
      <c r="AI78" s="55" t="str">
        <v/>
      </c>
      <c r="AJ78" s="108" t="str">
        <v/>
      </c>
      <c r="AL78" t="str">
        <v/>
      </c>
      <c r="AM78" t="str">
        <v/>
      </c>
      <c r="AN78" t="str">
        <v/>
      </c>
      <c r="AO78" s="25" t="str">
        <f t="shared" si="20"/>
        <v/>
      </c>
      <c r="AP78" s="35" t="str">
        <v/>
      </c>
      <c r="AQ78" s="35" t="str">
        <v/>
      </c>
      <c r="AR78" s="35" t="str">
        <v/>
      </c>
      <c r="AS78" t="str">
        <f t="shared" ca="1" si="21"/>
        <v/>
      </c>
      <c r="AT78" s="13"/>
      <c r="BH78" s="109"/>
      <c r="BP78" t="b">
        <f ca="1"/>
        <v>0</v>
      </c>
      <c r="BQ78" s="142" t="str">
        <f t="shared" ca="1" si="22"/>
        <v/>
      </c>
      <c r="BR78" s="78">
        <f>ROWS(BR$4:BR78)</f>
        <v>75</v>
      </c>
      <c r="BZ78" s="109">
        <f ca="1"/>
        <v>0</v>
      </c>
      <c r="CA78" s="101"/>
      <c r="CJ78" t="str">
        <f ca="1"/>
        <v/>
      </c>
      <c r="CK78" t="str">
        <f ca="1"/>
        <v/>
      </c>
      <c r="CL78" t="str">
        <f ca="1"/>
        <v/>
      </c>
      <c r="CM78" t="str">
        <f ca="1"/>
        <v/>
      </c>
    </row>
    <row r="79" spans="1:91">
      <c r="A79" s="14" t="str">
        <f>IF(V79,MAX(A$4:A78)+1,"")</f>
        <v/>
      </c>
      <c r="B79" s="51"/>
      <c r="C79" s="12"/>
      <c r="D79" s="12"/>
      <c r="E79" s="87"/>
      <c r="F79" s="263"/>
      <c r="G79" s="174"/>
      <c r="H79" s="181"/>
      <c r="I79" s="179" t="str">
        <v/>
      </c>
      <c r="K79">
        <v>0</v>
      </c>
      <c r="L79" t="str">
        <f>IF(K79,IFERROR(MATCH(TRUE,$K$103:$K132,0),ROWS($K79:$K$103)),"")</f>
        <v/>
      </c>
      <c r="M79" t="str">
        <v/>
      </c>
      <c r="N79" t="b">
        <f t="shared" si="23"/>
        <v>0</v>
      </c>
      <c r="O79" t="str">
        <v/>
      </c>
      <c r="P79" t="b">
        <v>0</v>
      </c>
      <c r="Q79" t="b">
        <v>0</v>
      </c>
      <c r="R79" t="b">
        <v>0</v>
      </c>
      <c r="S79" t="b">
        <v>0</v>
      </c>
      <c r="T79">
        <v>0</v>
      </c>
      <c r="U79" t="b">
        <v>0</v>
      </c>
      <c r="V79" s="13">
        <v>0</v>
      </c>
      <c r="W79">
        <v>0</v>
      </c>
      <c r="X79">
        <v>0</v>
      </c>
      <c r="Y79" t="str">
        <v/>
      </c>
      <c r="Z79" t="str">
        <v/>
      </c>
      <c r="AA79" t="str">
        <v/>
      </c>
      <c r="AB79" t="str">
        <v/>
      </c>
      <c r="AD79" t="str">
        <v/>
      </c>
      <c r="AF79" s="54" t="str">
        <f t="shared" si="17"/>
        <v/>
      </c>
      <c r="AG79" s="55" t="str">
        <f t="shared" si="18"/>
        <v/>
      </c>
      <c r="AH79" s="55" t="str">
        <f t="shared" si="19"/>
        <v/>
      </c>
      <c r="AI79" s="55" t="str">
        <v/>
      </c>
      <c r="AJ79" s="108" t="str">
        <v/>
      </c>
      <c r="AL79" t="str">
        <v/>
      </c>
      <c r="AM79" t="str">
        <v/>
      </c>
      <c r="AN79" t="str">
        <v/>
      </c>
      <c r="AO79" s="25" t="str">
        <f t="shared" si="20"/>
        <v/>
      </c>
      <c r="AP79" s="35" t="str">
        <v/>
      </c>
      <c r="AQ79" s="35" t="str">
        <v/>
      </c>
      <c r="AR79" s="35" t="str">
        <v/>
      </c>
      <c r="AS79" t="str">
        <f t="shared" ca="1" si="21"/>
        <v/>
      </c>
      <c r="AT79" s="13"/>
      <c r="BH79" s="109"/>
      <c r="BP79" t="b">
        <f ca="1"/>
        <v>0</v>
      </c>
      <c r="BQ79" s="142" t="str">
        <f t="shared" ca="1" si="22"/>
        <v/>
      </c>
      <c r="BR79" s="78">
        <f>ROWS(BR$4:BR79)</f>
        <v>76</v>
      </c>
      <c r="BZ79" s="109">
        <f ca="1"/>
        <v>0</v>
      </c>
      <c r="CA79" s="101"/>
      <c r="CJ79" t="str">
        <f ca="1"/>
        <v/>
      </c>
      <c r="CK79" t="str">
        <f ca="1"/>
        <v/>
      </c>
      <c r="CL79" t="str">
        <f ca="1"/>
        <v/>
      </c>
      <c r="CM79" t="str">
        <f ca="1"/>
        <v/>
      </c>
    </row>
    <row r="80" spans="1:91">
      <c r="A80" s="14" t="str">
        <f>IF(V80,MAX(A$4:A79)+1,"")</f>
        <v/>
      </c>
      <c r="B80" s="51"/>
      <c r="C80" s="12"/>
      <c r="D80" s="12"/>
      <c r="E80" s="87"/>
      <c r="F80" s="263"/>
      <c r="G80" s="174"/>
      <c r="H80" s="181"/>
      <c r="I80" s="179" t="str">
        <v/>
      </c>
      <c r="K80">
        <v>0</v>
      </c>
      <c r="L80" t="str">
        <f>IF(K80,IFERROR(MATCH(TRUE,$K$103:$K133,0),ROWS($K80:$K$103)),"")</f>
        <v/>
      </c>
      <c r="M80" t="str">
        <v/>
      </c>
      <c r="N80" t="b">
        <f t="shared" si="23"/>
        <v>0</v>
      </c>
      <c r="O80" t="str">
        <v/>
      </c>
      <c r="P80" t="b">
        <v>0</v>
      </c>
      <c r="Q80" t="b">
        <v>0</v>
      </c>
      <c r="R80" t="b">
        <v>0</v>
      </c>
      <c r="S80" t="b">
        <v>0</v>
      </c>
      <c r="T80">
        <v>0</v>
      </c>
      <c r="U80" t="b">
        <v>0</v>
      </c>
      <c r="V80" s="13">
        <v>0</v>
      </c>
      <c r="W80">
        <v>0</v>
      </c>
      <c r="X80">
        <v>0</v>
      </c>
      <c r="Y80" t="str">
        <v/>
      </c>
      <c r="Z80" t="str">
        <v/>
      </c>
      <c r="AA80" t="str">
        <v/>
      </c>
      <c r="AB80" t="str">
        <v/>
      </c>
      <c r="AD80" t="str">
        <v/>
      </c>
      <c r="AF80" s="54" t="str">
        <f t="shared" si="17"/>
        <v/>
      </c>
      <c r="AG80" s="55" t="str">
        <f t="shared" si="18"/>
        <v/>
      </c>
      <c r="AH80" s="55" t="str">
        <f t="shared" si="19"/>
        <v/>
      </c>
      <c r="AI80" s="55" t="str">
        <v/>
      </c>
      <c r="AJ80" s="108" t="str">
        <v/>
      </c>
      <c r="AL80" t="str">
        <v/>
      </c>
      <c r="AM80" t="str">
        <v/>
      </c>
      <c r="AN80" t="str">
        <v/>
      </c>
      <c r="AO80" s="25" t="str">
        <f t="shared" si="20"/>
        <v/>
      </c>
      <c r="AP80" s="35" t="str">
        <v/>
      </c>
      <c r="AQ80" s="35" t="str">
        <v/>
      </c>
      <c r="AR80" s="35" t="str">
        <v/>
      </c>
      <c r="AS80" t="str">
        <f t="shared" ca="1" si="21"/>
        <v/>
      </c>
      <c r="AT80" s="13"/>
      <c r="BH80" s="109"/>
      <c r="BP80" t="b">
        <f ca="1"/>
        <v>0</v>
      </c>
      <c r="BQ80" s="142" t="str">
        <f t="shared" ca="1" si="22"/>
        <v/>
      </c>
      <c r="BR80" s="78">
        <f>ROWS(BR$4:BR80)</f>
        <v>77</v>
      </c>
      <c r="BZ80" s="109">
        <f ca="1"/>
        <v>0</v>
      </c>
      <c r="CA80" s="101"/>
      <c r="CJ80" t="str">
        <f ca="1"/>
        <v/>
      </c>
      <c r="CK80" t="str">
        <f ca="1"/>
        <v/>
      </c>
      <c r="CL80" t="str">
        <f ca="1"/>
        <v/>
      </c>
      <c r="CM80" t="str">
        <f ca="1"/>
        <v/>
      </c>
    </row>
    <row r="81" spans="1:91">
      <c r="A81" s="14" t="str">
        <f>IF(V81,MAX(A$4:A80)+1,"")</f>
        <v/>
      </c>
      <c r="B81" s="51"/>
      <c r="C81" s="12"/>
      <c r="D81" s="12"/>
      <c r="E81" s="87"/>
      <c r="F81" s="263"/>
      <c r="G81" s="174"/>
      <c r="H81" s="181"/>
      <c r="I81" s="179" t="str">
        <v/>
      </c>
      <c r="K81">
        <v>0</v>
      </c>
      <c r="L81" t="str">
        <f>IF(K81,IFERROR(MATCH(TRUE,$K$103:$K134,0),ROWS($K81:$K$103)),"")</f>
        <v/>
      </c>
      <c r="M81" t="str">
        <v/>
      </c>
      <c r="N81" t="b">
        <f t="shared" si="23"/>
        <v>0</v>
      </c>
      <c r="O81" t="str">
        <v/>
      </c>
      <c r="P81" t="b">
        <v>0</v>
      </c>
      <c r="Q81" t="b">
        <v>0</v>
      </c>
      <c r="R81" t="b">
        <v>0</v>
      </c>
      <c r="S81" t="b">
        <v>0</v>
      </c>
      <c r="T81">
        <v>0</v>
      </c>
      <c r="U81" t="b">
        <v>0</v>
      </c>
      <c r="V81" s="13">
        <v>0</v>
      </c>
      <c r="W81">
        <v>0</v>
      </c>
      <c r="X81">
        <v>0</v>
      </c>
      <c r="Y81" t="str">
        <v/>
      </c>
      <c r="Z81" t="str">
        <v/>
      </c>
      <c r="AA81" t="str">
        <v/>
      </c>
      <c r="AB81" t="str">
        <v/>
      </c>
      <c r="AD81" t="str">
        <v/>
      </c>
      <c r="AF81" s="54" t="str">
        <f t="shared" si="17"/>
        <v/>
      </c>
      <c r="AG81" s="55" t="str">
        <f t="shared" si="18"/>
        <v/>
      </c>
      <c r="AH81" s="55" t="str">
        <f t="shared" si="19"/>
        <v/>
      </c>
      <c r="AI81" s="55" t="str">
        <v/>
      </c>
      <c r="AJ81" s="108" t="str">
        <v/>
      </c>
      <c r="AL81" t="str">
        <v/>
      </c>
      <c r="AM81" t="str">
        <v/>
      </c>
      <c r="AN81" t="str">
        <v/>
      </c>
      <c r="AO81" s="25" t="str">
        <f t="shared" si="20"/>
        <v/>
      </c>
      <c r="AP81" s="35" t="str">
        <v/>
      </c>
      <c r="AQ81" s="35" t="str">
        <v/>
      </c>
      <c r="AR81" s="35" t="str">
        <v/>
      </c>
      <c r="AS81" t="str">
        <f t="shared" ca="1" si="21"/>
        <v/>
      </c>
      <c r="AT81" s="13"/>
      <c r="BH81" s="109"/>
      <c r="BP81" t="b">
        <f ca="1"/>
        <v>0</v>
      </c>
      <c r="BQ81" s="142" t="str">
        <f t="shared" ca="1" si="22"/>
        <v/>
      </c>
      <c r="BR81" s="78">
        <f>ROWS(BR$4:BR81)</f>
        <v>78</v>
      </c>
      <c r="BZ81" s="109">
        <f ca="1"/>
        <v>0</v>
      </c>
      <c r="CA81" s="101"/>
      <c r="CJ81" t="str">
        <f ca="1"/>
        <v/>
      </c>
      <c r="CK81" t="str">
        <f ca="1"/>
        <v/>
      </c>
      <c r="CL81" t="str">
        <f ca="1"/>
        <v/>
      </c>
      <c r="CM81" t="str">
        <f ca="1"/>
        <v/>
      </c>
    </row>
    <row r="82" spans="1:91">
      <c r="A82" s="14" t="str">
        <f>IF(V82,MAX(A$4:A81)+1,"")</f>
        <v/>
      </c>
      <c r="B82" s="51"/>
      <c r="C82" s="12"/>
      <c r="D82" s="12"/>
      <c r="E82" s="87"/>
      <c r="F82" s="263"/>
      <c r="G82" s="174"/>
      <c r="H82" s="181"/>
      <c r="I82" s="179" t="str">
        <v/>
      </c>
      <c r="K82">
        <v>0</v>
      </c>
      <c r="L82" t="str">
        <f>IF(K82,IFERROR(MATCH(TRUE,$K$103:$K135,0),ROWS($K82:$K$103)),"")</f>
        <v/>
      </c>
      <c r="M82" t="str">
        <v/>
      </c>
      <c r="N82" t="b">
        <f t="shared" si="23"/>
        <v>0</v>
      </c>
      <c r="O82" t="str">
        <v/>
      </c>
      <c r="P82" t="b">
        <v>0</v>
      </c>
      <c r="Q82" t="b">
        <v>0</v>
      </c>
      <c r="R82" t="b">
        <v>0</v>
      </c>
      <c r="S82" t="b">
        <v>0</v>
      </c>
      <c r="T82">
        <v>0</v>
      </c>
      <c r="U82" t="b">
        <v>0</v>
      </c>
      <c r="V82" s="13">
        <v>0</v>
      </c>
      <c r="W82">
        <v>0</v>
      </c>
      <c r="X82">
        <v>0</v>
      </c>
      <c r="Y82" t="str">
        <v/>
      </c>
      <c r="Z82" t="str">
        <v/>
      </c>
      <c r="AA82" t="str">
        <v/>
      </c>
      <c r="AB82" t="str">
        <v/>
      </c>
      <c r="AD82" t="str">
        <v/>
      </c>
      <c r="AF82" s="54" t="str">
        <f t="shared" si="17"/>
        <v/>
      </c>
      <c r="AG82" s="55" t="str">
        <f t="shared" si="18"/>
        <v/>
      </c>
      <c r="AH82" s="55" t="str">
        <f t="shared" si="19"/>
        <v/>
      </c>
      <c r="AI82" s="55" t="str">
        <v/>
      </c>
      <c r="AJ82" s="108" t="str">
        <v/>
      </c>
      <c r="AL82" t="str">
        <v/>
      </c>
      <c r="AM82" t="str">
        <v/>
      </c>
      <c r="AN82" t="str">
        <v/>
      </c>
      <c r="AO82" s="25" t="str">
        <f t="shared" si="20"/>
        <v/>
      </c>
      <c r="AP82" s="35" t="str">
        <v/>
      </c>
      <c r="AQ82" s="35" t="str">
        <v/>
      </c>
      <c r="AR82" s="35" t="str">
        <v/>
      </c>
      <c r="AS82" t="str">
        <f t="shared" ca="1" si="21"/>
        <v/>
      </c>
      <c r="AT82" s="13"/>
      <c r="BH82" s="109"/>
      <c r="BP82" t="b">
        <f ca="1"/>
        <v>0</v>
      </c>
      <c r="BQ82" s="142" t="str">
        <f t="shared" ca="1" si="22"/>
        <v/>
      </c>
      <c r="BR82" s="78">
        <f>ROWS(BR$4:BR82)</f>
        <v>79</v>
      </c>
      <c r="BZ82" s="109">
        <f ca="1"/>
        <v>0</v>
      </c>
      <c r="CA82" s="101"/>
      <c r="CJ82" t="str">
        <f ca="1"/>
        <v/>
      </c>
      <c r="CK82" t="str">
        <f ca="1"/>
        <v/>
      </c>
      <c r="CL82" t="str">
        <f ca="1"/>
        <v/>
      </c>
      <c r="CM82" t="str">
        <f ca="1"/>
        <v/>
      </c>
    </row>
    <row r="83" spans="1:91">
      <c r="A83" s="14" t="str">
        <f>IF(V83,MAX(A$4:A82)+1,"")</f>
        <v/>
      </c>
      <c r="B83" s="51"/>
      <c r="C83" s="12"/>
      <c r="D83" s="12"/>
      <c r="E83" s="87"/>
      <c r="F83" s="263"/>
      <c r="G83" s="174"/>
      <c r="H83" s="181"/>
      <c r="I83" s="179" t="str">
        <v/>
      </c>
      <c r="K83">
        <v>0</v>
      </c>
      <c r="L83" t="str">
        <f>IF(K83,IFERROR(MATCH(TRUE,$K$103:$K136,0),ROWS($K83:$K$103)),"")</f>
        <v/>
      </c>
      <c r="M83" t="str">
        <v/>
      </c>
      <c r="N83" t="b">
        <f t="shared" si="23"/>
        <v>0</v>
      </c>
      <c r="O83" t="str">
        <v/>
      </c>
      <c r="P83" t="b">
        <v>0</v>
      </c>
      <c r="Q83" t="b">
        <v>0</v>
      </c>
      <c r="R83" t="b">
        <v>0</v>
      </c>
      <c r="S83" t="b">
        <v>0</v>
      </c>
      <c r="T83">
        <v>0</v>
      </c>
      <c r="U83" t="b">
        <v>0</v>
      </c>
      <c r="V83" s="13">
        <v>0</v>
      </c>
      <c r="W83">
        <v>0</v>
      </c>
      <c r="X83">
        <v>0</v>
      </c>
      <c r="Y83" t="str">
        <v/>
      </c>
      <c r="Z83" t="str">
        <v/>
      </c>
      <c r="AA83" t="str">
        <v/>
      </c>
      <c r="AB83" t="str">
        <v/>
      </c>
      <c r="AD83" t="str">
        <v/>
      </c>
      <c r="AF83" s="54" t="str">
        <f t="shared" si="17"/>
        <v/>
      </c>
      <c r="AG83" s="55" t="str">
        <f t="shared" si="18"/>
        <v/>
      </c>
      <c r="AH83" s="55" t="str">
        <f t="shared" si="19"/>
        <v/>
      </c>
      <c r="AI83" s="55" t="str">
        <v/>
      </c>
      <c r="AJ83" s="108" t="str">
        <v/>
      </c>
      <c r="AL83" t="str">
        <v/>
      </c>
      <c r="AM83" t="str">
        <v/>
      </c>
      <c r="AN83" t="str">
        <v/>
      </c>
      <c r="AO83" s="25" t="str">
        <f t="shared" si="20"/>
        <v/>
      </c>
      <c r="AP83" s="35" t="str">
        <v/>
      </c>
      <c r="AQ83" s="35" t="str">
        <v/>
      </c>
      <c r="AR83" s="35" t="str">
        <v/>
      </c>
      <c r="AS83" t="str">
        <f t="shared" ca="1" si="21"/>
        <v/>
      </c>
      <c r="AT83" s="13"/>
      <c r="BH83" s="109"/>
      <c r="BP83" t="b">
        <f ca="1"/>
        <v>0</v>
      </c>
      <c r="BQ83" s="142" t="str">
        <f t="shared" ca="1" si="22"/>
        <v/>
      </c>
      <c r="BR83" s="78">
        <f>ROWS(BR$4:BR83)</f>
        <v>80</v>
      </c>
      <c r="BZ83" s="109">
        <f ca="1"/>
        <v>0</v>
      </c>
      <c r="CA83" s="101"/>
      <c r="CJ83" t="str">
        <f ca="1"/>
        <v/>
      </c>
      <c r="CK83" t="str">
        <f ca="1"/>
        <v/>
      </c>
      <c r="CL83" t="str">
        <f ca="1"/>
        <v/>
      </c>
      <c r="CM83" t="str">
        <f ca="1"/>
        <v/>
      </c>
    </row>
    <row r="84" spans="1:91">
      <c r="A84" s="14" t="str">
        <f>IF(V84,MAX(A$4:A83)+1,"")</f>
        <v/>
      </c>
      <c r="B84" s="51"/>
      <c r="C84" s="12"/>
      <c r="D84" s="12"/>
      <c r="E84" s="87"/>
      <c r="F84" s="263"/>
      <c r="G84" s="174"/>
      <c r="H84" s="181"/>
      <c r="I84" s="179" t="str">
        <v/>
      </c>
      <c r="K84">
        <v>0</v>
      </c>
      <c r="L84" t="str">
        <f>IF(K84,IFERROR(MATCH(TRUE,$K$103:$K137,0),ROWS($K84:$K$103)),"")</f>
        <v/>
      </c>
      <c r="M84" t="str">
        <v/>
      </c>
      <c r="N84" t="b">
        <f t="shared" si="23"/>
        <v>0</v>
      </c>
      <c r="O84" t="str">
        <v/>
      </c>
      <c r="P84" t="b">
        <v>0</v>
      </c>
      <c r="Q84" t="b">
        <v>0</v>
      </c>
      <c r="R84" t="b">
        <v>0</v>
      </c>
      <c r="S84" t="b">
        <v>0</v>
      </c>
      <c r="T84">
        <v>0</v>
      </c>
      <c r="U84" t="b">
        <v>0</v>
      </c>
      <c r="V84" s="13">
        <v>0</v>
      </c>
      <c r="W84">
        <v>0</v>
      </c>
      <c r="X84">
        <v>0</v>
      </c>
      <c r="Y84" t="str">
        <v/>
      </c>
      <c r="Z84" t="str">
        <v/>
      </c>
      <c r="AA84" t="str">
        <v/>
      </c>
      <c r="AB84" t="str">
        <v/>
      </c>
      <c r="AD84" t="str">
        <v/>
      </c>
      <c r="AF84" s="54" t="str">
        <f t="shared" si="17"/>
        <v/>
      </c>
      <c r="AG84" s="55" t="str">
        <f t="shared" si="18"/>
        <v/>
      </c>
      <c r="AH84" s="55" t="str">
        <f t="shared" si="19"/>
        <v/>
      </c>
      <c r="AI84" s="55" t="str">
        <v/>
      </c>
      <c r="AJ84" s="108" t="str">
        <v/>
      </c>
      <c r="AL84" t="str">
        <v/>
      </c>
      <c r="AM84" t="str">
        <v/>
      </c>
      <c r="AN84" t="str">
        <v/>
      </c>
      <c r="AO84" s="25" t="str">
        <f t="shared" si="20"/>
        <v/>
      </c>
      <c r="AP84" s="35" t="str">
        <v/>
      </c>
      <c r="AQ84" s="35" t="str">
        <v/>
      </c>
      <c r="AR84" s="35" t="str">
        <v/>
      </c>
      <c r="AS84" t="str">
        <f t="shared" ca="1" si="21"/>
        <v/>
      </c>
      <c r="AT84" s="13"/>
      <c r="BH84" s="109"/>
      <c r="BP84" t="b">
        <f ca="1"/>
        <v>0</v>
      </c>
      <c r="BQ84" s="142" t="str">
        <f t="shared" ca="1" si="22"/>
        <v/>
      </c>
      <c r="BR84" s="78">
        <f>ROWS(BR$4:BR84)</f>
        <v>81</v>
      </c>
      <c r="BZ84" s="109">
        <f ca="1"/>
        <v>0</v>
      </c>
      <c r="CA84" s="101"/>
      <c r="CJ84" t="str">
        <f ca="1"/>
        <v/>
      </c>
      <c r="CK84" t="str">
        <f ca="1"/>
        <v/>
      </c>
      <c r="CL84" t="str">
        <f ca="1"/>
        <v/>
      </c>
      <c r="CM84" t="str">
        <f ca="1"/>
        <v/>
      </c>
    </row>
    <row r="85" spans="1:91">
      <c r="A85" s="14" t="str">
        <f>IF(V85,MAX(A$4:A84)+1,"")</f>
        <v/>
      </c>
      <c r="B85" s="51"/>
      <c r="C85" s="12"/>
      <c r="D85" s="12"/>
      <c r="E85" s="87"/>
      <c r="F85" s="263"/>
      <c r="G85" s="174"/>
      <c r="H85" s="181"/>
      <c r="I85" s="179" t="str">
        <v/>
      </c>
      <c r="K85">
        <v>0</v>
      </c>
      <c r="L85" t="str">
        <f>IF(K85,IFERROR(MATCH(TRUE,$K$103:$K138,0),ROWS($K85:$K$103)),"")</f>
        <v/>
      </c>
      <c r="M85" t="str">
        <v/>
      </c>
      <c r="N85" t="b">
        <f t="shared" si="23"/>
        <v>0</v>
      </c>
      <c r="O85" t="str">
        <v/>
      </c>
      <c r="P85" t="b">
        <v>0</v>
      </c>
      <c r="Q85" t="b">
        <v>0</v>
      </c>
      <c r="R85" t="b">
        <v>0</v>
      </c>
      <c r="S85" t="b">
        <v>0</v>
      </c>
      <c r="T85">
        <v>0</v>
      </c>
      <c r="U85" t="b">
        <v>0</v>
      </c>
      <c r="V85" s="13">
        <v>0</v>
      </c>
      <c r="W85">
        <v>0</v>
      </c>
      <c r="X85">
        <v>0</v>
      </c>
      <c r="Y85" t="str">
        <v/>
      </c>
      <c r="Z85" t="str">
        <v/>
      </c>
      <c r="AA85" t="str">
        <v/>
      </c>
      <c r="AB85" t="str">
        <v/>
      </c>
      <c r="AD85" t="str">
        <v/>
      </c>
      <c r="AF85" s="54" t="str">
        <f t="shared" si="17"/>
        <v/>
      </c>
      <c r="AG85" s="55" t="str">
        <f t="shared" si="18"/>
        <v/>
      </c>
      <c r="AH85" s="55" t="str">
        <f t="shared" si="19"/>
        <v/>
      </c>
      <c r="AI85" s="55" t="str">
        <v/>
      </c>
      <c r="AJ85" s="108" t="str">
        <v/>
      </c>
      <c r="AL85" t="str">
        <v/>
      </c>
      <c r="AM85" t="str">
        <v/>
      </c>
      <c r="AN85" t="str">
        <v/>
      </c>
      <c r="AO85" s="25" t="str">
        <f t="shared" si="20"/>
        <v/>
      </c>
      <c r="AP85" s="35" t="str">
        <v/>
      </c>
      <c r="AQ85" s="35" t="str">
        <v/>
      </c>
      <c r="AR85" s="35" t="str">
        <v/>
      </c>
      <c r="AS85" t="str">
        <f t="shared" ca="1" si="21"/>
        <v/>
      </c>
      <c r="AT85" s="13"/>
      <c r="BH85" s="109"/>
      <c r="BP85" t="b">
        <f ca="1"/>
        <v>0</v>
      </c>
      <c r="BQ85" s="142" t="str">
        <f t="shared" ca="1" si="22"/>
        <v/>
      </c>
      <c r="BR85" s="78">
        <f>ROWS(BR$4:BR85)</f>
        <v>82</v>
      </c>
      <c r="BZ85" s="109">
        <f ca="1"/>
        <v>0</v>
      </c>
      <c r="CA85" s="101"/>
      <c r="CJ85" t="str">
        <f ca="1"/>
        <v/>
      </c>
      <c r="CK85" t="str">
        <f ca="1"/>
        <v/>
      </c>
      <c r="CL85" t="str">
        <f ca="1"/>
        <v/>
      </c>
      <c r="CM85" t="str">
        <f ca="1"/>
        <v/>
      </c>
    </row>
    <row r="86" spans="1:91">
      <c r="A86" s="14" t="str">
        <f>IF(V86,MAX(A$4:A85)+1,"")</f>
        <v/>
      </c>
      <c r="B86" s="51"/>
      <c r="C86" s="12"/>
      <c r="D86" s="12"/>
      <c r="E86" s="87"/>
      <c r="F86" s="263"/>
      <c r="G86" s="174"/>
      <c r="H86" s="181"/>
      <c r="I86" s="179" t="str">
        <v/>
      </c>
      <c r="K86">
        <v>0</v>
      </c>
      <c r="L86" t="str">
        <f>IF(K86,IFERROR(MATCH(TRUE,$K$103:$K139,0),ROWS($K86:$K$103)),"")</f>
        <v/>
      </c>
      <c r="M86" t="str">
        <v/>
      </c>
      <c r="N86" t="b">
        <f t="shared" si="23"/>
        <v>0</v>
      </c>
      <c r="O86" t="str">
        <v/>
      </c>
      <c r="P86" t="b">
        <v>0</v>
      </c>
      <c r="Q86" t="b">
        <v>0</v>
      </c>
      <c r="R86" t="b">
        <v>0</v>
      </c>
      <c r="S86" t="b">
        <v>0</v>
      </c>
      <c r="T86">
        <v>0</v>
      </c>
      <c r="U86" t="b">
        <v>0</v>
      </c>
      <c r="V86" s="13">
        <v>0</v>
      </c>
      <c r="W86">
        <v>0</v>
      </c>
      <c r="X86">
        <v>0</v>
      </c>
      <c r="Y86" t="str">
        <v/>
      </c>
      <c r="Z86" t="str">
        <v/>
      </c>
      <c r="AA86" t="str">
        <v/>
      </c>
      <c r="AB86" t="str">
        <v/>
      </c>
      <c r="AD86" t="str">
        <v/>
      </c>
      <c r="AF86" s="54" t="str">
        <f t="shared" si="17"/>
        <v/>
      </c>
      <c r="AG86" s="55" t="str">
        <f t="shared" si="18"/>
        <v/>
      </c>
      <c r="AH86" s="55" t="str">
        <f t="shared" si="19"/>
        <v/>
      </c>
      <c r="AI86" s="55" t="str">
        <v/>
      </c>
      <c r="AJ86" s="108" t="str">
        <v/>
      </c>
      <c r="AL86" t="str">
        <v/>
      </c>
      <c r="AM86" t="str">
        <v/>
      </c>
      <c r="AN86" t="str">
        <v/>
      </c>
      <c r="AO86" s="25" t="str">
        <f t="shared" si="20"/>
        <v/>
      </c>
      <c r="AP86" s="35" t="str">
        <v/>
      </c>
      <c r="AQ86" s="35" t="str">
        <v/>
      </c>
      <c r="AR86" s="35" t="str">
        <v/>
      </c>
      <c r="AS86" t="str">
        <f t="shared" ca="1" si="21"/>
        <v/>
      </c>
      <c r="AT86" s="13"/>
      <c r="BH86" s="109"/>
      <c r="BP86" t="b">
        <f ca="1"/>
        <v>0</v>
      </c>
      <c r="BQ86" s="142" t="str">
        <f t="shared" ca="1" si="22"/>
        <v/>
      </c>
      <c r="BR86" s="78">
        <f>ROWS(BR$4:BR86)</f>
        <v>83</v>
      </c>
      <c r="BZ86" s="109">
        <f ca="1"/>
        <v>0</v>
      </c>
      <c r="CA86" s="101"/>
      <c r="CJ86" t="str">
        <f ca="1"/>
        <v/>
      </c>
      <c r="CK86" t="str">
        <f ca="1"/>
        <v/>
      </c>
      <c r="CL86" t="str">
        <f ca="1"/>
        <v/>
      </c>
      <c r="CM86" t="str">
        <f ca="1"/>
        <v/>
      </c>
    </row>
    <row r="87" spans="1:91">
      <c r="A87" s="14" t="str">
        <f>IF(V87,MAX(A$4:A86)+1,"")</f>
        <v/>
      </c>
      <c r="B87" s="51"/>
      <c r="C87" s="12"/>
      <c r="D87" s="12"/>
      <c r="E87" s="87"/>
      <c r="F87" s="263"/>
      <c r="G87" s="174"/>
      <c r="H87" s="181"/>
      <c r="I87" s="179" t="str">
        <v/>
      </c>
      <c r="K87">
        <v>0</v>
      </c>
      <c r="L87" t="str">
        <f>IF(K87,IFERROR(MATCH(TRUE,$K$103:$K140,0),ROWS($K87:$K$103)),"")</f>
        <v/>
      </c>
      <c r="M87" t="str">
        <v/>
      </c>
      <c r="N87" t="b">
        <f t="shared" si="23"/>
        <v>0</v>
      </c>
      <c r="O87" t="str">
        <v/>
      </c>
      <c r="P87" t="b">
        <v>0</v>
      </c>
      <c r="Q87" t="b">
        <v>0</v>
      </c>
      <c r="R87" t="b">
        <v>0</v>
      </c>
      <c r="S87" t="b">
        <v>0</v>
      </c>
      <c r="T87">
        <v>0</v>
      </c>
      <c r="U87" t="b">
        <v>0</v>
      </c>
      <c r="V87" s="13">
        <v>0</v>
      </c>
      <c r="W87">
        <v>0</v>
      </c>
      <c r="X87">
        <v>0</v>
      </c>
      <c r="Y87" t="str">
        <v/>
      </c>
      <c r="Z87" t="str">
        <v/>
      </c>
      <c r="AA87" t="str">
        <v/>
      </c>
      <c r="AB87" t="str">
        <v/>
      </c>
      <c r="AD87" t="str">
        <v/>
      </c>
      <c r="AF87" s="54" t="str">
        <f t="shared" si="17"/>
        <v/>
      </c>
      <c r="AG87" s="55" t="str">
        <f t="shared" si="18"/>
        <v/>
      </c>
      <c r="AH87" s="55" t="str">
        <f t="shared" si="19"/>
        <v/>
      </c>
      <c r="AI87" s="55" t="str">
        <v/>
      </c>
      <c r="AJ87" s="108" t="str">
        <v/>
      </c>
      <c r="AL87" t="str">
        <v/>
      </c>
      <c r="AM87" t="str">
        <v/>
      </c>
      <c r="AN87" t="str">
        <v/>
      </c>
      <c r="AO87" s="25" t="str">
        <f t="shared" si="20"/>
        <v/>
      </c>
      <c r="AP87" s="35" t="str">
        <v/>
      </c>
      <c r="AQ87" s="35" t="str">
        <v/>
      </c>
      <c r="AR87" s="35" t="str">
        <v/>
      </c>
      <c r="AS87" t="str">
        <f t="shared" ca="1" si="21"/>
        <v/>
      </c>
      <c r="AT87" s="13"/>
      <c r="BH87" s="109"/>
      <c r="BP87" t="b">
        <f ca="1"/>
        <v>0</v>
      </c>
      <c r="BQ87" s="142" t="str">
        <f t="shared" ca="1" si="22"/>
        <v/>
      </c>
      <c r="BR87" s="78">
        <f>ROWS(BR$4:BR87)</f>
        <v>84</v>
      </c>
      <c r="BZ87" s="109">
        <f ca="1"/>
        <v>0</v>
      </c>
      <c r="CA87" s="101"/>
      <c r="CJ87" t="str">
        <f ca="1"/>
        <v/>
      </c>
      <c r="CK87" t="str">
        <f ca="1"/>
        <v/>
      </c>
      <c r="CL87" t="str">
        <f ca="1"/>
        <v/>
      </c>
      <c r="CM87" t="str">
        <f ca="1"/>
        <v/>
      </c>
    </row>
    <row r="88" spans="1:91">
      <c r="A88" s="14" t="str">
        <f>IF(V88,MAX(A$4:A87)+1,"")</f>
        <v/>
      </c>
      <c r="B88" s="51"/>
      <c r="C88" s="12"/>
      <c r="D88" s="12"/>
      <c r="E88" s="87"/>
      <c r="F88" s="263"/>
      <c r="G88" s="174"/>
      <c r="H88" s="181"/>
      <c r="I88" s="179" t="str">
        <v/>
      </c>
      <c r="K88">
        <v>0</v>
      </c>
      <c r="L88" t="str">
        <f>IF(K88,IFERROR(MATCH(TRUE,$K$103:$K141,0),ROWS($K88:$K$103)),"")</f>
        <v/>
      </c>
      <c r="M88" t="str">
        <v/>
      </c>
      <c r="N88" t="b">
        <f t="shared" si="23"/>
        <v>0</v>
      </c>
      <c r="O88" t="str">
        <v/>
      </c>
      <c r="P88" t="b">
        <v>0</v>
      </c>
      <c r="Q88" t="b">
        <v>0</v>
      </c>
      <c r="R88" t="b">
        <v>0</v>
      </c>
      <c r="S88" t="b">
        <v>0</v>
      </c>
      <c r="T88">
        <v>0</v>
      </c>
      <c r="U88" t="b">
        <v>0</v>
      </c>
      <c r="V88" s="13">
        <v>0</v>
      </c>
      <c r="W88">
        <v>0</v>
      </c>
      <c r="X88">
        <v>0</v>
      </c>
      <c r="Y88" t="str">
        <v/>
      </c>
      <c r="Z88" t="str">
        <v/>
      </c>
      <c r="AA88" t="str">
        <v/>
      </c>
      <c r="AB88" t="str">
        <v/>
      </c>
      <c r="AD88" t="str">
        <v/>
      </c>
      <c r="AF88" s="54" t="str">
        <f t="shared" si="17"/>
        <v/>
      </c>
      <c r="AG88" s="55" t="str">
        <f t="shared" si="18"/>
        <v/>
      </c>
      <c r="AH88" s="55" t="str">
        <f t="shared" si="19"/>
        <v/>
      </c>
      <c r="AI88" s="55" t="str">
        <v/>
      </c>
      <c r="AJ88" s="108" t="str">
        <v/>
      </c>
      <c r="AL88" t="str">
        <v/>
      </c>
      <c r="AM88" t="str">
        <v/>
      </c>
      <c r="AN88" t="str">
        <v/>
      </c>
      <c r="AO88" s="25" t="str">
        <f t="shared" si="20"/>
        <v/>
      </c>
      <c r="AP88" s="35" t="str">
        <v/>
      </c>
      <c r="AQ88" s="35" t="str">
        <v/>
      </c>
      <c r="AR88" s="35" t="str">
        <v/>
      </c>
      <c r="AS88" t="str">
        <f t="shared" ca="1" si="21"/>
        <v/>
      </c>
      <c r="AT88" s="13"/>
      <c r="BH88" s="109"/>
      <c r="BP88" t="b">
        <f ca="1"/>
        <v>0</v>
      </c>
      <c r="BQ88" s="142" t="str">
        <f t="shared" ca="1" si="22"/>
        <v/>
      </c>
      <c r="BR88" s="78">
        <f>ROWS(BR$4:BR88)</f>
        <v>85</v>
      </c>
      <c r="BZ88" s="109">
        <f ca="1"/>
        <v>0</v>
      </c>
      <c r="CA88" s="101"/>
      <c r="CJ88" t="str">
        <f ca="1"/>
        <v/>
      </c>
      <c r="CK88" t="str">
        <f ca="1"/>
        <v/>
      </c>
      <c r="CL88" t="str">
        <f ca="1"/>
        <v/>
      </c>
      <c r="CM88" t="str">
        <f ca="1"/>
        <v/>
      </c>
    </row>
    <row r="89" spans="1:91">
      <c r="A89" s="14" t="str">
        <f>IF(V89,MAX(A$4:A88)+1,"")</f>
        <v/>
      </c>
      <c r="B89" s="51"/>
      <c r="C89" s="12"/>
      <c r="D89" s="12"/>
      <c r="E89" s="87"/>
      <c r="F89" s="263"/>
      <c r="G89" s="174"/>
      <c r="H89" s="181"/>
      <c r="I89" s="179" t="str">
        <v/>
      </c>
      <c r="K89">
        <v>0</v>
      </c>
      <c r="L89" t="str">
        <f>IF(K89,IFERROR(MATCH(TRUE,$K$103:$K142,0),ROWS($K89:$K$103)),"")</f>
        <v/>
      </c>
      <c r="M89" t="str">
        <v/>
      </c>
      <c r="N89" t="b">
        <f t="shared" si="23"/>
        <v>0</v>
      </c>
      <c r="O89" t="str">
        <v/>
      </c>
      <c r="P89" t="b">
        <v>0</v>
      </c>
      <c r="Q89" t="b">
        <v>0</v>
      </c>
      <c r="R89" t="b">
        <v>0</v>
      </c>
      <c r="S89" t="b">
        <v>0</v>
      </c>
      <c r="T89">
        <v>0</v>
      </c>
      <c r="U89" t="b">
        <v>0</v>
      </c>
      <c r="V89" s="13">
        <v>0</v>
      </c>
      <c r="W89">
        <v>0</v>
      </c>
      <c r="X89">
        <v>0</v>
      </c>
      <c r="Y89" t="str">
        <v/>
      </c>
      <c r="Z89" t="str">
        <v/>
      </c>
      <c r="AA89" t="str">
        <v/>
      </c>
      <c r="AB89" t="str">
        <v/>
      </c>
      <c r="AD89" t="str">
        <v/>
      </c>
      <c r="AF89" s="54" t="str">
        <f t="shared" si="17"/>
        <v/>
      </c>
      <c r="AG89" s="55" t="str">
        <f t="shared" si="18"/>
        <v/>
      </c>
      <c r="AH89" s="55" t="str">
        <f t="shared" si="19"/>
        <v/>
      </c>
      <c r="AI89" s="55" t="str">
        <v/>
      </c>
      <c r="AJ89" s="108" t="str">
        <v/>
      </c>
      <c r="AL89" t="str">
        <v/>
      </c>
      <c r="AM89" t="str">
        <v/>
      </c>
      <c r="AN89" t="str">
        <v/>
      </c>
      <c r="AO89" s="25" t="str">
        <f t="shared" si="20"/>
        <v/>
      </c>
      <c r="AP89" s="35" t="str">
        <v/>
      </c>
      <c r="AQ89" s="35" t="str">
        <v/>
      </c>
      <c r="AR89" s="35" t="str">
        <v/>
      </c>
      <c r="AS89" t="str">
        <f t="shared" ca="1" si="21"/>
        <v/>
      </c>
      <c r="AT89" s="13"/>
      <c r="BH89" s="109"/>
      <c r="BP89" t="b">
        <f ca="1"/>
        <v>0</v>
      </c>
      <c r="BQ89" s="142" t="str">
        <f t="shared" ca="1" si="22"/>
        <v/>
      </c>
      <c r="BR89" s="78">
        <f>ROWS(BR$4:BR89)</f>
        <v>86</v>
      </c>
      <c r="BZ89" s="109">
        <f ca="1"/>
        <v>0</v>
      </c>
      <c r="CA89" s="101"/>
      <c r="CJ89" t="str">
        <f ca="1"/>
        <v/>
      </c>
      <c r="CK89" t="str">
        <f ca="1"/>
        <v/>
      </c>
      <c r="CL89" t="str">
        <f ca="1"/>
        <v/>
      </c>
      <c r="CM89" t="str">
        <f ca="1"/>
        <v/>
      </c>
    </row>
    <row r="90" spans="1:91">
      <c r="A90" s="14" t="str">
        <f>IF(V90,MAX(A$4:A89)+1,"")</f>
        <v/>
      </c>
      <c r="B90" s="51"/>
      <c r="C90" s="12"/>
      <c r="D90" s="12"/>
      <c r="E90" s="87"/>
      <c r="F90" s="263"/>
      <c r="G90" s="174"/>
      <c r="H90" s="181"/>
      <c r="I90" s="179" t="str">
        <v/>
      </c>
      <c r="K90">
        <v>0</v>
      </c>
      <c r="L90" t="str">
        <f>IF(K90,IFERROR(MATCH(TRUE,$K$103:$K143,0),ROWS($K90:$K$103)),"")</f>
        <v/>
      </c>
      <c r="M90" t="str">
        <v/>
      </c>
      <c r="N90" t="b">
        <f t="shared" si="23"/>
        <v>0</v>
      </c>
      <c r="O90" t="str">
        <v/>
      </c>
      <c r="P90" t="b">
        <v>0</v>
      </c>
      <c r="Q90" t="b">
        <v>0</v>
      </c>
      <c r="R90" t="b">
        <v>0</v>
      </c>
      <c r="S90" t="b">
        <v>0</v>
      </c>
      <c r="T90">
        <v>0</v>
      </c>
      <c r="U90" t="b">
        <v>0</v>
      </c>
      <c r="V90" s="13">
        <v>0</v>
      </c>
      <c r="W90">
        <v>0</v>
      </c>
      <c r="X90">
        <v>0</v>
      </c>
      <c r="Y90" t="str">
        <v/>
      </c>
      <c r="Z90" t="str">
        <v/>
      </c>
      <c r="AA90" t="str">
        <v/>
      </c>
      <c r="AB90" t="str">
        <v/>
      </c>
      <c r="AD90" t="str">
        <v/>
      </c>
      <c r="AF90" s="54" t="str">
        <f t="shared" si="17"/>
        <v/>
      </c>
      <c r="AG90" s="55" t="str">
        <f t="shared" si="18"/>
        <v/>
      </c>
      <c r="AH90" s="55" t="str">
        <f t="shared" si="19"/>
        <v/>
      </c>
      <c r="AI90" s="55" t="str">
        <v/>
      </c>
      <c r="AJ90" s="108" t="str">
        <v/>
      </c>
      <c r="AL90" t="str">
        <v/>
      </c>
      <c r="AM90" t="str">
        <v/>
      </c>
      <c r="AN90" t="str">
        <v/>
      </c>
      <c r="AO90" s="25" t="str">
        <f t="shared" si="20"/>
        <v/>
      </c>
      <c r="AP90" s="35" t="str">
        <v/>
      </c>
      <c r="AQ90" s="35" t="str">
        <v/>
      </c>
      <c r="AR90" s="35" t="str">
        <v/>
      </c>
      <c r="AS90" t="str">
        <f t="shared" ca="1" si="21"/>
        <v/>
      </c>
      <c r="AT90" s="13"/>
      <c r="BH90" s="109"/>
      <c r="BP90" t="b">
        <f ca="1"/>
        <v>0</v>
      </c>
      <c r="BQ90" s="142" t="str">
        <f t="shared" ca="1" si="22"/>
        <v/>
      </c>
      <c r="BR90" s="78">
        <f>ROWS(BR$4:BR90)</f>
        <v>87</v>
      </c>
      <c r="BZ90" s="109">
        <f ca="1"/>
        <v>0</v>
      </c>
      <c r="CA90" s="101"/>
      <c r="CJ90" t="str">
        <f ca="1"/>
        <v/>
      </c>
      <c r="CK90" t="str">
        <f ca="1"/>
        <v/>
      </c>
      <c r="CL90" t="str">
        <f ca="1"/>
        <v/>
      </c>
      <c r="CM90" t="str">
        <f ca="1"/>
        <v/>
      </c>
    </row>
    <row r="91" spans="1:91">
      <c r="A91" s="14" t="str">
        <f>IF(V91,MAX(A$4:A90)+1,"")</f>
        <v/>
      </c>
      <c r="B91" s="51"/>
      <c r="C91" s="12"/>
      <c r="D91" s="12"/>
      <c r="E91" s="87"/>
      <c r="F91" s="263"/>
      <c r="G91" s="174"/>
      <c r="H91" s="181"/>
      <c r="I91" s="179" t="str">
        <v/>
      </c>
      <c r="K91">
        <v>0</v>
      </c>
      <c r="L91" t="str">
        <f>IF(K91,IFERROR(MATCH(TRUE,$K$103:$K144,0),ROWS($K91:$K$103)),"")</f>
        <v/>
      </c>
      <c r="M91" t="str">
        <v/>
      </c>
      <c r="N91" t="b">
        <f t="shared" si="23"/>
        <v>0</v>
      </c>
      <c r="O91" t="str">
        <v/>
      </c>
      <c r="P91" t="b">
        <v>0</v>
      </c>
      <c r="Q91" t="b">
        <v>0</v>
      </c>
      <c r="R91" t="b">
        <v>0</v>
      </c>
      <c r="S91" t="b">
        <v>0</v>
      </c>
      <c r="T91">
        <v>0</v>
      </c>
      <c r="U91" t="b">
        <v>0</v>
      </c>
      <c r="V91" s="13">
        <v>0</v>
      </c>
      <c r="W91">
        <v>0</v>
      </c>
      <c r="X91">
        <v>0</v>
      </c>
      <c r="Y91" t="str">
        <v/>
      </c>
      <c r="Z91" t="str">
        <v/>
      </c>
      <c r="AA91" t="str">
        <v/>
      </c>
      <c r="AB91" t="str">
        <v/>
      </c>
      <c r="AD91" t="str">
        <v/>
      </c>
      <c r="AF91" s="54" t="str">
        <f t="shared" si="17"/>
        <v/>
      </c>
      <c r="AG91" s="55" t="str">
        <f t="shared" si="18"/>
        <v/>
      </c>
      <c r="AH91" s="55" t="str">
        <f t="shared" si="19"/>
        <v/>
      </c>
      <c r="AI91" s="55" t="str">
        <v/>
      </c>
      <c r="AJ91" s="108" t="str">
        <v/>
      </c>
      <c r="AL91" t="str">
        <v/>
      </c>
      <c r="AM91" t="str">
        <v/>
      </c>
      <c r="AN91" t="str">
        <v/>
      </c>
      <c r="AO91" s="25" t="str">
        <f t="shared" si="20"/>
        <v/>
      </c>
      <c r="AP91" s="35" t="str">
        <v/>
      </c>
      <c r="AQ91" s="35" t="str">
        <v/>
      </c>
      <c r="AR91" s="35" t="str">
        <v/>
      </c>
      <c r="AS91" t="str">
        <f t="shared" ca="1" si="21"/>
        <v/>
      </c>
      <c r="AT91" s="13"/>
      <c r="BH91" s="109"/>
      <c r="BP91" t="b">
        <f ca="1"/>
        <v>0</v>
      </c>
      <c r="BQ91" s="142" t="str">
        <f t="shared" ca="1" si="22"/>
        <v/>
      </c>
      <c r="BR91" s="78">
        <f>ROWS(BR$4:BR91)</f>
        <v>88</v>
      </c>
      <c r="BZ91" s="109">
        <f ca="1"/>
        <v>0</v>
      </c>
      <c r="CA91" s="101"/>
      <c r="CJ91" t="str">
        <f ca="1"/>
        <v/>
      </c>
      <c r="CK91" t="str">
        <f ca="1"/>
        <v/>
      </c>
      <c r="CL91" t="str">
        <f ca="1"/>
        <v/>
      </c>
      <c r="CM91" t="str">
        <f ca="1"/>
        <v/>
      </c>
    </row>
    <row r="92" spans="1:91">
      <c r="A92" s="14" t="str">
        <f>IF(V92,MAX(A$4:A91)+1,"")</f>
        <v/>
      </c>
      <c r="B92" s="51"/>
      <c r="C92" s="12"/>
      <c r="D92" s="12"/>
      <c r="E92" s="87"/>
      <c r="F92" s="263"/>
      <c r="G92" s="174"/>
      <c r="H92" s="181"/>
      <c r="I92" s="179" t="str">
        <v/>
      </c>
      <c r="K92">
        <v>0</v>
      </c>
      <c r="L92" t="str">
        <f>IF(K92,IFERROR(MATCH(TRUE,$K$103:$K145,0),ROWS($K92:$K$103)),"")</f>
        <v/>
      </c>
      <c r="M92" t="str">
        <v/>
      </c>
      <c r="N92" t="b">
        <f t="shared" si="23"/>
        <v>0</v>
      </c>
      <c r="O92" t="str">
        <v/>
      </c>
      <c r="P92" t="b">
        <v>0</v>
      </c>
      <c r="Q92" t="b">
        <v>0</v>
      </c>
      <c r="R92" t="b">
        <v>0</v>
      </c>
      <c r="S92" t="b">
        <v>0</v>
      </c>
      <c r="T92">
        <v>0</v>
      </c>
      <c r="U92" t="b">
        <v>0</v>
      </c>
      <c r="V92" s="13">
        <v>0</v>
      </c>
      <c r="W92">
        <v>0</v>
      </c>
      <c r="X92">
        <v>0</v>
      </c>
      <c r="Y92" t="str">
        <v/>
      </c>
      <c r="Z92" t="str">
        <v/>
      </c>
      <c r="AA92" t="str">
        <v/>
      </c>
      <c r="AB92" t="str">
        <v/>
      </c>
      <c r="AD92" t="str">
        <v/>
      </c>
      <c r="AF92" s="54" t="str">
        <f t="shared" si="17"/>
        <v/>
      </c>
      <c r="AG92" s="55" t="str">
        <f t="shared" si="18"/>
        <v/>
      </c>
      <c r="AH92" s="55" t="str">
        <f t="shared" si="19"/>
        <v/>
      </c>
      <c r="AI92" s="55" t="str">
        <v/>
      </c>
      <c r="AJ92" s="108" t="str">
        <v/>
      </c>
      <c r="AL92" t="str">
        <v/>
      </c>
      <c r="AM92" t="str">
        <v/>
      </c>
      <c r="AN92" t="str">
        <v/>
      </c>
      <c r="AO92" s="25" t="str">
        <f t="shared" si="20"/>
        <v/>
      </c>
      <c r="AP92" s="35" t="str">
        <v/>
      </c>
      <c r="AQ92" s="35" t="str">
        <v/>
      </c>
      <c r="AR92" s="35" t="str">
        <v/>
      </c>
      <c r="AS92" t="str">
        <f t="shared" ca="1" si="21"/>
        <v/>
      </c>
      <c r="AT92" s="13"/>
      <c r="BH92" s="109"/>
      <c r="BP92" t="b">
        <f ca="1"/>
        <v>0</v>
      </c>
      <c r="BQ92" s="142" t="str">
        <f t="shared" ca="1" si="22"/>
        <v/>
      </c>
      <c r="BR92" s="78">
        <f>ROWS(BR$4:BR92)</f>
        <v>89</v>
      </c>
      <c r="BZ92" s="109">
        <f ca="1"/>
        <v>0</v>
      </c>
      <c r="CA92" s="101"/>
      <c r="CJ92" t="str">
        <f ca="1"/>
        <v/>
      </c>
      <c r="CK92" t="str">
        <f ca="1"/>
        <v/>
      </c>
      <c r="CL92" t="str">
        <f ca="1"/>
        <v/>
      </c>
      <c r="CM92" t="str">
        <f ca="1"/>
        <v/>
      </c>
    </row>
    <row r="93" spans="1:91">
      <c r="A93" s="14" t="str">
        <f>IF(V93,MAX(A$4:A92)+1,"")</f>
        <v/>
      </c>
      <c r="B93" s="51"/>
      <c r="C93" s="12"/>
      <c r="D93" s="12"/>
      <c r="E93" s="87"/>
      <c r="F93" s="263"/>
      <c r="G93" s="174"/>
      <c r="H93" s="181"/>
      <c r="I93" s="179" t="str">
        <v/>
      </c>
      <c r="K93">
        <v>0</v>
      </c>
      <c r="L93" t="str">
        <f>IF(K93,IFERROR(MATCH(TRUE,$K$103:$K146,0),ROWS($K93:$K$103)),"")</f>
        <v/>
      </c>
      <c r="M93" t="str">
        <v/>
      </c>
      <c r="N93" t="b">
        <f t="shared" si="23"/>
        <v>0</v>
      </c>
      <c r="O93" t="str">
        <v/>
      </c>
      <c r="P93" t="b">
        <v>0</v>
      </c>
      <c r="Q93" t="b">
        <v>0</v>
      </c>
      <c r="R93" t="b">
        <v>0</v>
      </c>
      <c r="S93" t="b">
        <v>0</v>
      </c>
      <c r="T93">
        <v>0</v>
      </c>
      <c r="U93" t="b">
        <v>0</v>
      </c>
      <c r="V93" s="13">
        <v>0</v>
      </c>
      <c r="W93">
        <v>0</v>
      </c>
      <c r="X93">
        <v>0</v>
      </c>
      <c r="Y93" t="str">
        <v/>
      </c>
      <c r="Z93" t="str">
        <v/>
      </c>
      <c r="AA93" t="str">
        <v/>
      </c>
      <c r="AB93" t="str">
        <v/>
      </c>
      <c r="AD93" t="str">
        <v/>
      </c>
      <c r="AF93" s="54" t="str">
        <f t="shared" si="17"/>
        <v/>
      </c>
      <c r="AG93" s="55" t="str">
        <f t="shared" si="18"/>
        <v/>
      </c>
      <c r="AH93" s="55" t="str">
        <f t="shared" si="19"/>
        <v/>
      </c>
      <c r="AI93" s="55" t="str">
        <v/>
      </c>
      <c r="AJ93" s="108" t="str">
        <v/>
      </c>
      <c r="AL93" t="str">
        <v/>
      </c>
      <c r="AM93" t="str">
        <v/>
      </c>
      <c r="AN93" t="str">
        <v/>
      </c>
      <c r="AO93" s="25" t="str">
        <f t="shared" si="20"/>
        <v/>
      </c>
      <c r="AP93" s="35" t="str">
        <v/>
      </c>
      <c r="AQ93" s="35" t="str">
        <v/>
      </c>
      <c r="AR93" s="35" t="str">
        <v/>
      </c>
      <c r="AS93" t="str">
        <f t="shared" ca="1" si="21"/>
        <v/>
      </c>
      <c r="AT93" s="13"/>
      <c r="BH93" s="109"/>
      <c r="BP93" t="b">
        <f ca="1"/>
        <v>0</v>
      </c>
      <c r="BQ93" s="142" t="str">
        <f t="shared" ca="1" si="22"/>
        <v/>
      </c>
      <c r="BR93" s="78">
        <f>ROWS(BR$4:BR93)</f>
        <v>90</v>
      </c>
      <c r="BZ93" s="109">
        <f ca="1"/>
        <v>0</v>
      </c>
      <c r="CA93" s="101"/>
      <c r="CJ93" t="str">
        <f ca="1"/>
        <v/>
      </c>
      <c r="CK93" t="str">
        <f ca="1"/>
        <v/>
      </c>
      <c r="CL93" t="str">
        <f ca="1"/>
        <v/>
      </c>
      <c r="CM93" t="str">
        <f ca="1"/>
        <v/>
      </c>
    </row>
    <row r="94" spans="1:91">
      <c r="A94" s="14" t="str">
        <f>IF(V94,MAX(A$4:A93)+1,"")</f>
        <v/>
      </c>
      <c r="B94" s="51"/>
      <c r="C94" s="12"/>
      <c r="D94" s="12"/>
      <c r="E94" s="87"/>
      <c r="F94" s="263"/>
      <c r="G94" s="174"/>
      <c r="H94" s="181"/>
      <c r="I94" s="179" t="str">
        <v/>
      </c>
      <c r="K94">
        <v>0</v>
      </c>
      <c r="L94" t="str">
        <f>IF(K94,IFERROR(MATCH(TRUE,$K$103:$K147,0),ROWS($K94:$K$103)),"")</f>
        <v/>
      </c>
      <c r="M94" t="str">
        <v/>
      </c>
      <c r="N94" t="b">
        <f t="shared" si="23"/>
        <v>0</v>
      </c>
      <c r="O94" t="str">
        <v/>
      </c>
      <c r="P94" t="b">
        <v>0</v>
      </c>
      <c r="Q94" t="b">
        <v>0</v>
      </c>
      <c r="R94" t="b">
        <v>0</v>
      </c>
      <c r="S94" t="b">
        <v>0</v>
      </c>
      <c r="T94">
        <v>0</v>
      </c>
      <c r="U94" t="b">
        <v>0</v>
      </c>
      <c r="V94" s="13">
        <v>0</v>
      </c>
      <c r="W94">
        <v>0</v>
      </c>
      <c r="X94">
        <v>0</v>
      </c>
      <c r="Y94" t="str">
        <v/>
      </c>
      <c r="Z94" t="str">
        <v/>
      </c>
      <c r="AA94" t="str">
        <v/>
      </c>
      <c r="AB94" t="str">
        <v/>
      </c>
      <c r="AD94" t="str">
        <v/>
      </c>
      <c r="AF94" s="54" t="str">
        <f t="shared" si="17"/>
        <v/>
      </c>
      <c r="AG94" s="55" t="str">
        <f t="shared" si="18"/>
        <v/>
      </c>
      <c r="AH94" s="55" t="str">
        <f t="shared" si="19"/>
        <v/>
      </c>
      <c r="AI94" s="55" t="str">
        <v/>
      </c>
      <c r="AJ94" s="108" t="str">
        <v/>
      </c>
      <c r="AL94" t="str">
        <v/>
      </c>
      <c r="AM94" t="str">
        <v/>
      </c>
      <c r="AN94" t="str">
        <v/>
      </c>
      <c r="AO94" s="25" t="str">
        <f t="shared" ref="AO94:AO103" si="24">IF(_IsDonor, _xlfn.TEXTJOIN(".",TRUE,AL94:AN94),"")</f>
        <v/>
      </c>
      <c r="AP94" s="35" t="str">
        <v/>
      </c>
      <c r="AQ94" s="35" t="str">
        <v/>
      </c>
      <c r="AR94" s="35" t="str">
        <v/>
      </c>
      <c r="AS94" t="str">
        <f t="shared" ca="1" si="21"/>
        <v/>
      </c>
      <c r="AT94" s="13"/>
      <c r="BH94" s="109"/>
      <c r="BP94" t="b">
        <f ca="1"/>
        <v>0</v>
      </c>
      <c r="BQ94" s="142" t="str">
        <f t="shared" ca="1" si="22"/>
        <v/>
      </c>
      <c r="BR94" s="78">
        <f>ROWS(BR$4:BR94)</f>
        <v>91</v>
      </c>
      <c r="BZ94" s="109">
        <f ca="1"/>
        <v>0</v>
      </c>
      <c r="CA94" s="101"/>
      <c r="CJ94" t="str">
        <f ca="1"/>
        <v/>
      </c>
      <c r="CK94" t="str">
        <f ca="1"/>
        <v/>
      </c>
      <c r="CL94" t="str">
        <f ca="1"/>
        <v/>
      </c>
      <c r="CM94" t="str">
        <f ca="1"/>
        <v/>
      </c>
    </row>
    <row r="95" spans="1:91">
      <c r="A95" s="14" t="str">
        <f>IF(V95,MAX(A$4:A94)+1,"")</f>
        <v/>
      </c>
      <c r="B95" s="51"/>
      <c r="C95" s="12"/>
      <c r="D95" s="12"/>
      <c r="E95" s="87"/>
      <c r="F95" s="263"/>
      <c r="G95" s="174"/>
      <c r="H95" s="181"/>
      <c r="I95" s="179" t="str">
        <v/>
      </c>
      <c r="K95">
        <v>0</v>
      </c>
      <c r="L95" t="str">
        <f>IF(K95,IFERROR(MATCH(TRUE,$K$103:$K148,0),ROWS($K95:$K$103)),"")</f>
        <v/>
      </c>
      <c r="M95" t="str">
        <v/>
      </c>
      <c r="N95" t="b">
        <f t="shared" si="23"/>
        <v>0</v>
      </c>
      <c r="O95" t="str">
        <v/>
      </c>
      <c r="P95" t="b">
        <v>0</v>
      </c>
      <c r="Q95" t="b">
        <v>0</v>
      </c>
      <c r="R95" t="b">
        <v>0</v>
      </c>
      <c r="S95" t="b">
        <v>0</v>
      </c>
      <c r="T95">
        <v>0</v>
      </c>
      <c r="U95" t="b">
        <v>0</v>
      </c>
      <c r="V95" s="13">
        <v>0</v>
      </c>
      <c r="W95">
        <v>0</v>
      </c>
      <c r="X95">
        <v>0</v>
      </c>
      <c r="Y95" t="str">
        <v/>
      </c>
      <c r="Z95" t="str">
        <v/>
      </c>
      <c r="AA95" t="str">
        <v/>
      </c>
      <c r="AB95" t="str">
        <v/>
      </c>
      <c r="AD95" t="str">
        <v/>
      </c>
      <c r="AF95" s="54" t="str">
        <f t="shared" si="17"/>
        <v/>
      </c>
      <c r="AG95" s="55" t="str">
        <f t="shared" si="18"/>
        <v/>
      </c>
      <c r="AH95" s="55" t="str">
        <f t="shared" si="19"/>
        <v/>
      </c>
      <c r="AI95" s="55" t="str">
        <v/>
      </c>
      <c r="AJ95" s="108" t="str">
        <v/>
      </c>
      <c r="AL95" t="str">
        <v/>
      </c>
      <c r="AM95" t="str">
        <v/>
      </c>
      <c r="AN95" t="str">
        <v/>
      </c>
      <c r="AO95" s="25" t="str">
        <f t="shared" si="24"/>
        <v/>
      </c>
      <c r="AP95" s="35" t="str">
        <v/>
      </c>
      <c r="AQ95" s="35" t="str">
        <v/>
      </c>
      <c r="AR95" s="35" t="str">
        <v/>
      </c>
      <c r="AS95" t="str">
        <f t="shared" ca="1" si="21"/>
        <v/>
      </c>
      <c r="AT95" s="13"/>
      <c r="BH95" s="109"/>
      <c r="BP95" t="b">
        <f ca="1"/>
        <v>0</v>
      </c>
      <c r="BQ95" s="142" t="str">
        <f t="shared" ca="1" si="22"/>
        <v/>
      </c>
      <c r="BR95" s="78">
        <f>ROWS(BR$4:BR95)</f>
        <v>92</v>
      </c>
      <c r="BZ95" s="109">
        <f ca="1"/>
        <v>0</v>
      </c>
      <c r="CA95" s="101"/>
      <c r="CJ95" t="str">
        <f ca="1"/>
        <v/>
      </c>
      <c r="CK95" t="str">
        <f ca="1"/>
        <v/>
      </c>
      <c r="CL95" t="str">
        <f ca="1"/>
        <v/>
      </c>
      <c r="CM95" t="str">
        <f ca="1"/>
        <v/>
      </c>
    </row>
    <row r="96" spans="1:91">
      <c r="A96" s="14" t="str">
        <f>IF(V96,MAX(A$4:A95)+1,"")</f>
        <v/>
      </c>
      <c r="B96" s="51"/>
      <c r="C96" s="12"/>
      <c r="D96" s="12"/>
      <c r="E96" s="87"/>
      <c r="F96" s="263"/>
      <c r="G96" s="174"/>
      <c r="H96" s="181"/>
      <c r="I96" s="179" t="str">
        <v/>
      </c>
      <c r="K96">
        <v>0</v>
      </c>
      <c r="L96" t="str">
        <f>IF(K96,IFERROR(MATCH(TRUE,$K$103:$K149,0),ROWS($K96:$K$103)),"")</f>
        <v/>
      </c>
      <c r="M96" t="str">
        <v/>
      </c>
      <c r="N96" t="b">
        <f t="shared" si="23"/>
        <v>0</v>
      </c>
      <c r="O96" t="str">
        <v/>
      </c>
      <c r="P96" t="b">
        <v>0</v>
      </c>
      <c r="Q96" t="b">
        <v>0</v>
      </c>
      <c r="R96" t="b">
        <v>0</v>
      </c>
      <c r="S96" t="b">
        <v>0</v>
      </c>
      <c r="T96">
        <v>0</v>
      </c>
      <c r="U96" t="b">
        <v>0</v>
      </c>
      <c r="V96" s="13">
        <v>0</v>
      </c>
      <c r="W96">
        <v>0</v>
      </c>
      <c r="X96">
        <v>0</v>
      </c>
      <c r="Y96" t="str">
        <v/>
      </c>
      <c r="Z96" t="str">
        <v/>
      </c>
      <c r="AA96" t="str">
        <v/>
      </c>
      <c r="AB96" t="str">
        <v/>
      </c>
      <c r="AD96" t="str">
        <v/>
      </c>
      <c r="AF96" s="54" t="str">
        <f t="shared" si="17"/>
        <v/>
      </c>
      <c r="AG96" s="55" t="str">
        <f t="shared" si="18"/>
        <v/>
      </c>
      <c r="AH96" s="55" t="str">
        <f t="shared" si="19"/>
        <v/>
      </c>
      <c r="AI96" s="55" t="str">
        <v/>
      </c>
      <c r="AJ96" s="108" t="str">
        <v/>
      </c>
      <c r="AL96" t="str">
        <v/>
      </c>
      <c r="AM96" t="str">
        <v/>
      </c>
      <c r="AN96" t="str">
        <v/>
      </c>
      <c r="AO96" s="25" t="str">
        <f t="shared" si="24"/>
        <v/>
      </c>
      <c r="AP96" s="35" t="str">
        <v/>
      </c>
      <c r="AQ96" s="35" t="str">
        <v/>
      </c>
      <c r="AR96" s="35" t="str">
        <v/>
      </c>
      <c r="AS96" t="str">
        <f t="shared" ca="1" si="21"/>
        <v/>
      </c>
      <c r="AT96" s="13"/>
      <c r="BH96" s="109"/>
      <c r="BP96" t="b">
        <f ca="1"/>
        <v>0</v>
      </c>
      <c r="BQ96" s="142" t="str">
        <f t="shared" ca="1" si="22"/>
        <v/>
      </c>
      <c r="BR96" s="78">
        <f>ROWS(BR$4:BR96)</f>
        <v>93</v>
      </c>
      <c r="BZ96" s="109">
        <f ca="1"/>
        <v>0</v>
      </c>
      <c r="CA96" s="101"/>
      <c r="CJ96" t="str">
        <f ca="1"/>
        <v/>
      </c>
      <c r="CK96" t="str">
        <f ca="1"/>
        <v/>
      </c>
      <c r="CL96" t="str">
        <f ca="1"/>
        <v/>
      </c>
      <c r="CM96" t="str">
        <f ca="1"/>
        <v/>
      </c>
    </row>
    <row r="97" spans="1:91">
      <c r="A97" s="14" t="str">
        <f>IF(V97,MAX(A$4:A96)+1,"")</f>
        <v/>
      </c>
      <c r="B97" s="51"/>
      <c r="C97" s="12"/>
      <c r="D97" s="12"/>
      <c r="E97" s="87"/>
      <c r="F97" s="263"/>
      <c r="G97" s="174"/>
      <c r="H97" s="181"/>
      <c r="I97" s="179" t="str">
        <v/>
      </c>
      <c r="K97">
        <v>0</v>
      </c>
      <c r="L97" t="str">
        <f>IF(K97,IFERROR(MATCH(TRUE,$K$103:$K150,0),ROWS($K97:$K$103)),"")</f>
        <v/>
      </c>
      <c r="M97" t="str">
        <v/>
      </c>
      <c r="N97" t="b">
        <f t="shared" si="23"/>
        <v>0</v>
      </c>
      <c r="O97" t="str">
        <v/>
      </c>
      <c r="P97" t="b">
        <v>0</v>
      </c>
      <c r="Q97" t="b">
        <v>0</v>
      </c>
      <c r="R97" t="b">
        <v>0</v>
      </c>
      <c r="S97" t="b">
        <v>0</v>
      </c>
      <c r="T97">
        <v>0</v>
      </c>
      <c r="U97" t="b">
        <v>0</v>
      </c>
      <c r="V97" s="13">
        <v>0</v>
      </c>
      <c r="W97">
        <v>0</v>
      </c>
      <c r="X97">
        <v>0</v>
      </c>
      <c r="Y97" t="str">
        <v/>
      </c>
      <c r="Z97" t="str">
        <v/>
      </c>
      <c r="AA97" t="str">
        <v/>
      </c>
      <c r="AB97" t="str">
        <v/>
      </c>
      <c r="AD97" t="str">
        <v/>
      </c>
      <c r="AF97" s="54" t="str">
        <f t="shared" si="17"/>
        <v/>
      </c>
      <c r="AG97" s="55" t="str">
        <f t="shared" si="18"/>
        <v/>
      </c>
      <c r="AH97" s="55" t="str">
        <f t="shared" si="19"/>
        <v/>
      </c>
      <c r="AI97" s="55" t="str">
        <v/>
      </c>
      <c r="AJ97" s="108" t="str">
        <v/>
      </c>
      <c r="AL97" t="str">
        <v/>
      </c>
      <c r="AM97" t="str">
        <v/>
      </c>
      <c r="AN97" t="str">
        <v/>
      </c>
      <c r="AO97" s="25" t="str">
        <f t="shared" si="24"/>
        <v/>
      </c>
      <c r="AP97" s="35" t="str">
        <v/>
      </c>
      <c r="AQ97" s="35" t="str">
        <v/>
      </c>
      <c r="AR97" s="35" t="str">
        <v/>
      </c>
      <c r="AS97" t="str">
        <f t="shared" ca="1" si="21"/>
        <v/>
      </c>
      <c r="AT97" s="13"/>
      <c r="BH97" s="109"/>
      <c r="BP97" t="b">
        <f ca="1"/>
        <v>0</v>
      </c>
      <c r="BQ97" s="142" t="str">
        <f t="shared" ca="1" si="22"/>
        <v/>
      </c>
      <c r="BR97" s="78">
        <f>ROWS(BR$4:BR97)</f>
        <v>94</v>
      </c>
      <c r="BZ97" s="109">
        <f ca="1"/>
        <v>0</v>
      </c>
      <c r="CA97" s="101"/>
      <c r="CJ97" t="str">
        <f ca="1"/>
        <v/>
      </c>
      <c r="CK97" t="str">
        <f ca="1"/>
        <v/>
      </c>
      <c r="CL97" t="str">
        <f ca="1"/>
        <v/>
      </c>
      <c r="CM97" t="str">
        <f ca="1"/>
        <v/>
      </c>
    </row>
    <row r="98" spans="1:91">
      <c r="A98" s="14" t="str">
        <f>IF(V98,MAX(A$4:A97)+1,"")</f>
        <v/>
      </c>
      <c r="B98" s="51"/>
      <c r="C98" s="12"/>
      <c r="D98" s="12"/>
      <c r="E98" s="87"/>
      <c r="F98" s="263"/>
      <c r="G98" s="174"/>
      <c r="H98" s="181"/>
      <c r="I98" s="179" t="str">
        <v/>
      </c>
      <c r="K98">
        <v>0</v>
      </c>
      <c r="L98" t="str">
        <f>IF(K98,IFERROR(MATCH(TRUE,$K$103:$K151,0),ROWS($K98:$K$103)),"")</f>
        <v/>
      </c>
      <c r="M98" t="str">
        <v/>
      </c>
      <c r="N98" t="b">
        <f t="shared" si="23"/>
        <v>0</v>
      </c>
      <c r="O98" t="str">
        <v/>
      </c>
      <c r="P98" t="b">
        <v>0</v>
      </c>
      <c r="Q98" t="b">
        <v>0</v>
      </c>
      <c r="R98" t="b">
        <v>0</v>
      </c>
      <c r="S98" t="b">
        <v>0</v>
      </c>
      <c r="T98">
        <v>0</v>
      </c>
      <c r="U98" t="b">
        <v>0</v>
      </c>
      <c r="V98" s="13">
        <v>0</v>
      </c>
      <c r="W98">
        <v>0</v>
      </c>
      <c r="X98">
        <v>0</v>
      </c>
      <c r="Y98" t="str">
        <v/>
      </c>
      <c r="Z98" t="str">
        <v/>
      </c>
      <c r="AA98" t="str">
        <v/>
      </c>
      <c r="AB98" t="str">
        <v/>
      </c>
      <c r="AD98" t="str">
        <v/>
      </c>
      <c r="AF98" s="54" t="str">
        <f t="shared" si="17"/>
        <v/>
      </c>
      <c r="AG98" s="55" t="str">
        <f t="shared" si="18"/>
        <v/>
      </c>
      <c r="AH98" s="55" t="str">
        <f t="shared" si="19"/>
        <v/>
      </c>
      <c r="AI98" s="55" t="str">
        <v/>
      </c>
      <c r="AJ98" s="108" t="str">
        <v/>
      </c>
      <c r="AL98" t="str">
        <v/>
      </c>
      <c r="AM98" t="str">
        <v/>
      </c>
      <c r="AN98" t="str">
        <v/>
      </c>
      <c r="AO98" s="25" t="str">
        <f t="shared" si="24"/>
        <v/>
      </c>
      <c r="AP98" s="35" t="str">
        <v/>
      </c>
      <c r="AQ98" s="35" t="str">
        <v/>
      </c>
      <c r="AR98" s="35" t="str">
        <v/>
      </c>
      <c r="AS98" t="str">
        <f t="shared" ca="1" si="21"/>
        <v/>
      </c>
      <c r="AT98" s="13"/>
      <c r="BH98" s="109"/>
      <c r="BP98" t="b">
        <f ca="1"/>
        <v>0</v>
      </c>
      <c r="BQ98" s="142" t="str">
        <f t="shared" ca="1" si="22"/>
        <v/>
      </c>
      <c r="BR98" s="78">
        <f>ROWS(BR$4:BR98)</f>
        <v>95</v>
      </c>
      <c r="BZ98" s="109">
        <f ca="1"/>
        <v>0</v>
      </c>
      <c r="CA98" s="101"/>
      <c r="CJ98" t="str">
        <f ca="1"/>
        <v/>
      </c>
      <c r="CK98" t="str">
        <f ca="1"/>
        <v/>
      </c>
      <c r="CL98" t="str">
        <f ca="1"/>
        <v/>
      </c>
      <c r="CM98" t="str">
        <f ca="1"/>
        <v/>
      </c>
    </row>
    <row r="99" spans="1:91">
      <c r="A99" s="14" t="str">
        <f>IF(V99,MAX(A$4:A98)+1,"")</f>
        <v/>
      </c>
      <c r="B99" s="51"/>
      <c r="C99" s="12"/>
      <c r="D99" s="12"/>
      <c r="E99" s="87"/>
      <c r="F99" s="263"/>
      <c r="G99" s="174"/>
      <c r="H99" s="181"/>
      <c r="I99" s="179" t="str">
        <v/>
      </c>
      <c r="K99">
        <v>0</v>
      </c>
      <c r="L99" t="str">
        <f>IF(K99,IFERROR(MATCH(TRUE,$K$103:$K152,0),ROWS($K99:$K$103)),"")</f>
        <v/>
      </c>
      <c r="M99" t="str">
        <v/>
      </c>
      <c r="N99" t="b">
        <f t="shared" si="23"/>
        <v>0</v>
      </c>
      <c r="O99" t="str">
        <v/>
      </c>
      <c r="P99" t="b">
        <v>0</v>
      </c>
      <c r="Q99" t="b">
        <v>0</v>
      </c>
      <c r="R99" t="b">
        <v>0</v>
      </c>
      <c r="S99" t="b">
        <v>0</v>
      </c>
      <c r="T99">
        <v>0</v>
      </c>
      <c r="U99" t="b">
        <v>0</v>
      </c>
      <c r="V99" s="13">
        <v>0</v>
      </c>
      <c r="W99">
        <v>0</v>
      </c>
      <c r="X99">
        <v>0</v>
      </c>
      <c r="Y99" t="str">
        <v/>
      </c>
      <c r="Z99" t="str">
        <v/>
      </c>
      <c r="AA99" t="str">
        <v/>
      </c>
      <c r="AB99" t="str">
        <v/>
      </c>
      <c r="AD99" t="str">
        <v/>
      </c>
      <c r="AF99" s="54" t="str">
        <f t="shared" si="17"/>
        <v/>
      </c>
      <c r="AG99" s="55" t="str">
        <f t="shared" si="18"/>
        <v/>
      </c>
      <c r="AH99" s="55" t="str">
        <f t="shared" si="19"/>
        <v/>
      </c>
      <c r="AI99" s="55" t="str">
        <v/>
      </c>
      <c r="AJ99" s="108" t="str">
        <v/>
      </c>
      <c r="AL99" t="str">
        <v/>
      </c>
      <c r="AM99" t="str">
        <v/>
      </c>
      <c r="AN99" t="str">
        <v/>
      </c>
      <c r="AO99" s="25" t="str">
        <f t="shared" si="24"/>
        <v/>
      </c>
      <c r="AP99" s="35" t="str">
        <v/>
      </c>
      <c r="AQ99" s="35" t="str">
        <v/>
      </c>
      <c r="AR99" s="35" t="str">
        <v/>
      </c>
      <c r="AS99" t="str">
        <f t="shared" ca="1" si="21"/>
        <v/>
      </c>
      <c r="AT99" s="13"/>
      <c r="BH99" s="109"/>
      <c r="BP99" t="b">
        <f ca="1"/>
        <v>0</v>
      </c>
      <c r="BQ99" s="142" t="str">
        <f t="shared" ca="1" si="22"/>
        <v/>
      </c>
      <c r="BR99" s="78">
        <f>ROWS(BR$4:BR99)</f>
        <v>96</v>
      </c>
      <c r="BZ99" s="109">
        <f ca="1"/>
        <v>0</v>
      </c>
      <c r="CA99" s="101"/>
      <c r="CJ99" t="str">
        <f ca="1"/>
        <v/>
      </c>
      <c r="CK99" t="str">
        <f ca="1"/>
        <v/>
      </c>
      <c r="CL99" t="str">
        <f ca="1"/>
        <v/>
      </c>
      <c r="CM99" t="str">
        <f ca="1"/>
        <v/>
      </c>
    </row>
    <row r="100" spans="1:91">
      <c r="A100" s="14" t="str">
        <f>IF(V100,MAX(A$4:A99)+1,"")</f>
        <v/>
      </c>
      <c r="B100" s="51"/>
      <c r="C100" s="12"/>
      <c r="D100" s="12"/>
      <c r="E100" s="87"/>
      <c r="F100" s="263"/>
      <c r="G100" s="174"/>
      <c r="H100" s="181"/>
      <c r="I100" s="179" t="str">
        <v/>
      </c>
      <c r="K100">
        <v>0</v>
      </c>
      <c r="L100" t="str">
        <f>IF(K100,IFERROR(MATCH(TRUE,$K$103:$K153,0),ROWS($K100:$K$103)),"")</f>
        <v/>
      </c>
      <c r="M100" t="str">
        <v/>
      </c>
      <c r="N100" t="b">
        <f t="shared" si="23"/>
        <v>0</v>
      </c>
      <c r="O100" t="str">
        <v/>
      </c>
      <c r="P100" t="b">
        <v>0</v>
      </c>
      <c r="Q100" t="b">
        <v>0</v>
      </c>
      <c r="R100" t="b">
        <v>0</v>
      </c>
      <c r="S100" t="b">
        <v>0</v>
      </c>
      <c r="T100">
        <v>0</v>
      </c>
      <c r="U100" t="b">
        <v>0</v>
      </c>
      <c r="V100" s="13">
        <v>0</v>
      </c>
      <c r="W100">
        <v>0</v>
      </c>
      <c r="X100">
        <v>0</v>
      </c>
      <c r="Y100" t="str">
        <v/>
      </c>
      <c r="Z100" t="str">
        <v/>
      </c>
      <c r="AA100" t="str">
        <v/>
      </c>
      <c r="AB100" t="str">
        <v/>
      </c>
      <c r="AD100" t="str">
        <v/>
      </c>
      <c r="AF100" s="54" t="str">
        <f t="shared" si="17"/>
        <v/>
      </c>
      <c r="AG100" s="55" t="str">
        <f t="shared" si="18"/>
        <v/>
      </c>
      <c r="AH100" s="55" t="str">
        <f t="shared" si="19"/>
        <v/>
      </c>
      <c r="AI100" s="55" t="str">
        <v/>
      </c>
      <c r="AJ100" s="108" t="str">
        <v/>
      </c>
      <c r="AL100" t="str">
        <v/>
      </c>
      <c r="AM100" t="str">
        <v/>
      </c>
      <c r="AN100" t="str">
        <v/>
      </c>
      <c r="AO100" s="25" t="str">
        <f t="shared" si="24"/>
        <v/>
      </c>
      <c r="AP100" s="35" t="str">
        <v/>
      </c>
      <c r="AQ100" s="35" t="str">
        <v/>
      </c>
      <c r="AR100" s="35" t="str">
        <v/>
      </c>
      <c r="AS100" t="str">
        <f t="shared" ca="1" si="21"/>
        <v/>
      </c>
      <c r="AT100" s="13"/>
      <c r="BH100" s="109"/>
      <c r="BP100" t="b">
        <f ca="1"/>
        <v>0</v>
      </c>
      <c r="BQ100" s="142" t="str">
        <f t="shared" ca="1" si="22"/>
        <v/>
      </c>
      <c r="BR100" s="78">
        <f>ROWS(BR$4:BR100)</f>
        <v>97</v>
      </c>
      <c r="BZ100" s="109">
        <f ca="1"/>
        <v>0</v>
      </c>
      <c r="CA100" s="101"/>
      <c r="CJ100" t="str">
        <f ca="1"/>
        <v/>
      </c>
      <c r="CK100" t="str">
        <f ca="1"/>
        <v/>
      </c>
      <c r="CL100" t="str">
        <f ca="1"/>
        <v/>
      </c>
      <c r="CM100" t="str">
        <f ca="1"/>
        <v/>
      </c>
    </row>
    <row r="101" spans="1:91">
      <c r="A101" s="14" t="str">
        <f>IF(V101,MAX(A$4:A100)+1,"")</f>
        <v/>
      </c>
      <c r="B101" s="51"/>
      <c r="C101" s="12"/>
      <c r="D101" s="12"/>
      <c r="E101" s="87"/>
      <c r="F101" s="263"/>
      <c r="G101" s="174"/>
      <c r="H101" s="181"/>
      <c r="I101" s="179" t="str">
        <v/>
      </c>
      <c r="K101">
        <v>0</v>
      </c>
      <c r="L101" t="str">
        <f>IF(K101,IFERROR(MATCH(TRUE,$K$103:$K154,0),ROWS($K101:$K$103)),"")</f>
        <v/>
      </c>
      <c r="M101" t="str">
        <v/>
      </c>
      <c r="N101" t="b">
        <f t="shared" si="23"/>
        <v>0</v>
      </c>
      <c r="O101" t="str">
        <v/>
      </c>
      <c r="P101" t="b">
        <v>0</v>
      </c>
      <c r="Q101" t="b">
        <v>0</v>
      </c>
      <c r="R101" t="b">
        <v>0</v>
      </c>
      <c r="S101" t="b">
        <v>0</v>
      </c>
      <c r="T101">
        <v>0</v>
      </c>
      <c r="U101" t="b">
        <v>0</v>
      </c>
      <c r="V101" s="13">
        <v>0</v>
      </c>
      <c r="W101">
        <v>0</v>
      </c>
      <c r="X101">
        <v>0</v>
      </c>
      <c r="Y101" t="str">
        <v/>
      </c>
      <c r="Z101" t="str">
        <v/>
      </c>
      <c r="AA101" t="str">
        <v/>
      </c>
      <c r="AB101" t="str">
        <v/>
      </c>
      <c r="AD101" t="str">
        <v/>
      </c>
      <c r="AF101" s="54" t="str">
        <f t="shared" si="17"/>
        <v/>
      </c>
      <c r="AG101" s="55" t="str">
        <f t="shared" si="18"/>
        <v/>
      </c>
      <c r="AH101" s="55" t="str">
        <f t="shared" si="19"/>
        <v/>
      </c>
      <c r="AI101" s="55" t="str">
        <v/>
      </c>
      <c r="AJ101" s="108" t="str">
        <v/>
      </c>
      <c r="AL101" t="str">
        <v/>
      </c>
      <c r="AM101" t="str">
        <v/>
      </c>
      <c r="AN101" t="str">
        <v/>
      </c>
      <c r="AO101" s="25" t="str">
        <f t="shared" si="24"/>
        <v/>
      </c>
      <c r="AP101" s="35" t="str">
        <v/>
      </c>
      <c r="AQ101" s="35" t="str">
        <v/>
      </c>
      <c r="AR101" s="35" t="str">
        <v/>
      </c>
      <c r="AS101" t="str">
        <f t="shared" ca="1" si="21"/>
        <v/>
      </c>
      <c r="AT101" s="13"/>
      <c r="BH101" s="109"/>
      <c r="BP101" t="b">
        <f ca="1"/>
        <v>0</v>
      </c>
      <c r="BQ101" s="142" t="str">
        <f t="shared" ca="1" si="22"/>
        <v/>
      </c>
      <c r="BR101" s="78">
        <f>ROWS(BR$4:BR101)</f>
        <v>98</v>
      </c>
      <c r="BZ101" s="109">
        <f ca="1"/>
        <v>0</v>
      </c>
      <c r="CA101" s="101"/>
      <c r="CJ101" t="str">
        <f ca="1"/>
        <v/>
      </c>
      <c r="CK101" t="str">
        <f ca="1"/>
        <v/>
      </c>
      <c r="CL101" t="str">
        <f ca="1"/>
        <v/>
      </c>
      <c r="CM101" t="str">
        <f ca="1"/>
        <v/>
      </c>
    </row>
    <row r="102" spans="1:91">
      <c r="A102" s="14" t="str">
        <f>IF(V102,MAX(A$4:A101)+1,"")</f>
        <v/>
      </c>
      <c r="B102" s="51"/>
      <c r="C102" s="12"/>
      <c r="D102" s="12"/>
      <c r="E102" s="87"/>
      <c r="F102" s="263"/>
      <c r="G102" s="174"/>
      <c r="H102" s="181"/>
      <c r="I102" s="179" t="str">
        <v/>
      </c>
      <c r="K102">
        <v>0</v>
      </c>
      <c r="L102" t="str">
        <f>IF(K102,IFERROR(MATCH(TRUE,$K$103:$K155,0),ROWS($K102:$K$103)),"")</f>
        <v/>
      </c>
      <c r="M102" t="str">
        <v/>
      </c>
      <c r="N102" t="b">
        <f t="shared" si="23"/>
        <v>0</v>
      </c>
      <c r="O102" t="str">
        <v/>
      </c>
      <c r="P102" t="b">
        <v>0</v>
      </c>
      <c r="Q102" t="b">
        <v>0</v>
      </c>
      <c r="R102" t="b">
        <v>0</v>
      </c>
      <c r="S102" t="b">
        <v>0</v>
      </c>
      <c r="T102">
        <v>0</v>
      </c>
      <c r="U102" t="b">
        <v>0</v>
      </c>
      <c r="V102" s="13">
        <v>0</v>
      </c>
      <c r="W102">
        <v>0</v>
      </c>
      <c r="X102">
        <v>0</v>
      </c>
      <c r="Y102" t="str">
        <v/>
      </c>
      <c r="Z102" t="str">
        <v/>
      </c>
      <c r="AA102" t="str">
        <v/>
      </c>
      <c r="AB102" t="str">
        <v/>
      </c>
      <c r="AD102" t="str">
        <v/>
      </c>
      <c r="AF102" s="54" t="str">
        <f t="shared" si="17"/>
        <v/>
      </c>
      <c r="AG102" s="55" t="str">
        <f t="shared" si="18"/>
        <v/>
      </c>
      <c r="AH102" s="55" t="str">
        <f t="shared" si="19"/>
        <v/>
      </c>
      <c r="AI102" s="55" t="str">
        <v/>
      </c>
      <c r="AJ102" s="108" t="str">
        <v/>
      </c>
      <c r="AL102" t="str">
        <v/>
      </c>
      <c r="AM102" t="str">
        <v/>
      </c>
      <c r="AN102" t="str">
        <v/>
      </c>
      <c r="AO102" s="25" t="str">
        <f t="shared" si="24"/>
        <v/>
      </c>
      <c r="AP102" s="35" t="str">
        <v/>
      </c>
      <c r="AQ102" s="35" t="str">
        <v/>
      </c>
      <c r="AR102" s="35" t="str">
        <v/>
      </c>
      <c r="AS102" t="str">
        <f t="shared" ca="1" si="21"/>
        <v/>
      </c>
      <c r="AT102" s="13"/>
      <c r="BH102" s="109"/>
      <c r="BP102" t="b">
        <f ca="1"/>
        <v>0</v>
      </c>
      <c r="BQ102" s="142" t="str">
        <f t="shared" ca="1" si="22"/>
        <v/>
      </c>
      <c r="BR102" s="78">
        <f>ROWS(BR$4:BR102)</f>
        <v>99</v>
      </c>
      <c r="BZ102" s="109">
        <f ca="1"/>
        <v>0</v>
      </c>
      <c r="CA102" s="101"/>
      <c r="CJ102" t="str">
        <f ca="1"/>
        <v/>
      </c>
      <c r="CK102" t="str">
        <f ca="1"/>
        <v/>
      </c>
      <c r="CL102" t="str">
        <f ca="1"/>
        <v/>
      </c>
      <c r="CM102" t="str">
        <f ca="1"/>
        <v/>
      </c>
    </row>
    <row r="103" spans="1:91">
      <c r="A103" s="14" t="str">
        <f>IF(V103,MAX(A$4:A102)+1,"")</f>
        <v/>
      </c>
      <c r="B103" s="52"/>
      <c r="C103" s="12"/>
      <c r="D103" s="12"/>
      <c r="E103" s="87"/>
      <c r="F103" s="263"/>
      <c r="G103" s="174"/>
      <c r="H103" s="181"/>
      <c r="I103" s="180" t="str">
        <v/>
      </c>
      <c r="K103">
        <v>0</v>
      </c>
      <c r="L103" t="str">
        <f>IF(K103,IFERROR(MATCH(TRUE,$K$103:$K156,0),ROWS($K103:$K$103)),"")</f>
        <v/>
      </c>
      <c r="M103" t="str">
        <v/>
      </c>
      <c r="N103" t="b">
        <f t="shared" si="23"/>
        <v>0</v>
      </c>
      <c r="O103" t="str">
        <v/>
      </c>
      <c r="P103" t="b">
        <v>0</v>
      </c>
      <c r="Q103" t="b">
        <v>0</v>
      </c>
      <c r="R103" t="b">
        <v>0</v>
      </c>
      <c r="S103" t="b">
        <v>0</v>
      </c>
      <c r="T103">
        <v>0</v>
      </c>
      <c r="U103" t="b">
        <v>0</v>
      </c>
      <c r="V103" s="13">
        <v>0</v>
      </c>
      <c r="W103">
        <v>0</v>
      </c>
      <c r="X103">
        <v>0</v>
      </c>
      <c r="Y103" t="str">
        <v/>
      </c>
      <c r="Z103" t="str">
        <v/>
      </c>
      <c r="AA103" t="str">
        <v/>
      </c>
      <c r="AB103" t="str">
        <v/>
      </c>
      <c r="AD103" t="str">
        <v/>
      </c>
      <c r="AF103" s="54" t="str">
        <f t="shared" si="17"/>
        <v/>
      </c>
      <c r="AG103" s="55" t="str">
        <f t="shared" si="18"/>
        <v/>
      </c>
      <c r="AH103" s="55" t="str">
        <f t="shared" si="19"/>
        <v/>
      </c>
      <c r="AI103" s="55" t="str">
        <v/>
      </c>
      <c r="AJ103" s="108" t="str">
        <v/>
      </c>
      <c r="AL103" t="str">
        <v/>
      </c>
      <c r="AM103" t="str">
        <v/>
      </c>
      <c r="AN103" t="str">
        <v/>
      </c>
      <c r="AO103" s="25" t="str">
        <f t="shared" si="24"/>
        <v/>
      </c>
      <c r="AP103" s="35" t="str">
        <v/>
      </c>
      <c r="AQ103" s="35" t="str">
        <v/>
      </c>
      <c r="AR103" s="35" t="str">
        <v/>
      </c>
      <c r="AS103" t="str">
        <f t="shared" ca="1" si="21"/>
        <v/>
      </c>
      <c r="AT103" s="13"/>
      <c r="BH103" s="109"/>
      <c r="BP103" t="b">
        <f ca="1"/>
        <v>0</v>
      </c>
      <c r="BQ103" s="142" t="str">
        <f t="shared" ca="1" si="22"/>
        <v/>
      </c>
      <c r="BR103" s="78">
        <f>ROWS(BR$4:BR103)</f>
        <v>100</v>
      </c>
      <c r="BZ103" s="109">
        <f ca="1"/>
        <v>0</v>
      </c>
      <c r="CA103" s="101"/>
      <c r="CJ103" t="str">
        <f ca="1"/>
        <v/>
      </c>
      <c r="CK103" t="str">
        <f ca="1"/>
        <v/>
      </c>
      <c r="CL103" t="str">
        <f ca="1"/>
        <v/>
      </c>
      <c r="CM103" t="str">
        <f ca="1"/>
        <v/>
      </c>
    </row>
    <row r="104" spans="1:91">
      <c r="BT104" s="122" t="s">
        <v>374</v>
      </c>
      <c r="BU104" s="122" t="s">
        <v>344</v>
      </c>
      <c r="BV104" s="122" t="s">
        <v>344</v>
      </c>
      <c r="BW104" s="122" t="s">
        <v>344</v>
      </c>
      <c r="BX104" s="122" t="s">
        <v>344</v>
      </c>
      <c r="BY104" s="121"/>
      <c r="BZ104" s="121">
        <f ca="1">SUM(_xlfn.ANCHORARRAY(BZ4))</f>
        <v>0</v>
      </c>
      <c r="CJ104" t="str">
        <f ca="1"/>
        <v/>
      </c>
      <c r="CK104" t="str">
        <f ca="1"/>
        <v/>
      </c>
      <c r="CL104" t="str">
        <f ca="1"/>
        <v/>
      </c>
      <c r="CM104" t="str">
        <f ca="1"/>
        <v/>
      </c>
    </row>
    <row r="106" spans="1:91" hidden="1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</row>
    <row r="107" spans="1:91" hidden="1">
      <c r="A107" t="s">
        <v>345</v>
      </c>
      <c r="E107" t="b">
        <v>1</v>
      </c>
      <c r="AF107" t="b">
        <v>1</v>
      </c>
      <c r="AG107" t="b">
        <v>1</v>
      </c>
      <c r="AH107" t="b">
        <v>1</v>
      </c>
      <c r="AI107" t="b">
        <v>1</v>
      </c>
      <c r="AJ107" t="b">
        <v>1</v>
      </c>
      <c r="AO107" t="b">
        <v>1</v>
      </c>
      <c r="AR107" t="b">
        <v>1</v>
      </c>
    </row>
    <row r="108" spans="1:91"/>
  </sheetData>
  <sheetProtection algorithmName="SHA-512" hashValue="GcPF7Smm/iowjyET7dmpvR6UCVxXNYGrc9A8SFEqmYEUV/pdJF5Rzbdlwoy63OxmrerEJdazLggHAKUEenk8vA==" saltValue="n5uxwe/K7RXKfzBuuYTcbg==" spinCount="100000" sheet="1" objects="1" formatColumns="0" autoFilter="0" pivotTables="0"/>
  <autoFilter ref="AL3:AT103" xr:uid="{CFC927B7-017D-43B6-94CE-EACE1ED6E5E5}"/>
  <conditionalFormatting sqref="B4:B103">
    <cfRule type="expression" dxfId="26" priority="10">
      <formula>$W4</formula>
    </cfRule>
  </conditionalFormatting>
  <conditionalFormatting sqref="E71:E83 E86:E94 E96:E103 E5:E31 E33:E69">
    <cfRule type="expression" dxfId="25" priority="8">
      <formula>V4</formula>
    </cfRule>
  </conditionalFormatting>
  <conditionalFormatting sqref="E71:E83 E86:E94 E96:E103 E4:E31 E33:E69">
    <cfRule type="expression" dxfId="24" priority="4">
      <formula>$S3</formula>
    </cfRule>
  </conditionalFormatting>
  <conditionalFormatting sqref="C4:G103">
    <cfRule type="expression" dxfId="23" priority="13">
      <formula>P4</formula>
    </cfRule>
  </conditionalFormatting>
  <conditionalFormatting sqref="H4:H103">
    <cfRule type="expression" dxfId="22" priority="3">
      <formula>$X4</formula>
    </cfRule>
  </conditionalFormatting>
  <conditionalFormatting sqref="B4:G103">
    <cfRule type="expression" dxfId="21" priority="2">
      <formula>Y4</formula>
    </cfRule>
  </conditionalFormatting>
  <conditionalFormatting sqref="I4:I103">
    <cfRule type="containsBlanks" dxfId="20" priority="1">
      <formula>LEN(TRIM(I4))=0</formula>
    </cfRule>
  </conditionalFormatting>
  <dataValidations count="7">
    <dataValidation type="list" allowBlank="1" showInputMessage="1" showErrorMessage="1" sqref="AZ3:BJ3" xr:uid="{8E96F6EB-2AFE-4927-974B-3CD1A1D8C38F}">
      <formula1>l_Columns</formula1>
    </dataValidation>
    <dataValidation type="decimal" operator="greaterThan" allowBlank="1" showInputMessage="1" showErrorMessage="1" sqref="F4:F103" xr:uid="{B980EAA9-90BD-49EB-9188-64BDDC6C0FEB}">
      <formula1>0</formula1>
    </dataValidation>
    <dataValidation type="list" allowBlank="1" showInputMessage="1" showErrorMessage="1" sqref="E4:E103" xr:uid="{1F7FE8A0-5B4E-4005-A09E-B8E3B1BB4568}">
      <formula1>l_Donors</formula1>
    </dataValidation>
    <dataValidation type="list" allowBlank="1" showInputMessage="1" showErrorMessage="1" sqref="B4:B103" xr:uid="{86DC9112-A9B0-46D8-84EB-36D740A9A46A}">
      <formula1>l_Diseases</formula1>
    </dataValidation>
    <dataValidation type="list" allowBlank="1" showInputMessage="1" showErrorMessage="1" sqref="D4:D103" xr:uid="{FBDA272B-7C13-4BCB-844B-260E226F7402}">
      <formula1>dyn_Actions</formula1>
    </dataValidation>
    <dataValidation type="list" allowBlank="1" showInputMessage="1" showErrorMessage="1" sqref="C4:C103" xr:uid="{F68F6333-BF0C-4D7D-9AEF-6383C6085AE9}">
      <formula1>l_functionName</formula1>
    </dataValidation>
    <dataValidation type="list" operator="greaterThan" allowBlank="1" showInputMessage="1" showErrorMessage="1" sqref="G4:G103" xr:uid="{99665A0D-3D29-4C9A-BA69-3F568C863912}">
      <formula1>l_currencyEx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439E-9086-4092-BEA4-D1AB2D5CF7E8}">
  <sheetPr codeName="Sheet12">
    <tabColor theme="9" tint="-0.249977111117893"/>
    <pageSetUpPr fitToPage="1"/>
  </sheetPr>
  <dimension ref="A1:N103"/>
  <sheetViews>
    <sheetView showGridLines="0" showRowColHeaders="0" zoomScaleNormal="100" workbookViewId="0">
      <selection activeCell="D3" sqref="D3"/>
    </sheetView>
  </sheetViews>
  <sheetFormatPr defaultColWidth="0" defaultRowHeight="0" customHeight="1" zeroHeight="1"/>
  <cols>
    <col min="1" max="1" width="4.5703125" customWidth="1"/>
    <col min="2" max="2" width="15.5703125" customWidth="1"/>
    <col min="3" max="3" width="12.85546875" bestFit="1" customWidth="1"/>
    <col min="4" max="4" width="17" bestFit="1" customWidth="1"/>
    <col min="5" max="5" width="25.140625" bestFit="1" customWidth="1"/>
    <col min="6" max="6" width="22.5703125" customWidth="1"/>
    <col min="7" max="7" width="15.7109375" customWidth="1"/>
    <col min="8" max="12" width="10.5703125" hidden="1" customWidth="1"/>
    <col min="13" max="13" width="5.5703125" hidden="1" customWidth="1"/>
    <col min="14" max="16384" width="9" hidden="1"/>
  </cols>
  <sheetData>
    <row r="1" spans="1:14" ht="15.6">
      <c r="A1" s="36"/>
      <c r="B1" s="36" t="s">
        <v>365</v>
      </c>
      <c r="C1" s="36"/>
      <c r="D1" s="36"/>
      <c r="E1" s="36"/>
      <c r="F1" s="36"/>
      <c r="G1" s="188" t="str">
        <f>IF(opt_NCU="","",_Year_YYYY&amp; ", in "&amp;opt_NCU)</f>
        <v/>
      </c>
      <c r="H1" s="36"/>
      <c r="I1" s="36"/>
      <c r="J1" s="36"/>
      <c r="K1" s="36"/>
      <c r="L1" s="36"/>
    </row>
    <row r="2" spans="1:14" ht="4.1500000000000004" customHeight="1"/>
    <row r="3" spans="1:14" ht="14.45">
      <c r="B3" s="190" t="s">
        <v>250</v>
      </c>
      <c r="C3" s="291" t="s">
        <v>248</v>
      </c>
      <c r="D3" s="291" t="s">
        <v>99</v>
      </c>
      <c r="E3" s="291" t="s">
        <v>363</v>
      </c>
      <c r="F3" s="292" t="s">
        <v>364</v>
      </c>
      <c r="G3" s="294" t="str">
        <f>Projects!BZ3</f>
        <v>External funding</v>
      </c>
      <c r="H3" s="37"/>
      <c r="I3" s="37"/>
      <c r="J3" s="37"/>
      <c r="K3" s="37"/>
      <c r="L3" s="38"/>
    </row>
    <row r="4" spans="1:14" ht="14.45">
      <c r="B4" s="293" cm="1">
        <f t="array" aca="1" ref="B4" ca="1">_xlfn.ANCHORARRAY(Projects!CC4)</f>
        <v>0</v>
      </c>
      <c r="C4" s="39"/>
      <c r="D4" s="39"/>
      <c r="E4" s="113"/>
      <c r="F4" s="111"/>
      <c r="G4" s="264"/>
      <c r="H4" s="39"/>
      <c r="I4" s="39"/>
      <c r="J4" s="39"/>
      <c r="K4" s="39"/>
      <c r="L4" s="40"/>
      <c r="N4" t="b" cm="1">
        <f t="array" aca="1" ref="N4" ca="1">IF(Projects!$K$1=0,FALSE,(ROW($4:103)-ROW($4:$4))=Projects!CC1)</f>
        <v>0</v>
      </c>
    </row>
    <row r="5" spans="1:14" ht="14.45">
      <c r="B5" s="41"/>
      <c r="C5" s="42"/>
      <c r="D5" s="42"/>
      <c r="E5" s="114"/>
      <c r="F5" s="112"/>
      <c r="G5" s="265"/>
      <c r="H5" s="42"/>
      <c r="I5" s="42"/>
      <c r="J5" s="42"/>
      <c r="K5" s="42"/>
      <c r="L5" s="43"/>
    </row>
    <row r="6" spans="1:14" ht="14.45">
      <c r="B6" s="41"/>
      <c r="C6" s="42"/>
      <c r="D6" s="42"/>
      <c r="E6" s="114"/>
      <c r="F6" s="112"/>
      <c r="G6" s="265"/>
      <c r="H6" s="42"/>
      <c r="I6" s="42"/>
      <c r="J6" s="42"/>
      <c r="K6" s="42"/>
      <c r="L6" s="43"/>
    </row>
    <row r="7" spans="1:14" ht="14.45">
      <c r="B7" s="41"/>
      <c r="C7" s="42"/>
      <c r="D7" s="42"/>
      <c r="E7" s="114"/>
      <c r="F7" s="112"/>
      <c r="G7" s="265"/>
      <c r="H7" s="42"/>
      <c r="I7" s="42"/>
      <c r="J7" s="42"/>
      <c r="K7" s="42"/>
      <c r="L7" s="43"/>
    </row>
    <row r="8" spans="1:14" ht="14.45">
      <c r="B8" s="41"/>
      <c r="C8" s="42"/>
      <c r="D8" s="42"/>
      <c r="E8" s="114"/>
      <c r="F8" s="112"/>
      <c r="G8" s="265"/>
      <c r="H8" s="42"/>
      <c r="I8" s="42"/>
      <c r="J8" s="42"/>
      <c r="K8" s="42"/>
      <c r="L8" s="43"/>
    </row>
    <row r="9" spans="1:14" ht="14.45">
      <c r="B9" s="41"/>
      <c r="C9" s="42"/>
      <c r="D9" s="42"/>
      <c r="E9" s="114"/>
      <c r="F9" s="112"/>
      <c r="G9" s="265"/>
      <c r="H9" s="42"/>
      <c r="I9" s="42"/>
      <c r="J9" s="42"/>
      <c r="K9" s="42"/>
      <c r="L9" s="43"/>
    </row>
    <row r="10" spans="1:14" ht="14.45">
      <c r="B10" s="41"/>
      <c r="C10" s="42"/>
      <c r="D10" s="42"/>
      <c r="E10" s="114"/>
      <c r="F10" s="112"/>
      <c r="G10" s="265"/>
      <c r="H10" s="42"/>
      <c r="I10" s="42"/>
      <c r="J10" s="42"/>
      <c r="K10" s="42"/>
      <c r="L10" s="43"/>
    </row>
    <row r="11" spans="1:14" ht="14.45">
      <c r="B11" s="41"/>
      <c r="C11" s="42"/>
      <c r="D11" s="42"/>
      <c r="E11" s="114"/>
      <c r="F11" s="112"/>
      <c r="G11" s="265"/>
      <c r="H11" s="42"/>
      <c r="I11" s="42"/>
      <c r="J11" s="42"/>
      <c r="K11" s="42"/>
      <c r="L11" s="43"/>
    </row>
    <row r="12" spans="1:14" ht="14.45">
      <c r="B12" s="41"/>
      <c r="C12" s="42"/>
      <c r="D12" s="42"/>
      <c r="E12" s="114"/>
      <c r="F12" s="112"/>
      <c r="G12" s="265"/>
      <c r="H12" s="42"/>
      <c r="I12" s="42"/>
      <c r="J12" s="42"/>
      <c r="K12" s="42"/>
      <c r="L12" s="43"/>
    </row>
    <row r="13" spans="1:14" ht="14.45">
      <c r="B13" s="41"/>
      <c r="C13" s="42"/>
      <c r="D13" s="42"/>
      <c r="E13" s="114"/>
      <c r="F13" s="112"/>
      <c r="G13" s="265"/>
      <c r="H13" s="42"/>
      <c r="I13" s="42"/>
      <c r="J13" s="42"/>
      <c r="K13" s="42"/>
      <c r="L13" s="43"/>
    </row>
    <row r="14" spans="1:14" ht="14.45">
      <c r="B14" s="41"/>
      <c r="C14" s="42"/>
      <c r="D14" s="42"/>
      <c r="E14" s="114"/>
      <c r="F14" s="112"/>
      <c r="G14" s="265"/>
      <c r="H14" s="42"/>
      <c r="I14" s="42"/>
      <c r="J14" s="42"/>
      <c r="K14" s="42"/>
      <c r="L14" s="43"/>
    </row>
    <row r="15" spans="1:14" ht="14.45">
      <c r="B15" s="41"/>
      <c r="C15" s="42"/>
      <c r="D15" s="42"/>
      <c r="E15" s="114"/>
      <c r="F15" s="112"/>
      <c r="G15" s="265"/>
      <c r="H15" s="42"/>
      <c r="I15" s="42"/>
      <c r="J15" s="42"/>
      <c r="K15" s="42"/>
      <c r="L15" s="43"/>
    </row>
    <row r="16" spans="1:14" ht="14.45">
      <c r="B16" s="41"/>
      <c r="C16" s="42"/>
      <c r="D16" s="42"/>
      <c r="E16" s="114"/>
      <c r="F16" s="112"/>
      <c r="G16" s="265"/>
      <c r="H16" s="42"/>
      <c r="I16" s="42"/>
      <c r="J16" s="42"/>
      <c r="K16" s="42"/>
      <c r="L16" s="43"/>
    </row>
    <row r="17" spans="2:12" ht="14.45">
      <c r="B17" s="41"/>
      <c r="C17" s="42"/>
      <c r="D17" s="42"/>
      <c r="E17" s="42"/>
      <c r="F17" s="44"/>
      <c r="G17" s="265"/>
      <c r="H17" s="42"/>
      <c r="I17" s="42"/>
      <c r="J17" s="42"/>
      <c r="K17" s="42"/>
      <c r="L17" s="43"/>
    </row>
    <row r="18" spans="2:12" ht="14.45">
      <c r="B18" s="41"/>
      <c r="C18" s="42"/>
      <c r="D18" s="42"/>
      <c r="E18" s="42"/>
      <c r="F18" s="44"/>
      <c r="G18" s="265"/>
      <c r="H18" s="42"/>
      <c r="I18" s="42"/>
      <c r="J18" s="42"/>
      <c r="K18" s="42"/>
      <c r="L18" s="43"/>
    </row>
    <row r="19" spans="2:12" ht="14.45">
      <c r="B19" s="41"/>
      <c r="C19" s="42"/>
      <c r="D19" s="42"/>
      <c r="E19" s="42"/>
      <c r="F19" s="44"/>
      <c r="G19" s="265"/>
      <c r="H19" s="42"/>
      <c r="I19" s="42"/>
      <c r="J19" s="42"/>
      <c r="K19" s="42"/>
      <c r="L19" s="43"/>
    </row>
    <row r="20" spans="2:12" ht="14.45">
      <c r="B20" s="41"/>
      <c r="C20" s="42"/>
      <c r="D20" s="42"/>
      <c r="E20" s="42"/>
      <c r="F20" s="44"/>
      <c r="G20" s="265"/>
      <c r="H20" s="42"/>
      <c r="I20" s="42"/>
      <c r="J20" s="42"/>
      <c r="K20" s="42"/>
      <c r="L20" s="43"/>
    </row>
    <row r="21" spans="2:12" ht="14.45">
      <c r="B21" s="41"/>
      <c r="C21" s="42"/>
      <c r="D21" s="42"/>
      <c r="E21" s="42"/>
      <c r="F21" s="44"/>
      <c r="G21" s="265"/>
      <c r="H21" s="42"/>
      <c r="I21" s="42"/>
      <c r="J21" s="42"/>
      <c r="K21" s="42"/>
      <c r="L21" s="43"/>
    </row>
    <row r="22" spans="2:12" ht="14.45">
      <c r="B22" s="41"/>
      <c r="C22" s="42"/>
      <c r="D22" s="42"/>
      <c r="E22" s="42"/>
      <c r="F22" s="44"/>
      <c r="G22" s="265"/>
      <c r="H22" s="42"/>
      <c r="I22" s="42"/>
      <c r="J22" s="42"/>
      <c r="K22" s="42"/>
      <c r="L22" s="43"/>
    </row>
    <row r="23" spans="2:12" ht="14.45">
      <c r="B23" s="41"/>
      <c r="C23" s="42"/>
      <c r="D23" s="42"/>
      <c r="E23" s="42"/>
      <c r="F23" s="44"/>
      <c r="G23" s="265"/>
      <c r="H23" s="42"/>
      <c r="I23" s="42"/>
      <c r="J23" s="42"/>
      <c r="K23" s="42"/>
      <c r="L23" s="43"/>
    </row>
    <row r="24" spans="2:12" ht="14.45">
      <c r="B24" s="41"/>
      <c r="C24" s="42"/>
      <c r="D24" s="42"/>
      <c r="E24" s="42"/>
      <c r="F24" s="44"/>
      <c r="G24" s="265"/>
      <c r="H24" s="42"/>
      <c r="I24" s="42"/>
      <c r="J24" s="42"/>
      <c r="K24" s="42"/>
      <c r="L24" s="43"/>
    </row>
    <row r="25" spans="2:12" ht="14.45">
      <c r="B25" s="41"/>
      <c r="C25" s="42"/>
      <c r="D25" s="42"/>
      <c r="E25" s="42"/>
      <c r="F25" s="44"/>
      <c r="G25" s="265"/>
      <c r="H25" s="42"/>
      <c r="I25" s="42"/>
      <c r="J25" s="42"/>
      <c r="K25" s="42"/>
      <c r="L25" s="43"/>
    </row>
    <row r="26" spans="2:12" ht="14.45">
      <c r="B26" s="41"/>
      <c r="C26" s="42"/>
      <c r="D26" s="42"/>
      <c r="E26" s="42"/>
      <c r="F26" s="44"/>
      <c r="G26" s="265"/>
      <c r="H26" s="42"/>
      <c r="I26" s="42"/>
      <c r="J26" s="42"/>
      <c r="K26" s="42"/>
      <c r="L26" s="43"/>
    </row>
    <row r="27" spans="2:12" ht="14.45">
      <c r="B27" s="41"/>
      <c r="C27" s="42"/>
      <c r="D27" s="42"/>
      <c r="E27" s="42"/>
      <c r="F27" s="44"/>
      <c r="G27" s="265"/>
      <c r="H27" s="42"/>
      <c r="I27" s="42"/>
      <c r="J27" s="42"/>
      <c r="K27" s="42"/>
      <c r="L27" s="43"/>
    </row>
    <row r="28" spans="2:12" ht="14.45">
      <c r="B28" s="41"/>
      <c r="C28" s="42"/>
      <c r="D28" s="42"/>
      <c r="E28" s="42"/>
      <c r="F28" s="44"/>
      <c r="G28" s="265"/>
      <c r="H28" s="42"/>
      <c r="I28" s="42"/>
      <c r="J28" s="42"/>
      <c r="K28" s="42"/>
      <c r="L28" s="43"/>
    </row>
    <row r="29" spans="2:12" ht="14.45">
      <c r="B29" s="41"/>
      <c r="C29" s="42"/>
      <c r="D29" s="42"/>
      <c r="E29" s="42"/>
      <c r="F29" s="44"/>
      <c r="G29" s="265"/>
      <c r="H29" s="42"/>
      <c r="I29" s="42"/>
      <c r="J29" s="42"/>
      <c r="K29" s="42"/>
      <c r="L29" s="43"/>
    </row>
    <row r="30" spans="2:12" ht="14.45">
      <c r="B30" s="41"/>
      <c r="C30" s="42"/>
      <c r="D30" s="42"/>
      <c r="E30" s="42"/>
      <c r="F30" s="44"/>
      <c r="G30" s="265"/>
      <c r="H30" s="42"/>
      <c r="I30" s="42"/>
      <c r="J30" s="42"/>
      <c r="K30" s="42"/>
      <c r="L30" s="43"/>
    </row>
    <row r="31" spans="2:12" ht="14.45">
      <c r="B31" s="41"/>
      <c r="C31" s="42"/>
      <c r="D31" s="42"/>
      <c r="E31" s="42"/>
      <c r="F31" s="44"/>
      <c r="G31" s="265"/>
      <c r="H31" s="42"/>
      <c r="I31" s="42"/>
      <c r="J31" s="42"/>
      <c r="K31" s="42"/>
      <c r="L31" s="43"/>
    </row>
    <row r="32" spans="2:12" ht="14.45">
      <c r="B32" s="41"/>
      <c r="C32" s="42"/>
      <c r="D32" s="42"/>
      <c r="E32" s="42"/>
      <c r="F32" s="44"/>
      <c r="G32" s="265"/>
      <c r="H32" s="42"/>
      <c r="I32" s="42"/>
      <c r="J32" s="42"/>
      <c r="K32" s="42"/>
      <c r="L32" s="43"/>
    </row>
    <row r="33" spans="2:12" ht="14.45">
      <c r="B33" s="41"/>
      <c r="C33" s="42"/>
      <c r="D33" s="42"/>
      <c r="E33" s="42"/>
      <c r="F33" s="44"/>
      <c r="G33" s="265"/>
      <c r="H33" s="42"/>
      <c r="I33" s="42"/>
      <c r="J33" s="42"/>
      <c r="K33" s="42"/>
      <c r="L33" s="43"/>
    </row>
    <row r="34" spans="2:12" ht="14.45">
      <c r="B34" s="41"/>
      <c r="C34" s="42"/>
      <c r="D34" s="42"/>
      <c r="E34" s="42"/>
      <c r="F34" s="44"/>
      <c r="G34" s="265"/>
      <c r="H34" s="42"/>
      <c r="I34" s="42"/>
      <c r="J34" s="42"/>
      <c r="K34" s="42"/>
      <c r="L34" s="43"/>
    </row>
    <row r="35" spans="2:12" ht="14.45">
      <c r="B35" s="41"/>
      <c r="C35" s="42"/>
      <c r="D35" s="42"/>
      <c r="E35" s="42"/>
      <c r="F35" s="44"/>
      <c r="G35" s="265"/>
      <c r="H35" s="42"/>
      <c r="I35" s="42"/>
      <c r="J35" s="42"/>
      <c r="K35" s="42"/>
      <c r="L35" s="43"/>
    </row>
    <row r="36" spans="2:12" ht="14.45">
      <c r="B36" s="41"/>
      <c r="C36" s="42"/>
      <c r="D36" s="42"/>
      <c r="E36" s="42"/>
      <c r="F36" s="44"/>
      <c r="G36" s="265"/>
      <c r="H36" s="42"/>
      <c r="I36" s="42"/>
      <c r="J36" s="42"/>
      <c r="K36" s="42"/>
      <c r="L36" s="43"/>
    </row>
    <row r="37" spans="2:12" ht="14.45">
      <c r="B37" s="41"/>
      <c r="C37" s="42"/>
      <c r="D37" s="42"/>
      <c r="E37" s="42"/>
      <c r="F37" s="44"/>
      <c r="G37" s="265"/>
      <c r="H37" s="42"/>
      <c r="I37" s="42"/>
      <c r="J37" s="42"/>
      <c r="K37" s="42"/>
      <c r="L37" s="43"/>
    </row>
    <row r="38" spans="2:12" ht="14.45">
      <c r="B38" s="41"/>
      <c r="C38" s="42"/>
      <c r="D38" s="42"/>
      <c r="E38" s="42"/>
      <c r="F38" s="44"/>
      <c r="G38" s="265"/>
      <c r="H38" s="42"/>
      <c r="I38" s="42"/>
      <c r="J38" s="42"/>
      <c r="K38" s="42"/>
      <c r="L38" s="43"/>
    </row>
    <row r="39" spans="2:12" ht="14.45">
      <c r="B39" s="41"/>
      <c r="C39" s="42"/>
      <c r="D39" s="42"/>
      <c r="E39" s="42"/>
      <c r="F39" s="44"/>
      <c r="G39" s="265"/>
      <c r="H39" s="42"/>
      <c r="I39" s="42"/>
      <c r="J39" s="42"/>
      <c r="K39" s="42"/>
      <c r="L39" s="43"/>
    </row>
    <row r="40" spans="2:12" ht="14.45">
      <c r="B40" s="41"/>
      <c r="C40" s="42"/>
      <c r="D40" s="42"/>
      <c r="E40" s="42"/>
      <c r="F40" s="44"/>
      <c r="G40" s="265"/>
      <c r="H40" s="42"/>
      <c r="I40" s="42"/>
      <c r="J40" s="42"/>
      <c r="K40" s="42"/>
      <c r="L40" s="43"/>
    </row>
    <row r="41" spans="2:12" ht="14.45">
      <c r="B41" s="41"/>
      <c r="C41" s="42"/>
      <c r="D41" s="42"/>
      <c r="E41" s="42"/>
      <c r="F41" s="44"/>
      <c r="G41" s="265"/>
      <c r="H41" s="42"/>
      <c r="I41" s="42"/>
      <c r="J41" s="42"/>
      <c r="K41" s="42"/>
      <c r="L41" s="43"/>
    </row>
    <row r="42" spans="2:12" ht="14.45">
      <c r="B42" s="41"/>
      <c r="C42" s="42"/>
      <c r="D42" s="42"/>
      <c r="E42" s="42"/>
      <c r="F42" s="44"/>
      <c r="G42" s="265"/>
      <c r="H42" s="42"/>
      <c r="I42" s="42"/>
      <c r="J42" s="42"/>
      <c r="K42" s="42"/>
      <c r="L42" s="43"/>
    </row>
    <row r="43" spans="2:12" ht="14.45">
      <c r="B43" s="41"/>
      <c r="C43" s="42"/>
      <c r="D43" s="42"/>
      <c r="E43" s="42"/>
      <c r="F43" s="44"/>
      <c r="G43" s="265"/>
      <c r="H43" s="42"/>
      <c r="I43" s="42"/>
      <c r="J43" s="42"/>
      <c r="K43" s="42"/>
      <c r="L43" s="43"/>
    </row>
    <row r="44" spans="2:12" ht="14.45">
      <c r="B44" s="41"/>
      <c r="C44" s="42"/>
      <c r="D44" s="42"/>
      <c r="E44" s="42"/>
      <c r="F44" s="44"/>
      <c r="G44" s="265"/>
      <c r="H44" s="42"/>
      <c r="I44" s="42"/>
      <c r="J44" s="42"/>
      <c r="K44" s="42"/>
      <c r="L44" s="43"/>
    </row>
    <row r="45" spans="2:12" ht="14.45">
      <c r="B45" s="41"/>
      <c r="C45" s="42"/>
      <c r="D45" s="42"/>
      <c r="E45" s="42"/>
      <c r="F45" s="44"/>
      <c r="G45" s="265"/>
      <c r="H45" s="42"/>
      <c r="I45" s="42"/>
      <c r="J45" s="42"/>
      <c r="K45" s="42"/>
      <c r="L45" s="43"/>
    </row>
    <row r="46" spans="2:12" ht="14.45">
      <c r="B46" s="41"/>
      <c r="C46" s="42"/>
      <c r="D46" s="42"/>
      <c r="E46" s="42"/>
      <c r="F46" s="44"/>
      <c r="G46" s="265"/>
      <c r="H46" s="42"/>
      <c r="I46" s="42"/>
      <c r="J46" s="42"/>
      <c r="K46" s="42"/>
      <c r="L46" s="43"/>
    </row>
    <row r="47" spans="2:12" ht="14.45">
      <c r="B47" s="41"/>
      <c r="C47" s="42"/>
      <c r="D47" s="42"/>
      <c r="E47" s="42"/>
      <c r="F47" s="44"/>
      <c r="G47" s="265"/>
      <c r="H47" s="42"/>
      <c r="I47" s="42"/>
      <c r="J47" s="42"/>
      <c r="K47" s="42"/>
      <c r="L47" s="43"/>
    </row>
    <row r="48" spans="2:12" ht="14.45">
      <c r="B48" s="41"/>
      <c r="C48" s="42"/>
      <c r="D48" s="42"/>
      <c r="E48" s="42"/>
      <c r="F48" s="44"/>
      <c r="G48" s="265"/>
      <c r="H48" s="42"/>
      <c r="I48" s="42"/>
      <c r="J48" s="42"/>
      <c r="K48" s="42"/>
      <c r="L48" s="43"/>
    </row>
    <row r="49" spans="2:12" ht="14.45">
      <c r="B49" s="41"/>
      <c r="C49" s="42"/>
      <c r="D49" s="42"/>
      <c r="E49" s="42"/>
      <c r="F49" s="44"/>
      <c r="G49" s="265"/>
      <c r="H49" s="42"/>
      <c r="I49" s="42"/>
      <c r="J49" s="42"/>
      <c r="K49" s="42"/>
      <c r="L49" s="43"/>
    </row>
    <row r="50" spans="2:12" ht="14.45">
      <c r="B50" s="41"/>
      <c r="C50" s="42"/>
      <c r="D50" s="42"/>
      <c r="E50" s="42"/>
      <c r="F50" s="44"/>
      <c r="G50" s="265"/>
      <c r="H50" s="42"/>
      <c r="I50" s="42"/>
      <c r="J50" s="42"/>
      <c r="K50" s="42"/>
      <c r="L50" s="43"/>
    </row>
    <row r="51" spans="2:12" ht="14.45">
      <c r="B51" s="41"/>
      <c r="C51" s="42"/>
      <c r="D51" s="42"/>
      <c r="E51" s="42"/>
      <c r="F51" s="44"/>
      <c r="G51" s="265"/>
      <c r="H51" s="42"/>
      <c r="I51" s="42"/>
      <c r="J51" s="42"/>
      <c r="K51" s="42"/>
      <c r="L51" s="43"/>
    </row>
    <row r="52" spans="2:12" ht="14.45">
      <c r="B52" s="41"/>
      <c r="C52" s="42"/>
      <c r="D52" s="42"/>
      <c r="E52" s="42"/>
      <c r="F52" s="44"/>
      <c r="G52" s="265"/>
      <c r="H52" s="42"/>
      <c r="I52" s="42"/>
      <c r="J52" s="42"/>
      <c r="K52" s="42"/>
      <c r="L52" s="43"/>
    </row>
    <row r="53" spans="2:12" ht="14.45">
      <c r="B53" s="41"/>
      <c r="C53" s="42"/>
      <c r="D53" s="42"/>
      <c r="E53" s="42"/>
      <c r="F53" s="44"/>
      <c r="G53" s="265"/>
      <c r="H53" s="42"/>
      <c r="I53" s="42"/>
      <c r="J53" s="42"/>
      <c r="K53" s="42"/>
      <c r="L53" s="43"/>
    </row>
    <row r="54" spans="2:12" ht="14.45">
      <c r="B54" s="41"/>
      <c r="C54" s="42"/>
      <c r="D54" s="42"/>
      <c r="E54" s="42"/>
      <c r="F54" s="44"/>
      <c r="G54" s="265"/>
      <c r="H54" s="42"/>
      <c r="I54" s="42"/>
      <c r="J54" s="42"/>
      <c r="K54" s="42"/>
      <c r="L54" s="43"/>
    </row>
    <row r="55" spans="2:12" ht="14.45">
      <c r="B55" s="41"/>
      <c r="C55" s="42"/>
      <c r="D55" s="42"/>
      <c r="E55" s="42"/>
      <c r="F55" s="44"/>
      <c r="G55" s="265"/>
      <c r="H55" s="42"/>
      <c r="I55" s="42"/>
      <c r="J55" s="42"/>
      <c r="K55" s="42"/>
      <c r="L55" s="43"/>
    </row>
    <row r="56" spans="2:12" ht="14.45">
      <c r="B56" s="41"/>
      <c r="C56" s="42"/>
      <c r="D56" s="42"/>
      <c r="E56" s="42"/>
      <c r="F56" s="44"/>
      <c r="G56" s="265"/>
      <c r="H56" s="42"/>
      <c r="I56" s="42"/>
      <c r="J56" s="42"/>
      <c r="K56" s="42"/>
      <c r="L56" s="43"/>
    </row>
    <row r="57" spans="2:12" ht="14.45">
      <c r="B57" s="41"/>
      <c r="C57" s="42"/>
      <c r="D57" s="42"/>
      <c r="E57" s="42"/>
      <c r="F57" s="44"/>
      <c r="G57" s="265"/>
      <c r="H57" s="42"/>
      <c r="I57" s="42"/>
      <c r="J57" s="42"/>
      <c r="K57" s="42"/>
      <c r="L57" s="43"/>
    </row>
    <row r="58" spans="2:12" ht="14.45">
      <c r="B58" s="41"/>
      <c r="C58" s="42"/>
      <c r="D58" s="42"/>
      <c r="E58" s="42"/>
      <c r="F58" s="44"/>
      <c r="G58" s="265"/>
      <c r="H58" s="42"/>
      <c r="I58" s="42"/>
      <c r="J58" s="42"/>
      <c r="K58" s="42"/>
      <c r="L58" s="43"/>
    </row>
    <row r="59" spans="2:12" ht="14.45">
      <c r="B59" s="41"/>
      <c r="C59" s="42"/>
      <c r="D59" s="42"/>
      <c r="E59" s="42"/>
      <c r="F59" s="44"/>
      <c r="G59" s="265"/>
      <c r="H59" s="42"/>
      <c r="I59" s="42"/>
      <c r="J59" s="42"/>
      <c r="K59" s="42"/>
      <c r="L59" s="43"/>
    </row>
    <row r="60" spans="2:12" ht="14.45">
      <c r="B60" s="41"/>
      <c r="C60" s="42"/>
      <c r="D60" s="42"/>
      <c r="E60" s="42"/>
      <c r="F60" s="44"/>
      <c r="G60" s="265"/>
      <c r="H60" s="42"/>
      <c r="I60" s="42"/>
      <c r="J60" s="42"/>
      <c r="K60" s="42"/>
      <c r="L60" s="43"/>
    </row>
    <row r="61" spans="2:12" ht="14.45">
      <c r="B61" s="41"/>
      <c r="C61" s="42"/>
      <c r="D61" s="42"/>
      <c r="E61" s="42"/>
      <c r="F61" s="44"/>
      <c r="G61" s="265"/>
      <c r="H61" s="42"/>
      <c r="I61" s="42"/>
      <c r="J61" s="42"/>
      <c r="K61" s="42"/>
      <c r="L61" s="43"/>
    </row>
    <row r="62" spans="2:12" ht="14.45">
      <c r="B62" s="41"/>
      <c r="C62" s="42"/>
      <c r="D62" s="42"/>
      <c r="E62" s="42"/>
      <c r="F62" s="44"/>
      <c r="G62" s="265"/>
      <c r="H62" s="42"/>
      <c r="I62" s="42"/>
      <c r="J62" s="42"/>
      <c r="K62" s="42"/>
      <c r="L62" s="43"/>
    </row>
    <row r="63" spans="2:12" ht="14.45">
      <c r="B63" s="41"/>
      <c r="C63" s="42"/>
      <c r="D63" s="42"/>
      <c r="E63" s="42"/>
      <c r="F63" s="44"/>
      <c r="G63" s="265"/>
      <c r="H63" s="42"/>
      <c r="I63" s="42"/>
      <c r="J63" s="42"/>
      <c r="K63" s="42"/>
      <c r="L63" s="43"/>
    </row>
    <row r="64" spans="2:12" ht="14.45">
      <c r="B64" s="41"/>
      <c r="C64" s="42"/>
      <c r="D64" s="42"/>
      <c r="E64" s="42"/>
      <c r="F64" s="44"/>
      <c r="G64" s="265"/>
      <c r="H64" s="42"/>
      <c r="I64" s="42"/>
      <c r="J64" s="42"/>
      <c r="K64" s="42"/>
      <c r="L64" s="43"/>
    </row>
    <row r="65" spans="2:12" ht="14.45">
      <c r="B65" s="41"/>
      <c r="C65" s="42"/>
      <c r="D65" s="42"/>
      <c r="E65" s="42"/>
      <c r="F65" s="45"/>
      <c r="G65" s="265"/>
      <c r="H65" s="42"/>
      <c r="I65" s="42"/>
      <c r="J65" s="42"/>
      <c r="K65" s="42"/>
      <c r="L65" s="43"/>
    </row>
    <row r="66" spans="2:12" ht="14.45">
      <c r="B66" s="41"/>
      <c r="C66" s="42"/>
      <c r="D66" s="42"/>
      <c r="E66" s="42"/>
      <c r="F66" s="45"/>
      <c r="G66" s="265"/>
      <c r="H66" s="42"/>
      <c r="I66" s="42"/>
      <c r="J66" s="42"/>
      <c r="K66" s="42"/>
      <c r="L66" s="43"/>
    </row>
    <row r="67" spans="2:12" ht="14.45">
      <c r="B67" s="41"/>
      <c r="C67" s="42"/>
      <c r="D67" s="42"/>
      <c r="E67" s="42"/>
      <c r="F67" s="45"/>
      <c r="G67" s="265"/>
      <c r="H67" s="42"/>
      <c r="I67" s="42"/>
      <c r="J67" s="42"/>
      <c r="K67" s="42"/>
      <c r="L67" s="43"/>
    </row>
    <row r="68" spans="2:12" ht="14.45">
      <c r="B68" s="41"/>
      <c r="C68" s="42"/>
      <c r="D68" s="42"/>
      <c r="E68" s="42"/>
      <c r="F68" s="45"/>
      <c r="G68" s="265"/>
      <c r="H68" s="42"/>
      <c r="I68" s="42"/>
      <c r="J68" s="42"/>
      <c r="K68" s="42"/>
      <c r="L68" s="43"/>
    </row>
    <row r="69" spans="2:12" ht="14.45">
      <c r="B69" s="41"/>
      <c r="C69" s="42"/>
      <c r="D69" s="42"/>
      <c r="E69" s="42"/>
      <c r="F69" s="45"/>
      <c r="G69" s="265"/>
      <c r="H69" s="42"/>
      <c r="I69" s="42"/>
      <c r="J69" s="42"/>
      <c r="K69" s="42"/>
      <c r="L69" s="43"/>
    </row>
    <row r="70" spans="2:12" ht="14.45">
      <c r="B70" s="41"/>
      <c r="C70" s="42"/>
      <c r="D70" s="42"/>
      <c r="E70" s="42"/>
      <c r="F70" s="45"/>
      <c r="G70" s="265"/>
      <c r="H70" s="42"/>
      <c r="I70" s="42"/>
      <c r="J70" s="42"/>
      <c r="K70" s="42"/>
      <c r="L70" s="43"/>
    </row>
    <row r="71" spans="2:12" ht="14.45">
      <c r="B71" s="41"/>
      <c r="C71" s="42"/>
      <c r="D71" s="42"/>
      <c r="E71" s="42"/>
      <c r="F71" s="45"/>
      <c r="G71" s="265"/>
      <c r="H71" s="42"/>
      <c r="I71" s="42"/>
      <c r="J71" s="42"/>
      <c r="K71" s="42"/>
      <c r="L71" s="43"/>
    </row>
    <row r="72" spans="2:12" ht="14.45">
      <c r="B72" s="41"/>
      <c r="C72" s="42"/>
      <c r="D72" s="42"/>
      <c r="E72" s="42"/>
      <c r="F72" s="45"/>
      <c r="G72" s="265"/>
      <c r="H72" s="42"/>
      <c r="I72" s="42"/>
      <c r="J72" s="42"/>
      <c r="K72" s="42"/>
      <c r="L72" s="43"/>
    </row>
    <row r="73" spans="2:12" ht="14.45">
      <c r="B73" s="41"/>
      <c r="C73" s="42"/>
      <c r="D73" s="42"/>
      <c r="E73" s="42"/>
      <c r="F73" s="45"/>
      <c r="G73" s="265"/>
      <c r="H73" s="42"/>
      <c r="I73" s="42"/>
      <c r="J73" s="42"/>
      <c r="K73" s="42"/>
      <c r="L73" s="43"/>
    </row>
    <row r="74" spans="2:12" ht="14.45">
      <c r="B74" s="41"/>
      <c r="C74" s="42"/>
      <c r="D74" s="42"/>
      <c r="E74" s="42"/>
      <c r="F74" s="45"/>
      <c r="G74" s="265"/>
      <c r="H74" s="42"/>
      <c r="I74" s="42"/>
      <c r="J74" s="42"/>
      <c r="K74" s="42"/>
      <c r="L74" s="43"/>
    </row>
    <row r="75" spans="2:12" ht="14.45">
      <c r="B75" s="41"/>
      <c r="C75" s="42"/>
      <c r="D75" s="42"/>
      <c r="E75" s="42"/>
      <c r="F75" s="45"/>
      <c r="G75" s="265"/>
      <c r="H75" s="42"/>
      <c r="I75" s="42"/>
      <c r="J75" s="42"/>
      <c r="K75" s="42"/>
      <c r="L75" s="43"/>
    </row>
    <row r="76" spans="2:12" ht="14.45">
      <c r="B76" s="41"/>
      <c r="C76" s="42"/>
      <c r="D76" s="42"/>
      <c r="E76" s="42"/>
      <c r="F76" s="45"/>
      <c r="G76" s="265"/>
      <c r="H76" s="42"/>
      <c r="I76" s="42"/>
      <c r="J76" s="42"/>
      <c r="K76" s="42"/>
      <c r="L76" s="43"/>
    </row>
    <row r="77" spans="2:12" ht="14.45">
      <c r="B77" s="41"/>
      <c r="C77" s="42"/>
      <c r="D77" s="42"/>
      <c r="E77" s="42"/>
      <c r="F77" s="45"/>
      <c r="G77" s="265"/>
      <c r="H77" s="42"/>
      <c r="I77" s="42"/>
      <c r="J77" s="42"/>
      <c r="K77" s="42"/>
      <c r="L77" s="43"/>
    </row>
    <row r="78" spans="2:12" ht="14.45">
      <c r="B78" s="41"/>
      <c r="C78" s="42"/>
      <c r="D78" s="42"/>
      <c r="E78" s="42"/>
      <c r="F78" s="45"/>
      <c r="G78" s="265"/>
      <c r="H78" s="42"/>
      <c r="I78" s="42"/>
      <c r="J78" s="42"/>
      <c r="K78" s="42"/>
      <c r="L78" s="43"/>
    </row>
    <row r="79" spans="2:12" ht="14.45">
      <c r="B79" s="41"/>
      <c r="C79" s="42"/>
      <c r="D79" s="42"/>
      <c r="E79" s="42"/>
      <c r="F79" s="45"/>
      <c r="G79" s="265"/>
      <c r="H79" s="42"/>
      <c r="I79" s="42"/>
      <c r="J79" s="42"/>
      <c r="K79" s="42"/>
      <c r="L79" s="43"/>
    </row>
    <row r="80" spans="2:12" ht="14.45">
      <c r="B80" s="41"/>
      <c r="C80" s="42"/>
      <c r="D80" s="42"/>
      <c r="E80" s="42"/>
      <c r="F80" s="45"/>
      <c r="G80" s="265"/>
      <c r="H80" s="42"/>
      <c r="I80" s="42"/>
      <c r="J80" s="42"/>
      <c r="K80" s="42"/>
      <c r="L80" s="43"/>
    </row>
    <row r="81" spans="2:12" ht="14.45">
      <c r="B81" s="41"/>
      <c r="C81" s="42"/>
      <c r="D81" s="42"/>
      <c r="E81" s="42"/>
      <c r="F81" s="45"/>
      <c r="G81" s="265"/>
      <c r="H81" s="42"/>
      <c r="I81" s="42"/>
      <c r="J81" s="42"/>
      <c r="K81" s="42"/>
      <c r="L81" s="43"/>
    </row>
    <row r="82" spans="2:12" ht="14.45">
      <c r="B82" s="41"/>
      <c r="C82" s="42"/>
      <c r="D82" s="42"/>
      <c r="E82" s="42"/>
      <c r="F82" s="45"/>
      <c r="G82" s="265"/>
      <c r="H82" s="42"/>
      <c r="I82" s="42"/>
      <c r="J82" s="42"/>
      <c r="K82" s="42"/>
      <c r="L82" s="43"/>
    </row>
    <row r="83" spans="2:12" ht="14.45">
      <c r="B83" s="41"/>
      <c r="C83" s="42"/>
      <c r="D83" s="42"/>
      <c r="E83" s="42"/>
      <c r="F83" s="45"/>
      <c r="G83" s="265"/>
      <c r="H83" s="42"/>
      <c r="I83" s="42"/>
      <c r="J83" s="42"/>
      <c r="K83" s="42"/>
      <c r="L83" s="43"/>
    </row>
    <row r="84" spans="2:12" ht="14.45">
      <c r="B84" s="41"/>
      <c r="C84" s="42"/>
      <c r="D84" s="42"/>
      <c r="E84" s="42"/>
      <c r="F84" s="45"/>
      <c r="G84" s="265"/>
      <c r="H84" s="42"/>
      <c r="I84" s="42"/>
      <c r="J84" s="42"/>
      <c r="K84" s="42"/>
      <c r="L84" s="43"/>
    </row>
    <row r="85" spans="2:12" ht="14.45">
      <c r="B85" s="41"/>
      <c r="C85" s="42"/>
      <c r="D85" s="42"/>
      <c r="E85" s="42"/>
      <c r="F85" s="45"/>
      <c r="G85" s="265"/>
      <c r="H85" s="42"/>
      <c r="I85" s="42"/>
      <c r="J85" s="42"/>
      <c r="K85" s="42"/>
      <c r="L85" s="43"/>
    </row>
    <row r="86" spans="2:12" ht="14.45">
      <c r="B86" s="41"/>
      <c r="C86" s="42"/>
      <c r="D86" s="42"/>
      <c r="E86" s="42"/>
      <c r="F86" s="45"/>
      <c r="G86" s="265"/>
      <c r="H86" s="42"/>
      <c r="I86" s="42"/>
      <c r="J86" s="42"/>
      <c r="K86" s="42"/>
      <c r="L86" s="43"/>
    </row>
    <row r="87" spans="2:12" ht="14.45">
      <c r="B87" s="41"/>
      <c r="C87" s="42"/>
      <c r="D87" s="42"/>
      <c r="E87" s="42"/>
      <c r="F87" s="45"/>
      <c r="G87" s="265"/>
      <c r="H87" s="42"/>
      <c r="I87" s="42"/>
      <c r="J87" s="42"/>
      <c r="K87" s="42"/>
      <c r="L87" s="43"/>
    </row>
    <row r="88" spans="2:12" ht="14.45">
      <c r="B88" s="41"/>
      <c r="C88" s="42"/>
      <c r="D88" s="42"/>
      <c r="E88" s="42"/>
      <c r="F88" s="45"/>
      <c r="G88" s="265"/>
      <c r="H88" s="42"/>
      <c r="I88" s="42"/>
      <c r="J88" s="42"/>
      <c r="K88" s="42"/>
      <c r="L88" s="43"/>
    </row>
    <row r="89" spans="2:12" ht="14.45">
      <c r="B89" s="41"/>
      <c r="C89" s="42"/>
      <c r="D89" s="42"/>
      <c r="E89" s="42"/>
      <c r="F89" s="45"/>
      <c r="G89" s="265"/>
      <c r="H89" s="42"/>
      <c r="I89" s="42"/>
      <c r="J89" s="42"/>
      <c r="K89" s="42"/>
      <c r="L89" s="43"/>
    </row>
    <row r="90" spans="2:12" ht="14.45">
      <c r="B90" s="41"/>
      <c r="C90" s="42"/>
      <c r="D90" s="42"/>
      <c r="E90" s="42"/>
      <c r="F90" s="45"/>
      <c r="G90" s="265"/>
      <c r="H90" s="42"/>
      <c r="I90" s="42"/>
      <c r="J90" s="42"/>
      <c r="K90" s="42"/>
      <c r="L90" s="43"/>
    </row>
    <row r="91" spans="2:12" ht="14.45">
      <c r="B91" s="41"/>
      <c r="C91" s="42"/>
      <c r="D91" s="42"/>
      <c r="E91" s="42"/>
      <c r="F91" s="45"/>
      <c r="G91" s="265"/>
      <c r="H91" s="42"/>
      <c r="I91" s="42"/>
      <c r="J91" s="42"/>
      <c r="K91" s="42"/>
      <c r="L91" s="43"/>
    </row>
    <row r="92" spans="2:12" ht="14.45">
      <c r="B92" s="41"/>
      <c r="C92" s="42"/>
      <c r="D92" s="42"/>
      <c r="E92" s="42"/>
      <c r="F92" s="45"/>
      <c r="G92" s="265"/>
      <c r="H92" s="42"/>
      <c r="I92" s="42"/>
      <c r="J92" s="42"/>
      <c r="K92" s="42"/>
      <c r="L92" s="43"/>
    </row>
    <row r="93" spans="2:12" ht="14.45">
      <c r="B93" s="41"/>
      <c r="C93" s="42"/>
      <c r="D93" s="42"/>
      <c r="E93" s="42"/>
      <c r="F93" s="45"/>
      <c r="G93" s="265"/>
      <c r="H93" s="42"/>
      <c r="I93" s="42"/>
      <c r="J93" s="42"/>
      <c r="K93" s="42"/>
      <c r="L93" s="43"/>
    </row>
    <row r="94" spans="2:12" ht="14.45">
      <c r="B94" s="41"/>
      <c r="C94" s="42"/>
      <c r="D94" s="42"/>
      <c r="E94" s="42"/>
      <c r="F94" s="45"/>
      <c r="G94" s="265"/>
      <c r="H94" s="42"/>
      <c r="I94" s="42"/>
      <c r="J94" s="42"/>
      <c r="K94" s="42"/>
      <c r="L94" s="43"/>
    </row>
    <row r="95" spans="2:12" ht="14.45">
      <c r="B95" s="41"/>
      <c r="C95" s="42"/>
      <c r="D95" s="42"/>
      <c r="E95" s="42"/>
      <c r="F95" s="45"/>
      <c r="G95" s="265"/>
      <c r="H95" s="42"/>
      <c r="I95" s="42"/>
      <c r="J95" s="42"/>
      <c r="K95" s="42"/>
      <c r="L95" s="43"/>
    </row>
    <row r="96" spans="2:12" ht="14.45">
      <c r="B96" s="41"/>
      <c r="C96" s="42"/>
      <c r="D96" s="42"/>
      <c r="E96" s="42"/>
      <c r="F96" s="45"/>
      <c r="G96" s="265"/>
      <c r="H96" s="42"/>
      <c r="I96" s="42"/>
      <c r="J96" s="42"/>
      <c r="K96" s="42"/>
      <c r="L96" s="43"/>
    </row>
    <row r="97" spans="2:12" ht="14.45">
      <c r="B97" s="41"/>
      <c r="C97" s="42"/>
      <c r="D97" s="42"/>
      <c r="E97" s="42"/>
      <c r="F97" s="45"/>
      <c r="G97" s="265"/>
      <c r="H97" s="42"/>
      <c r="I97" s="42"/>
      <c r="J97" s="42"/>
      <c r="K97" s="42"/>
      <c r="L97" s="43"/>
    </row>
    <row r="98" spans="2:12" ht="14.45">
      <c r="B98" s="41"/>
      <c r="C98" s="42"/>
      <c r="D98" s="42"/>
      <c r="E98" s="42"/>
      <c r="F98" s="45"/>
      <c r="G98" s="265"/>
      <c r="H98" s="42"/>
      <c r="I98" s="42"/>
      <c r="J98" s="42"/>
      <c r="K98" s="42"/>
      <c r="L98" s="43"/>
    </row>
    <row r="99" spans="2:12" ht="14.45">
      <c r="B99" s="41"/>
      <c r="C99" s="42"/>
      <c r="D99" s="42"/>
      <c r="E99" s="42"/>
      <c r="F99" s="45"/>
      <c r="G99" s="265"/>
      <c r="H99" s="42"/>
      <c r="I99" s="42"/>
      <c r="J99" s="42"/>
      <c r="K99" s="42"/>
      <c r="L99" s="43"/>
    </row>
    <row r="100" spans="2:12" ht="14.45">
      <c r="B100" s="41"/>
      <c r="C100" s="42"/>
      <c r="D100" s="42"/>
      <c r="E100" s="42"/>
      <c r="F100" s="45"/>
      <c r="G100" s="265"/>
      <c r="H100" s="42"/>
      <c r="I100" s="42"/>
      <c r="J100" s="42"/>
      <c r="K100" s="42"/>
      <c r="L100" s="43"/>
    </row>
    <row r="101" spans="2:12" ht="14.45">
      <c r="B101" s="41"/>
      <c r="C101" s="42"/>
      <c r="D101" s="42"/>
      <c r="E101" s="42"/>
      <c r="F101" s="45"/>
      <c r="G101" s="265"/>
      <c r="H101" s="42"/>
      <c r="I101" s="42"/>
      <c r="J101" s="42"/>
      <c r="K101" s="42"/>
      <c r="L101" s="43"/>
    </row>
    <row r="102" spans="2:12" ht="14.45">
      <c r="B102" s="41"/>
      <c r="C102" s="42"/>
      <c r="D102" s="42"/>
      <c r="E102" s="42"/>
      <c r="F102" s="45"/>
      <c r="G102" s="265"/>
      <c r="H102" s="42"/>
      <c r="I102" s="42"/>
      <c r="J102" s="42"/>
      <c r="K102" s="42"/>
      <c r="L102" s="43"/>
    </row>
    <row r="103" spans="2:12" ht="14.45">
      <c r="B103" s="46"/>
      <c r="C103" s="47"/>
      <c r="D103" s="47"/>
      <c r="E103" s="47"/>
      <c r="F103" s="48"/>
      <c r="G103" s="266"/>
      <c r="H103" s="47"/>
      <c r="I103" s="47"/>
      <c r="J103" s="47"/>
      <c r="K103" s="47"/>
      <c r="L103" s="49"/>
    </row>
  </sheetData>
  <sheetProtection algorithmName="SHA-512" hashValue="jCvywflPqZgYka9GaEqyUzrx6PsLj7oVVdYQSDaTt5vmHMbitdprPJp/argw8b/at8JoEN4hxmA6Ze5jqX0EXA==" saltValue="VFSIW53z4j1lFJP/PYA1fw==" spinCount="100000" sheet="1" objects="1" formatColumns="0" autoFilter="0" pivotTables="0"/>
  <conditionalFormatting sqref="B4:L103">
    <cfRule type="expression" dxfId="19" priority="5">
      <formula>B4=""</formula>
    </cfRule>
  </conditionalFormatting>
  <conditionalFormatting sqref="B4:G103">
    <cfRule type="expression" dxfId="18" priority="1">
      <formula>$N4</formula>
    </cfRule>
  </conditionalFormatting>
  <dataValidations count="2">
    <dataValidation type="list" allowBlank="1" showInputMessage="1" showErrorMessage="1" sqref="H3:L3" xr:uid="{9C87B97F-D4E5-414F-872A-0132FF2CA32B}">
      <formula1>l_header_External</formula1>
    </dataValidation>
    <dataValidation type="list" allowBlank="1" showDropDown="1" showInputMessage="1" showErrorMessage="1" sqref="B3:G3" xr:uid="{AD575F0F-5F94-48B5-861C-BFB7598F3540}">
      <formula1>l_header_External</formula1>
    </dataValidation>
  </dataValidations>
  <pageMargins left="0.51" right="0.21" top="0.75" bottom="0.75" header="0.3" footer="0.3"/>
  <pageSetup paperSize="9" scale="89" fitToHeight="0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353DBDC-4B4C-456A-A38A-96AFEA72F31B}">
            <xm:f>Projects!CJ4</xm:f>
            <x14:dxf>
              <font>
                <color theme="0"/>
              </font>
            </x14:dxf>
          </x14:cfRule>
          <xm:sqref>B4:F16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75A0-C340-4747-A1A0-874F9F5721EA}">
  <sheetPr codeName="Sheet13">
    <tabColor rgb="FFFFC000"/>
    <pageSetUpPr fitToPage="1"/>
  </sheetPr>
  <dimension ref="A1:V363"/>
  <sheetViews>
    <sheetView showGridLines="0" showRowColHeaders="0" zoomScaleNormal="100" workbookViewId="0">
      <pane ySplit="3" topLeftCell="A4" activePane="bottomLeft" state="frozen"/>
      <selection pane="bottomLeft" activeCell="G39" sqref="G39"/>
    </sheetView>
  </sheetViews>
  <sheetFormatPr defaultColWidth="0" defaultRowHeight="14.45" zeroHeight="1"/>
  <cols>
    <col min="1" max="1" width="4.42578125" customWidth="1"/>
    <col min="2" max="2" width="20.5703125" customWidth="1"/>
    <col min="3" max="3" width="32.28515625" customWidth="1"/>
    <col min="4" max="4" width="24.5703125" customWidth="1"/>
    <col min="5" max="5" width="19.5703125" customWidth="1"/>
    <col min="6" max="6" width="15.7109375" customWidth="1"/>
    <col min="7" max="7" width="15.85546875" bestFit="1" customWidth="1"/>
    <col min="8" max="8" width="5.5703125" customWidth="1"/>
    <col min="9" max="11" width="9" hidden="1" customWidth="1"/>
    <col min="12" max="13" width="18.42578125" hidden="1" customWidth="1"/>
    <col min="14" max="18" width="9" hidden="1" customWidth="1"/>
    <col min="19" max="20" width="9.7109375" hidden="1" customWidth="1"/>
    <col min="21" max="16384" width="9" hidden="1"/>
  </cols>
  <sheetData>
    <row r="1" spans="1:22" ht="15.6">
      <c r="A1" s="36"/>
      <c r="B1" s="36" t="s">
        <v>375</v>
      </c>
      <c r="C1" s="36"/>
      <c r="D1" s="36"/>
      <c r="E1" s="36"/>
      <c r="F1" s="36"/>
      <c r="G1" s="188" t="str">
        <f>IF(opt_NCU="","",_Year_YYYY&amp; ", in "&amp;opt_NCU)</f>
        <v/>
      </c>
      <c r="J1" t="s">
        <v>376</v>
      </c>
    </row>
    <row r="2" spans="1:22">
      <c r="J2">
        <f ca="1">COUNTA(B4:B208)</f>
        <v>1</v>
      </c>
      <c r="N2" s="18">
        <f>IF(Planning!$T$1+Projects!$K$1=0,0,COUNTA(N4:N308)+1)</f>
        <v>0</v>
      </c>
    </row>
    <row r="3" spans="1:22">
      <c r="B3" s="82" t="str">
        <f>Planning!B3</f>
        <v>Disease name</v>
      </c>
      <c r="C3" s="82" t="str">
        <f>Planning!C3</f>
        <v>Surveillance function</v>
      </c>
      <c r="D3" s="82" t="str">
        <f>Planning!D3</f>
        <v>Surveillance activity</v>
      </c>
      <c r="E3" s="295" t="s">
        <v>286</v>
      </c>
      <c r="F3" s="295" t="s">
        <v>365</v>
      </c>
      <c r="G3" s="295" t="s">
        <v>377</v>
      </c>
      <c r="J3" s="70">
        <f>COUNTIF($G$4:$G$308,"&gt;0")+1</f>
        <v>1</v>
      </c>
      <c r="N3" s="18" t="s">
        <v>378</v>
      </c>
      <c r="R3" s="171" t="s">
        <v>379</v>
      </c>
      <c r="S3" s="171" t="s">
        <v>380</v>
      </c>
      <c r="T3" s="171" t="s">
        <v>381</v>
      </c>
      <c r="V3" s="18" t="s">
        <v>382</v>
      </c>
    </row>
    <row r="4" spans="1:22">
      <c r="B4" s="156" t="str" cm="1">
        <f t="array" aca="1" ref="B4" ca="1">IF(O4=0,"",_xlfn._xlws.FILTER(O4:T310,O4:O310&lt;&gt;""))</f>
        <v/>
      </c>
      <c r="C4" s="157"/>
      <c r="D4" s="157"/>
      <c r="E4" s="300"/>
      <c r="F4" s="301"/>
      <c r="G4" s="267"/>
      <c r="J4" s="61" t="str" cm="1">
        <f t="array" ref="J4">IF(Planning!$T$1=0,"",_xlfn.UNIQUE(_xlfn._xlws.FILTER(Planning!$BI$4:$BK$303,Planning!$BI$4:$BI$303&lt;&gt;"")))</f>
        <v/>
      </c>
      <c r="N4" t="b" cm="1">
        <f t="array" ref="N4">NOT(ISBLANK(INDEX(_xlfn.ANCHORARRAY(O4),,1)))</f>
        <v>1</v>
      </c>
      <c r="O4" s="25" cm="1">
        <f t="array" ref="O4">IF(N2=0,0,_xlfn.UNIQUE(_xlfn._xlws.FILTER($J$4:$L$308,J4:$J$308&lt;&gt;"")))</f>
        <v>0</v>
      </c>
      <c r="R4" s="155" cm="1">
        <f t="array" aca="1" ref="R4:R308" ca="1">SUMIFS(Planning!$P$4:$P$303,Planning!$B$4:$B$303,$O$4:$O$308,Planning!$C$4:$C$303,$P$4:$P$308,Planning!$D$4:$D$303,$Q$4:$Q$308)</f>
        <v>0</v>
      </c>
      <c r="S4" s="155" cm="1">
        <f t="array" ref="S4:S308">SUMIFS(Projects!$AJ$4:$AJ$103,Projects!$B$4:$B$103,$O$4:$O$308,Projects!$C$4:$C$103,$P$4:$P$308,Projects!$D$4:$D$103,$Q$4:$Q$308)</f>
        <v>0</v>
      </c>
      <c r="T4" s="155">
        <f ca="1">SUM($R4:$S4)</f>
        <v>0</v>
      </c>
      <c r="V4" t="b">
        <f>(ROWS(V$4:V4))=$N$2</f>
        <v>0</v>
      </c>
    </row>
    <row r="5" spans="1:22">
      <c r="B5" s="158"/>
      <c r="C5" s="159"/>
      <c r="D5" s="159"/>
      <c r="E5" s="302"/>
      <c r="F5" s="303"/>
      <c r="G5" s="268"/>
      <c r="J5" s="61"/>
      <c r="O5" s="25"/>
      <c r="R5" s="155">
        <f ca="1"/>
        <v>0</v>
      </c>
      <c r="S5" s="155">
        <v>0</v>
      </c>
      <c r="T5" s="155">
        <f ca="1">SUM($R5:$S5)</f>
        <v>0</v>
      </c>
      <c r="V5" t="b">
        <f>(ROWS(V$4:V5))=$N$2</f>
        <v>0</v>
      </c>
    </row>
    <row r="6" spans="1:22">
      <c r="B6" s="158"/>
      <c r="C6" s="159"/>
      <c r="D6" s="159"/>
      <c r="E6" s="302"/>
      <c r="F6" s="303"/>
      <c r="G6" s="268"/>
      <c r="J6" s="61"/>
      <c r="O6" s="25"/>
      <c r="R6" s="155">
        <f ca="1"/>
        <v>0</v>
      </c>
      <c r="S6" s="155">
        <v>0</v>
      </c>
      <c r="T6" s="155">
        <f ca="1">SUM($R6:$S6)</f>
        <v>0</v>
      </c>
      <c r="V6" t="b">
        <f>(ROWS(V$4:V6))=$N$2</f>
        <v>0</v>
      </c>
    </row>
    <row r="7" spans="1:22">
      <c r="B7" s="158"/>
      <c r="C7" s="159"/>
      <c r="D7" s="159"/>
      <c r="E7" s="302"/>
      <c r="F7" s="303"/>
      <c r="G7" s="268"/>
      <c r="J7" s="61"/>
      <c r="O7" s="25"/>
      <c r="R7" s="155">
        <f ca="1"/>
        <v>0</v>
      </c>
      <c r="S7" s="155">
        <v>0</v>
      </c>
      <c r="T7" s="155">
        <f ca="1">SUM($R7:$S7)</f>
        <v>0</v>
      </c>
      <c r="V7" t="b">
        <f>(ROWS(V$4:V7))=$N$2</f>
        <v>0</v>
      </c>
    </row>
    <row r="8" spans="1:22">
      <c r="B8" s="158"/>
      <c r="C8" s="159"/>
      <c r="D8" s="159"/>
      <c r="E8" s="302"/>
      <c r="F8" s="303"/>
      <c r="G8" s="268"/>
      <c r="J8" s="61"/>
      <c r="O8" s="25"/>
      <c r="R8" s="155">
        <f ca="1"/>
        <v>0</v>
      </c>
      <c r="S8" s="155">
        <v>0</v>
      </c>
      <c r="T8" s="155">
        <f ca="1">SUM($R8:$S8)</f>
        <v>0</v>
      </c>
      <c r="V8" t="b">
        <f>(ROWS(V$4:V8))=$N$2</f>
        <v>0</v>
      </c>
    </row>
    <row r="9" spans="1:22">
      <c r="B9" s="158"/>
      <c r="C9" s="159"/>
      <c r="D9" s="159"/>
      <c r="E9" s="302"/>
      <c r="F9" s="303"/>
      <c r="G9" s="268"/>
      <c r="J9" s="61"/>
      <c r="O9" s="25"/>
      <c r="R9" s="155">
        <f ca="1"/>
        <v>0</v>
      </c>
      <c r="S9" s="155">
        <v>0</v>
      </c>
      <c r="T9" s="155">
        <f ca="1">SUM($R9:$S9)</f>
        <v>0</v>
      </c>
      <c r="V9" t="b">
        <f>(ROWS(V$4:V9))=$N$2</f>
        <v>0</v>
      </c>
    </row>
    <row r="10" spans="1:22">
      <c r="B10" s="158"/>
      <c r="C10" s="159"/>
      <c r="D10" s="159"/>
      <c r="E10" s="302"/>
      <c r="F10" s="303"/>
      <c r="G10" s="268"/>
      <c r="J10" s="61"/>
      <c r="O10" s="25"/>
      <c r="R10" s="155">
        <f ca="1"/>
        <v>0</v>
      </c>
      <c r="S10" s="155">
        <v>0</v>
      </c>
      <c r="T10" s="155">
        <f ca="1">SUM($R10:$S10)</f>
        <v>0</v>
      </c>
      <c r="V10" t="b">
        <f>(ROWS(V$4:V10))=$N$2</f>
        <v>0</v>
      </c>
    </row>
    <row r="11" spans="1:22">
      <c r="B11" s="158"/>
      <c r="C11" s="159"/>
      <c r="D11" s="159"/>
      <c r="E11" s="302"/>
      <c r="F11" s="303"/>
      <c r="G11" s="268"/>
      <c r="J11" s="61"/>
      <c r="O11" s="25"/>
      <c r="R11" s="155">
        <f ca="1"/>
        <v>0</v>
      </c>
      <c r="S11" s="155">
        <v>0</v>
      </c>
      <c r="T11" s="155">
        <f ca="1">SUM($R11:$S11)</f>
        <v>0</v>
      </c>
      <c r="V11" t="b">
        <f>(ROWS(V$4:V11))=$N$2</f>
        <v>0</v>
      </c>
    </row>
    <row r="12" spans="1:22">
      <c r="B12" s="158"/>
      <c r="C12" s="159"/>
      <c r="D12" s="159"/>
      <c r="E12" s="302"/>
      <c r="F12" s="303"/>
      <c r="G12" s="268"/>
      <c r="J12" s="61"/>
      <c r="O12" s="25"/>
      <c r="R12" s="155">
        <f ca="1"/>
        <v>0</v>
      </c>
      <c r="S12" s="155">
        <v>0</v>
      </c>
      <c r="T12" s="155">
        <f ca="1">SUM($R12:$S12)</f>
        <v>0</v>
      </c>
      <c r="V12" t="b">
        <f>(ROWS(V$4:V12))=$N$2</f>
        <v>0</v>
      </c>
    </row>
    <row r="13" spans="1:22">
      <c r="B13" s="158"/>
      <c r="C13" s="159"/>
      <c r="D13" s="159"/>
      <c r="E13" s="302"/>
      <c r="F13" s="303"/>
      <c r="G13" s="268"/>
      <c r="J13" s="61"/>
      <c r="O13" s="25"/>
      <c r="R13" s="155">
        <f ca="1"/>
        <v>0</v>
      </c>
      <c r="S13" s="155">
        <v>0</v>
      </c>
      <c r="T13" s="155">
        <f ca="1">SUM($R13:$S13)</f>
        <v>0</v>
      </c>
      <c r="V13" t="b">
        <f>(ROWS(V$4:V13))=$N$2</f>
        <v>0</v>
      </c>
    </row>
    <row r="14" spans="1:22">
      <c r="B14" s="158"/>
      <c r="C14" s="159"/>
      <c r="D14" s="159"/>
      <c r="E14" s="302"/>
      <c r="F14" s="303"/>
      <c r="G14" s="268"/>
      <c r="J14" s="61"/>
      <c r="O14" s="25"/>
      <c r="R14" s="155">
        <f ca="1"/>
        <v>0</v>
      </c>
      <c r="S14" s="155">
        <v>0</v>
      </c>
      <c r="T14" s="155">
        <f ca="1">SUM($R14:$S14)</f>
        <v>0</v>
      </c>
      <c r="V14" t="b">
        <f>(ROWS(V$4:V14))=$N$2</f>
        <v>0</v>
      </c>
    </row>
    <row r="15" spans="1:22">
      <c r="B15" s="158"/>
      <c r="C15" s="159"/>
      <c r="D15" s="159"/>
      <c r="E15" s="302"/>
      <c r="F15" s="303"/>
      <c r="G15" s="268"/>
      <c r="J15" s="61"/>
      <c r="O15" s="25"/>
      <c r="R15" s="155">
        <f ca="1"/>
        <v>0</v>
      </c>
      <c r="S15" s="155">
        <v>0</v>
      </c>
      <c r="T15" s="155">
        <f ca="1">SUM($R15:$S15)</f>
        <v>0</v>
      </c>
      <c r="V15" t="b">
        <f>(ROWS(V$4:V15))=$N$2</f>
        <v>0</v>
      </c>
    </row>
    <row r="16" spans="1:22">
      <c r="B16" s="158"/>
      <c r="C16" s="159"/>
      <c r="D16" s="159"/>
      <c r="E16" s="302"/>
      <c r="F16" s="303"/>
      <c r="G16" s="268"/>
      <c r="J16" s="61"/>
      <c r="O16" s="25"/>
      <c r="R16" s="155">
        <f ca="1"/>
        <v>0</v>
      </c>
      <c r="S16" s="155">
        <v>0</v>
      </c>
      <c r="T16" s="155">
        <f ca="1">SUM($R16:$S16)</f>
        <v>0</v>
      </c>
      <c r="V16" t="b">
        <f>(ROWS(V$4:V16))=$N$2</f>
        <v>0</v>
      </c>
    </row>
    <row r="17" spans="2:22">
      <c r="B17" s="158"/>
      <c r="C17" s="159"/>
      <c r="D17" s="159"/>
      <c r="E17" s="302"/>
      <c r="F17" s="303"/>
      <c r="G17" s="268"/>
      <c r="J17" s="61"/>
      <c r="O17" s="25"/>
      <c r="R17" s="155">
        <f ca="1"/>
        <v>0</v>
      </c>
      <c r="S17" s="155">
        <v>0</v>
      </c>
      <c r="T17" s="155">
        <f ca="1">SUM($R17:$S17)</f>
        <v>0</v>
      </c>
      <c r="V17" t="b">
        <f>(ROWS(V$4:V17))=$N$2</f>
        <v>0</v>
      </c>
    </row>
    <row r="18" spans="2:22">
      <c r="B18" s="158"/>
      <c r="C18" s="159"/>
      <c r="D18" s="159"/>
      <c r="E18" s="302"/>
      <c r="F18" s="303"/>
      <c r="G18" s="268"/>
      <c r="J18" s="61"/>
      <c r="O18" s="25"/>
      <c r="R18" s="155">
        <f ca="1"/>
        <v>0</v>
      </c>
      <c r="S18" s="155">
        <v>0</v>
      </c>
      <c r="T18" s="155">
        <f ca="1">SUM($R18:$S18)</f>
        <v>0</v>
      </c>
      <c r="V18" t="b">
        <f>(ROWS(V$4:V18))=$N$2</f>
        <v>0</v>
      </c>
    </row>
    <row r="19" spans="2:22">
      <c r="B19" s="158"/>
      <c r="C19" s="159"/>
      <c r="D19" s="159"/>
      <c r="E19" s="302"/>
      <c r="F19" s="303"/>
      <c r="G19" s="268"/>
      <c r="J19" s="61"/>
      <c r="O19" s="25"/>
      <c r="R19" s="155">
        <f ca="1"/>
        <v>0</v>
      </c>
      <c r="S19" s="155">
        <v>0</v>
      </c>
      <c r="T19" s="155">
        <f ca="1">SUM($R19:$S19)</f>
        <v>0</v>
      </c>
      <c r="V19" t="b">
        <f>(ROWS(V$4:V19))=$N$2</f>
        <v>0</v>
      </c>
    </row>
    <row r="20" spans="2:22">
      <c r="B20" s="158"/>
      <c r="C20" s="159"/>
      <c r="D20" s="159"/>
      <c r="E20" s="302"/>
      <c r="F20" s="303"/>
      <c r="G20" s="268"/>
      <c r="J20" s="61"/>
      <c r="O20" s="25"/>
      <c r="R20" s="155">
        <f ca="1"/>
        <v>0</v>
      </c>
      <c r="S20" s="155">
        <v>0</v>
      </c>
      <c r="T20" s="155">
        <f ca="1">SUM($R20:$S20)</f>
        <v>0</v>
      </c>
      <c r="V20" t="b">
        <f>(ROWS(V$4:V20))=$N$2</f>
        <v>0</v>
      </c>
    </row>
    <row r="21" spans="2:22">
      <c r="B21" s="158"/>
      <c r="C21" s="159"/>
      <c r="D21" s="159"/>
      <c r="E21" s="302"/>
      <c r="F21" s="303"/>
      <c r="G21" s="268"/>
      <c r="J21" s="61"/>
      <c r="O21" s="25"/>
      <c r="R21" s="155">
        <f ca="1"/>
        <v>0</v>
      </c>
      <c r="S21" s="155">
        <v>0</v>
      </c>
      <c r="T21" s="155">
        <f ca="1">SUM($R21:$S21)</f>
        <v>0</v>
      </c>
      <c r="V21" t="b">
        <f>(ROWS(V$4:V21))=$N$2</f>
        <v>0</v>
      </c>
    </row>
    <row r="22" spans="2:22">
      <c r="B22" s="158"/>
      <c r="C22" s="159"/>
      <c r="D22" s="159"/>
      <c r="E22" s="302"/>
      <c r="F22" s="303"/>
      <c r="G22" s="268"/>
      <c r="J22" s="61"/>
      <c r="O22" s="25"/>
      <c r="R22" s="155">
        <f ca="1"/>
        <v>0</v>
      </c>
      <c r="S22" s="155">
        <v>0</v>
      </c>
      <c r="T22" s="155">
        <f ca="1">SUM($R22:$S22)</f>
        <v>0</v>
      </c>
      <c r="V22" t="b">
        <f>(ROWS(V$4:V22))=$N$2</f>
        <v>0</v>
      </c>
    </row>
    <row r="23" spans="2:22">
      <c r="B23" s="158"/>
      <c r="C23" s="159"/>
      <c r="D23" s="159"/>
      <c r="E23" s="302"/>
      <c r="F23" s="303"/>
      <c r="G23" s="268"/>
      <c r="J23" s="61"/>
      <c r="O23" s="25"/>
      <c r="R23" s="155">
        <f ca="1"/>
        <v>0</v>
      </c>
      <c r="S23" s="155">
        <v>0</v>
      </c>
      <c r="T23" s="155">
        <f ca="1">SUM($R23:$S23)</f>
        <v>0</v>
      </c>
      <c r="V23" t="b">
        <f>(ROWS(V$4:V23))=$N$2</f>
        <v>0</v>
      </c>
    </row>
    <row r="24" spans="2:22">
      <c r="B24" s="158"/>
      <c r="C24" s="159"/>
      <c r="D24" s="159"/>
      <c r="E24" s="302"/>
      <c r="F24" s="303"/>
      <c r="G24" s="268"/>
      <c r="J24" s="61"/>
      <c r="O24" s="25"/>
      <c r="R24" s="155">
        <f ca="1"/>
        <v>0</v>
      </c>
      <c r="S24" s="155">
        <v>0</v>
      </c>
      <c r="T24" s="155">
        <f ca="1">SUM($R24:$S24)</f>
        <v>0</v>
      </c>
      <c r="V24" t="b">
        <f>(ROWS(V$4:V24))=$N$2</f>
        <v>0</v>
      </c>
    </row>
    <row r="25" spans="2:22">
      <c r="B25" s="158"/>
      <c r="C25" s="159"/>
      <c r="D25" s="159"/>
      <c r="E25" s="302"/>
      <c r="F25" s="303"/>
      <c r="G25" s="268"/>
      <c r="J25" s="61"/>
      <c r="O25" s="25"/>
      <c r="R25" s="155">
        <f ca="1"/>
        <v>0</v>
      </c>
      <c r="S25" s="155">
        <v>0</v>
      </c>
      <c r="T25" s="155">
        <f ca="1">SUM($R25:$S25)</f>
        <v>0</v>
      </c>
      <c r="V25" t="b">
        <f>(ROWS(V$4:V25))=$N$2</f>
        <v>0</v>
      </c>
    </row>
    <row r="26" spans="2:22">
      <c r="B26" s="158"/>
      <c r="C26" s="159"/>
      <c r="D26" s="159"/>
      <c r="E26" s="302"/>
      <c r="F26" s="303"/>
      <c r="G26" s="268"/>
      <c r="J26" s="61"/>
      <c r="O26" s="25"/>
      <c r="R26" s="155">
        <f ca="1"/>
        <v>0</v>
      </c>
      <c r="S26" s="155">
        <v>0</v>
      </c>
      <c r="T26" s="155">
        <f ca="1">SUM($R26:$S26)</f>
        <v>0</v>
      </c>
      <c r="V26" t="b">
        <f>(ROWS(V$4:V26))=$N$2</f>
        <v>0</v>
      </c>
    </row>
    <row r="27" spans="2:22">
      <c r="B27" s="158"/>
      <c r="C27" s="159"/>
      <c r="D27" s="159"/>
      <c r="E27" s="302"/>
      <c r="F27" s="303"/>
      <c r="G27" s="268"/>
      <c r="J27" s="61"/>
      <c r="O27" s="25"/>
      <c r="R27" s="155">
        <f ca="1"/>
        <v>0</v>
      </c>
      <c r="S27" s="155">
        <v>0</v>
      </c>
      <c r="T27" s="155">
        <f ca="1">SUM($R27:$S27)</f>
        <v>0</v>
      </c>
      <c r="V27" t="b">
        <f>(ROWS(V$4:V27))=$N$2</f>
        <v>0</v>
      </c>
    </row>
    <row r="28" spans="2:22">
      <c r="B28" s="158"/>
      <c r="C28" s="159"/>
      <c r="D28" s="159"/>
      <c r="E28" s="302"/>
      <c r="F28" s="303"/>
      <c r="G28" s="268"/>
      <c r="J28" s="61"/>
      <c r="O28" s="25"/>
      <c r="R28" s="155">
        <f ca="1"/>
        <v>0</v>
      </c>
      <c r="S28" s="155">
        <v>0</v>
      </c>
      <c r="T28" s="155">
        <f ca="1">SUM($R28:$S28)</f>
        <v>0</v>
      </c>
      <c r="V28" t="b">
        <f>(ROWS(V$4:V28))=$N$2</f>
        <v>0</v>
      </c>
    </row>
    <row r="29" spans="2:22">
      <c r="B29" s="158"/>
      <c r="C29" s="159"/>
      <c r="D29" s="159"/>
      <c r="E29" s="302"/>
      <c r="F29" s="303"/>
      <c r="G29" s="268"/>
      <c r="J29" s="61"/>
      <c r="O29" s="25"/>
      <c r="R29" s="155">
        <f ca="1"/>
        <v>0</v>
      </c>
      <c r="S29" s="155">
        <v>0</v>
      </c>
      <c r="T29" s="155">
        <f ca="1">SUM($R29:$S29)</f>
        <v>0</v>
      </c>
      <c r="V29" t="b">
        <f>(ROWS(V$4:V29))=$N$2</f>
        <v>0</v>
      </c>
    </row>
    <row r="30" spans="2:22">
      <c r="B30" s="158"/>
      <c r="C30" s="159"/>
      <c r="D30" s="159"/>
      <c r="E30" s="302"/>
      <c r="F30" s="303"/>
      <c r="G30" s="268"/>
      <c r="J30" s="61"/>
      <c r="O30" s="25"/>
      <c r="R30" s="155">
        <f ca="1"/>
        <v>0</v>
      </c>
      <c r="S30" s="155">
        <v>0</v>
      </c>
      <c r="T30" s="155">
        <f ca="1">SUM($R30:$S30)</f>
        <v>0</v>
      </c>
      <c r="V30" t="b">
        <f>(ROWS(V$4:V30))=$N$2</f>
        <v>0</v>
      </c>
    </row>
    <row r="31" spans="2:22">
      <c r="B31" s="158"/>
      <c r="C31" s="159"/>
      <c r="D31" s="159"/>
      <c r="E31" s="302"/>
      <c r="F31" s="303"/>
      <c r="G31" s="268"/>
      <c r="J31" s="61"/>
      <c r="O31" s="25"/>
      <c r="R31" s="155">
        <f ca="1"/>
        <v>0</v>
      </c>
      <c r="S31" s="155">
        <v>0</v>
      </c>
      <c r="T31" s="155">
        <f ca="1">SUM($R31:$S31)</f>
        <v>0</v>
      </c>
      <c r="V31" t="b">
        <f>(ROWS(V$4:V31))=$N$2</f>
        <v>0</v>
      </c>
    </row>
    <row r="32" spans="2:22">
      <c r="B32" s="158"/>
      <c r="C32" s="159"/>
      <c r="D32" s="159"/>
      <c r="E32" s="302"/>
      <c r="F32" s="303"/>
      <c r="G32" s="268"/>
      <c r="J32" s="61"/>
      <c r="O32" s="25"/>
      <c r="R32" s="155">
        <f ca="1"/>
        <v>0</v>
      </c>
      <c r="S32" s="155">
        <v>0</v>
      </c>
      <c r="T32" s="155">
        <f ca="1">SUM($R32:$S32)</f>
        <v>0</v>
      </c>
      <c r="V32" t="b">
        <f>(ROWS(V$4:V32))=$N$2</f>
        <v>0</v>
      </c>
    </row>
    <row r="33" spans="2:22">
      <c r="B33" s="158"/>
      <c r="C33" s="159"/>
      <c r="D33" s="159"/>
      <c r="E33" s="302"/>
      <c r="F33" s="303"/>
      <c r="G33" s="268"/>
      <c r="J33" s="61"/>
      <c r="O33" s="25"/>
      <c r="R33" s="155">
        <f ca="1"/>
        <v>0</v>
      </c>
      <c r="S33" s="155">
        <v>0</v>
      </c>
      <c r="T33" s="155">
        <f ca="1">SUM($R33:$S33)</f>
        <v>0</v>
      </c>
      <c r="V33" t="b">
        <f>(ROWS(V$4:V33))=$N$2</f>
        <v>0</v>
      </c>
    </row>
    <row r="34" spans="2:22">
      <c r="B34" s="158"/>
      <c r="C34" s="159"/>
      <c r="D34" s="159"/>
      <c r="E34" s="302"/>
      <c r="F34" s="303"/>
      <c r="G34" s="268"/>
      <c r="J34" s="61"/>
      <c r="O34" s="25"/>
      <c r="R34" s="155">
        <f ca="1"/>
        <v>0</v>
      </c>
      <c r="S34" s="155">
        <v>0</v>
      </c>
      <c r="T34" s="155">
        <f ca="1">SUM($R34:$S34)</f>
        <v>0</v>
      </c>
      <c r="V34" t="b">
        <f>(ROWS(V$4:V34))=$N$2</f>
        <v>0</v>
      </c>
    </row>
    <row r="35" spans="2:22">
      <c r="B35" s="158"/>
      <c r="C35" s="159"/>
      <c r="D35" s="159"/>
      <c r="E35" s="302"/>
      <c r="F35" s="303"/>
      <c r="G35" s="268"/>
      <c r="J35" s="61"/>
      <c r="O35" s="25"/>
      <c r="R35" s="155">
        <f ca="1"/>
        <v>0</v>
      </c>
      <c r="S35" s="155">
        <v>0</v>
      </c>
      <c r="T35" s="155">
        <f ca="1">SUM($R35:$S35)</f>
        <v>0</v>
      </c>
      <c r="V35" t="b">
        <f>(ROWS(V$4:V35))=$N$2</f>
        <v>0</v>
      </c>
    </row>
    <row r="36" spans="2:22">
      <c r="B36" s="158"/>
      <c r="C36" s="159"/>
      <c r="D36" s="159"/>
      <c r="E36" s="302"/>
      <c r="F36" s="303"/>
      <c r="G36" s="268"/>
      <c r="J36" s="61"/>
      <c r="O36" s="25"/>
      <c r="R36" s="155">
        <f ca="1"/>
        <v>0</v>
      </c>
      <c r="S36" s="155">
        <v>0</v>
      </c>
      <c r="T36" s="155">
        <f ca="1">SUM($R36:$S36)</f>
        <v>0</v>
      </c>
      <c r="V36" t="b">
        <f>(ROWS(V$4:V36))=$N$2</f>
        <v>0</v>
      </c>
    </row>
    <row r="37" spans="2:22">
      <c r="B37" s="158"/>
      <c r="C37" s="159"/>
      <c r="D37" s="159"/>
      <c r="E37" s="302"/>
      <c r="F37" s="303"/>
      <c r="G37" s="268"/>
      <c r="J37" s="61"/>
      <c r="O37" s="25"/>
      <c r="R37" s="155">
        <f ca="1"/>
        <v>0</v>
      </c>
      <c r="S37" s="155">
        <v>0</v>
      </c>
      <c r="T37" s="155">
        <f ca="1">SUM($R37:$S37)</f>
        <v>0</v>
      </c>
      <c r="V37" t="b">
        <f>(ROWS(V$4:V37))=$N$2</f>
        <v>0</v>
      </c>
    </row>
    <row r="38" spans="2:22">
      <c r="B38" s="158"/>
      <c r="C38" s="159"/>
      <c r="D38" s="159"/>
      <c r="E38" s="302"/>
      <c r="F38" s="303"/>
      <c r="G38" s="268"/>
      <c r="J38" s="61"/>
      <c r="O38" s="25"/>
      <c r="R38" s="155">
        <f ca="1"/>
        <v>0</v>
      </c>
      <c r="S38" s="155">
        <v>0</v>
      </c>
      <c r="T38" s="155">
        <f ca="1">SUM($R38:$S38)</f>
        <v>0</v>
      </c>
      <c r="V38" t="b">
        <f>(ROWS(V$4:V38))=$N$2</f>
        <v>0</v>
      </c>
    </row>
    <row r="39" spans="2:22">
      <c r="B39" s="158"/>
      <c r="C39" s="159"/>
      <c r="D39" s="159"/>
      <c r="E39" s="302"/>
      <c r="F39" s="303"/>
      <c r="G39" s="268"/>
      <c r="J39" s="61"/>
      <c r="O39" s="25"/>
      <c r="R39" s="155">
        <f ca="1"/>
        <v>0</v>
      </c>
      <c r="S39" s="155">
        <v>0</v>
      </c>
      <c r="T39" s="155">
        <f ca="1">SUM($R39:$S39)</f>
        <v>0</v>
      </c>
      <c r="V39" t="b">
        <f>(ROWS(V$4:V39))=$N$2</f>
        <v>0</v>
      </c>
    </row>
    <row r="40" spans="2:22">
      <c r="B40" s="158"/>
      <c r="C40" s="159"/>
      <c r="D40" s="159"/>
      <c r="E40" s="302"/>
      <c r="F40" s="303"/>
      <c r="G40" s="268"/>
      <c r="J40" s="61"/>
      <c r="O40" s="25"/>
      <c r="R40" s="155">
        <f ca="1"/>
        <v>0</v>
      </c>
      <c r="S40" s="155">
        <v>0</v>
      </c>
      <c r="T40" s="155">
        <f ca="1">SUM($R40:$S40)</f>
        <v>0</v>
      </c>
      <c r="V40" t="b">
        <f>(ROWS(V$4:V40))=$N$2</f>
        <v>0</v>
      </c>
    </row>
    <row r="41" spans="2:22">
      <c r="B41" s="158"/>
      <c r="C41" s="159"/>
      <c r="D41" s="159"/>
      <c r="E41" s="302"/>
      <c r="F41" s="303"/>
      <c r="G41" s="268"/>
      <c r="J41" s="61"/>
      <c r="O41" s="25"/>
      <c r="R41" s="155">
        <f ca="1"/>
        <v>0</v>
      </c>
      <c r="S41" s="155">
        <v>0</v>
      </c>
      <c r="T41" s="155">
        <f ca="1">SUM($R41:$S41)</f>
        <v>0</v>
      </c>
      <c r="V41" t="b">
        <f>(ROWS(V$4:V41))=$N$2</f>
        <v>0</v>
      </c>
    </row>
    <row r="42" spans="2:22">
      <c r="B42" s="158"/>
      <c r="C42" s="159"/>
      <c r="D42" s="159"/>
      <c r="E42" s="302"/>
      <c r="F42" s="303"/>
      <c r="G42" s="268"/>
      <c r="J42" s="61"/>
      <c r="O42" s="25"/>
      <c r="R42" s="155">
        <f ca="1"/>
        <v>0</v>
      </c>
      <c r="S42" s="155">
        <v>0</v>
      </c>
      <c r="T42" s="155">
        <f ca="1">SUM($R42:$S42)</f>
        <v>0</v>
      </c>
      <c r="V42" t="b">
        <f>(ROWS(V$4:V42))=$N$2</f>
        <v>0</v>
      </c>
    </row>
    <row r="43" spans="2:22">
      <c r="B43" s="158"/>
      <c r="C43" s="159"/>
      <c r="D43" s="159"/>
      <c r="E43" s="302"/>
      <c r="F43" s="303"/>
      <c r="G43" s="268"/>
      <c r="J43" s="61"/>
      <c r="O43" s="25"/>
      <c r="R43" s="155">
        <f ca="1"/>
        <v>0</v>
      </c>
      <c r="S43" s="155">
        <v>0</v>
      </c>
      <c r="T43" s="155">
        <f ca="1">SUM($R43:$S43)</f>
        <v>0</v>
      </c>
      <c r="V43" t="b">
        <f>(ROWS(V$4:V43))=$N$2</f>
        <v>0</v>
      </c>
    </row>
    <row r="44" spans="2:22">
      <c r="B44" s="158"/>
      <c r="C44" s="159"/>
      <c r="D44" s="159"/>
      <c r="E44" s="302"/>
      <c r="F44" s="303"/>
      <c r="G44" s="268"/>
      <c r="J44" s="61"/>
      <c r="O44" s="25"/>
      <c r="R44" s="155">
        <f ca="1"/>
        <v>0</v>
      </c>
      <c r="S44" s="155">
        <v>0</v>
      </c>
      <c r="T44" s="155">
        <f ca="1">SUM($R44:$S44)</f>
        <v>0</v>
      </c>
      <c r="V44" t="b">
        <f>(ROWS(V$4:V44))=$N$2</f>
        <v>0</v>
      </c>
    </row>
    <row r="45" spans="2:22">
      <c r="B45" s="158"/>
      <c r="C45" s="159"/>
      <c r="D45" s="159"/>
      <c r="E45" s="302"/>
      <c r="F45" s="303"/>
      <c r="G45" s="268"/>
      <c r="J45" s="61"/>
      <c r="O45" s="25"/>
      <c r="R45" s="155">
        <f ca="1"/>
        <v>0</v>
      </c>
      <c r="S45" s="155">
        <v>0</v>
      </c>
      <c r="T45" s="155">
        <f ca="1">SUM($R45:$S45)</f>
        <v>0</v>
      </c>
      <c r="V45" t="b">
        <f>(ROWS(V$4:V45))=$N$2</f>
        <v>0</v>
      </c>
    </row>
    <row r="46" spans="2:22">
      <c r="B46" s="158"/>
      <c r="C46" s="159"/>
      <c r="D46" s="159"/>
      <c r="E46" s="302"/>
      <c r="F46" s="303"/>
      <c r="G46" s="268"/>
      <c r="J46" s="61"/>
      <c r="O46" s="25"/>
      <c r="R46" s="155">
        <f ca="1"/>
        <v>0</v>
      </c>
      <c r="S46" s="155">
        <v>0</v>
      </c>
      <c r="T46" s="155">
        <f ca="1">SUM($R46:$S46)</f>
        <v>0</v>
      </c>
      <c r="V46" t="b">
        <f>(ROWS(V$4:V46))=$N$2</f>
        <v>0</v>
      </c>
    </row>
    <row r="47" spans="2:22">
      <c r="B47" s="158"/>
      <c r="C47" s="159"/>
      <c r="D47" s="159"/>
      <c r="E47" s="302"/>
      <c r="F47" s="303"/>
      <c r="G47" s="268"/>
      <c r="J47" s="61"/>
      <c r="O47" s="25"/>
      <c r="R47" s="155">
        <f ca="1"/>
        <v>0</v>
      </c>
      <c r="S47" s="155">
        <v>0</v>
      </c>
      <c r="T47" s="155">
        <f ca="1">SUM($R47:$S47)</f>
        <v>0</v>
      </c>
      <c r="V47" t="b">
        <f>(ROWS(V$4:V47))=$N$2</f>
        <v>0</v>
      </c>
    </row>
    <row r="48" spans="2:22">
      <c r="B48" s="158"/>
      <c r="C48" s="159"/>
      <c r="D48" s="159"/>
      <c r="E48" s="302"/>
      <c r="F48" s="303"/>
      <c r="G48" s="268"/>
      <c r="J48" s="61"/>
      <c r="O48" s="25"/>
      <c r="R48" s="155">
        <f ca="1"/>
        <v>0</v>
      </c>
      <c r="S48" s="155">
        <v>0</v>
      </c>
      <c r="T48" s="155">
        <f ca="1">SUM($R48:$S48)</f>
        <v>0</v>
      </c>
      <c r="V48" t="b">
        <f>(ROWS(V$4:V48))=$N$2</f>
        <v>0</v>
      </c>
    </row>
    <row r="49" spans="2:22">
      <c r="B49" s="158"/>
      <c r="C49" s="159"/>
      <c r="D49" s="159"/>
      <c r="E49" s="302"/>
      <c r="F49" s="303"/>
      <c r="G49" s="268"/>
      <c r="J49" s="61"/>
      <c r="O49" s="25"/>
      <c r="R49" s="155">
        <f ca="1"/>
        <v>0</v>
      </c>
      <c r="S49" s="155">
        <v>0</v>
      </c>
      <c r="T49" s="155">
        <f ca="1">SUM($R49:$S49)</f>
        <v>0</v>
      </c>
      <c r="V49" t="b">
        <f>(ROWS(V$4:V49))=$N$2</f>
        <v>0</v>
      </c>
    </row>
    <row r="50" spans="2:22">
      <c r="B50" s="158"/>
      <c r="C50" s="159"/>
      <c r="D50" s="159"/>
      <c r="E50" s="302"/>
      <c r="F50" s="303"/>
      <c r="G50" s="268"/>
      <c r="J50" s="61"/>
      <c r="O50" s="25"/>
      <c r="R50" s="155">
        <f ca="1"/>
        <v>0</v>
      </c>
      <c r="S50" s="155">
        <v>0</v>
      </c>
      <c r="T50" s="155">
        <f ca="1">SUM($R50:$S50)</f>
        <v>0</v>
      </c>
      <c r="V50" t="b">
        <f>(ROWS(V$4:V50))=$N$2</f>
        <v>0</v>
      </c>
    </row>
    <row r="51" spans="2:22">
      <c r="B51" s="158"/>
      <c r="C51" s="159"/>
      <c r="D51" s="159"/>
      <c r="E51" s="302"/>
      <c r="F51" s="303"/>
      <c r="G51" s="268"/>
      <c r="J51" s="61"/>
      <c r="O51" s="25"/>
      <c r="R51" s="155">
        <f ca="1"/>
        <v>0</v>
      </c>
      <c r="S51" s="155">
        <v>0</v>
      </c>
      <c r="T51" s="155">
        <f ca="1">SUM($R51:$S51)</f>
        <v>0</v>
      </c>
      <c r="V51" t="b">
        <f>(ROWS(V$4:V51))=$N$2</f>
        <v>0</v>
      </c>
    </row>
    <row r="52" spans="2:22">
      <c r="B52" s="158"/>
      <c r="C52" s="159"/>
      <c r="D52" s="159"/>
      <c r="E52" s="302"/>
      <c r="F52" s="303"/>
      <c r="G52" s="268"/>
      <c r="J52" s="61"/>
      <c r="O52" s="25"/>
      <c r="R52" s="155">
        <f ca="1"/>
        <v>0</v>
      </c>
      <c r="S52" s="155">
        <v>0</v>
      </c>
      <c r="T52" s="155">
        <f ca="1">SUM($R52:$S52)</f>
        <v>0</v>
      </c>
      <c r="V52" t="b">
        <f>(ROWS(V$4:V52))=$N$2</f>
        <v>0</v>
      </c>
    </row>
    <row r="53" spans="2:22">
      <c r="B53" s="158"/>
      <c r="C53" s="159"/>
      <c r="D53" s="159"/>
      <c r="E53" s="302"/>
      <c r="F53" s="303"/>
      <c r="G53" s="268"/>
      <c r="J53" s="61"/>
      <c r="O53" s="25"/>
      <c r="R53" s="155">
        <f ca="1"/>
        <v>0</v>
      </c>
      <c r="S53" s="155">
        <v>0</v>
      </c>
      <c r="T53" s="155">
        <f ca="1">SUM($R53:$S53)</f>
        <v>0</v>
      </c>
      <c r="V53" t="b">
        <f>(ROWS(V$4:V53))=$N$2</f>
        <v>0</v>
      </c>
    </row>
    <row r="54" spans="2:22">
      <c r="B54" s="158"/>
      <c r="C54" s="159"/>
      <c r="D54" s="159"/>
      <c r="E54" s="302"/>
      <c r="F54" s="303"/>
      <c r="G54" s="268"/>
      <c r="J54" s="61"/>
      <c r="O54" s="25"/>
      <c r="R54" s="155">
        <f ca="1"/>
        <v>0</v>
      </c>
      <c r="S54" s="155">
        <v>0</v>
      </c>
      <c r="T54" s="155">
        <f ca="1">SUM($R54:$S54)</f>
        <v>0</v>
      </c>
      <c r="V54" t="b">
        <f>(ROWS(V$4:V54))=$N$2</f>
        <v>0</v>
      </c>
    </row>
    <row r="55" spans="2:22">
      <c r="B55" s="158"/>
      <c r="C55" s="159"/>
      <c r="D55" s="159"/>
      <c r="E55" s="302"/>
      <c r="F55" s="303"/>
      <c r="G55" s="268"/>
      <c r="J55" s="61"/>
      <c r="O55" s="25"/>
      <c r="R55" s="155">
        <f ca="1"/>
        <v>0</v>
      </c>
      <c r="S55" s="155">
        <v>0</v>
      </c>
      <c r="T55" s="155">
        <f ca="1">SUM($R55:$S55)</f>
        <v>0</v>
      </c>
      <c r="V55" t="b">
        <f>(ROWS(V$4:V55))=$N$2</f>
        <v>0</v>
      </c>
    </row>
    <row r="56" spans="2:22">
      <c r="B56" s="158"/>
      <c r="C56" s="159"/>
      <c r="D56" s="159"/>
      <c r="E56" s="302"/>
      <c r="F56" s="303"/>
      <c r="G56" s="268"/>
      <c r="J56" s="61"/>
      <c r="O56" s="25"/>
      <c r="R56" s="155">
        <f ca="1"/>
        <v>0</v>
      </c>
      <c r="S56" s="155">
        <v>0</v>
      </c>
      <c r="T56" s="155">
        <f ca="1">SUM($R56:$S56)</f>
        <v>0</v>
      </c>
      <c r="V56" t="b">
        <f>(ROWS(V$4:V56))=$N$2</f>
        <v>0</v>
      </c>
    </row>
    <row r="57" spans="2:22">
      <c r="B57" s="158"/>
      <c r="C57" s="159"/>
      <c r="D57" s="159"/>
      <c r="E57" s="302"/>
      <c r="F57" s="303"/>
      <c r="G57" s="268"/>
      <c r="J57" s="61"/>
      <c r="O57" s="25"/>
      <c r="R57" s="155">
        <f ca="1"/>
        <v>0</v>
      </c>
      <c r="S57" s="155">
        <v>0</v>
      </c>
      <c r="T57" s="155">
        <f ca="1">SUM($R57:$S57)</f>
        <v>0</v>
      </c>
      <c r="V57" t="b">
        <f>(ROWS(V$4:V57))=$N$2</f>
        <v>0</v>
      </c>
    </row>
    <row r="58" spans="2:22">
      <c r="B58" s="158"/>
      <c r="C58" s="159"/>
      <c r="D58" s="159"/>
      <c r="E58" s="302"/>
      <c r="F58" s="303"/>
      <c r="G58" s="268"/>
      <c r="J58" s="61"/>
      <c r="O58" s="25"/>
      <c r="R58" s="155">
        <f ca="1"/>
        <v>0</v>
      </c>
      <c r="S58" s="155">
        <v>0</v>
      </c>
      <c r="T58" s="155">
        <f ca="1">SUM($R58:$S58)</f>
        <v>0</v>
      </c>
      <c r="V58" t="b">
        <f>(ROWS(V$4:V58))=$N$2</f>
        <v>0</v>
      </c>
    </row>
    <row r="59" spans="2:22">
      <c r="B59" s="158"/>
      <c r="C59" s="159"/>
      <c r="D59" s="159"/>
      <c r="E59" s="302"/>
      <c r="F59" s="303"/>
      <c r="G59" s="268"/>
      <c r="J59" s="61"/>
      <c r="O59" s="25"/>
      <c r="R59" s="155">
        <f ca="1"/>
        <v>0</v>
      </c>
      <c r="S59" s="155">
        <v>0</v>
      </c>
      <c r="T59" s="155">
        <f ca="1">SUM($R59:$S59)</f>
        <v>0</v>
      </c>
      <c r="V59" t="b">
        <f>(ROWS(V$4:V59))=$N$2</f>
        <v>0</v>
      </c>
    </row>
    <row r="60" spans="2:22">
      <c r="B60" s="158"/>
      <c r="C60" s="159"/>
      <c r="D60" s="159"/>
      <c r="E60" s="302"/>
      <c r="F60" s="303"/>
      <c r="G60" s="268"/>
      <c r="J60" s="61"/>
      <c r="O60" s="25"/>
      <c r="R60" s="155">
        <f ca="1"/>
        <v>0</v>
      </c>
      <c r="S60" s="155">
        <v>0</v>
      </c>
      <c r="T60" s="155">
        <f ca="1">SUM($R60:$S60)</f>
        <v>0</v>
      </c>
      <c r="V60" t="b">
        <f>(ROWS(V$4:V60))=$N$2</f>
        <v>0</v>
      </c>
    </row>
    <row r="61" spans="2:22">
      <c r="B61" s="158"/>
      <c r="C61" s="159"/>
      <c r="D61" s="159"/>
      <c r="E61" s="302"/>
      <c r="F61" s="303"/>
      <c r="G61" s="268"/>
      <c r="J61" s="61"/>
      <c r="O61" s="25"/>
      <c r="R61" s="155">
        <f ca="1"/>
        <v>0</v>
      </c>
      <c r="S61" s="155">
        <v>0</v>
      </c>
      <c r="T61" s="155">
        <f ca="1">SUM($R61:$S61)</f>
        <v>0</v>
      </c>
      <c r="V61" t="b">
        <f>(ROWS(V$4:V61))=$N$2</f>
        <v>0</v>
      </c>
    </row>
    <row r="62" spans="2:22">
      <c r="B62" s="158"/>
      <c r="C62" s="159"/>
      <c r="D62" s="159"/>
      <c r="E62" s="302"/>
      <c r="F62" s="303"/>
      <c r="G62" s="268"/>
      <c r="J62" s="61"/>
      <c r="O62" s="25"/>
      <c r="R62" s="155">
        <f ca="1"/>
        <v>0</v>
      </c>
      <c r="S62" s="155">
        <v>0</v>
      </c>
      <c r="T62" s="155">
        <f ca="1">SUM($R62:$S62)</f>
        <v>0</v>
      </c>
      <c r="V62" t="b">
        <f>(ROWS(V$4:V62))=$N$2</f>
        <v>0</v>
      </c>
    </row>
    <row r="63" spans="2:22">
      <c r="B63" s="158"/>
      <c r="C63" s="159"/>
      <c r="D63" s="159"/>
      <c r="E63" s="302"/>
      <c r="F63" s="303"/>
      <c r="G63" s="268"/>
      <c r="J63" s="61"/>
      <c r="O63" s="25"/>
      <c r="R63" s="155">
        <f ca="1"/>
        <v>0</v>
      </c>
      <c r="S63" s="155">
        <v>0</v>
      </c>
      <c r="T63" s="155">
        <f ca="1">SUM($R63:$S63)</f>
        <v>0</v>
      </c>
      <c r="V63" t="b">
        <f>(ROWS(V$4:V63))=$N$2</f>
        <v>0</v>
      </c>
    </row>
    <row r="64" spans="2:22">
      <c r="B64" s="158"/>
      <c r="C64" s="159"/>
      <c r="D64" s="159"/>
      <c r="E64" s="302"/>
      <c r="F64" s="303"/>
      <c r="G64" s="268"/>
      <c r="J64" s="61"/>
      <c r="O64" s="25"/>
      <c r="R64" s="155">
        <f ca="1"/>
        <v>0</v>
      </c>
      <c r="S64" s="155">
        <v>0</v>
      </c>
      <c r="T64" s="155">
        <f ca="1">SUM($R64:$S64)</f>
        <v>0</v>
      </c>
      <c r="V64" t="b">
        <f>(ROWS(V$4:V64))=$N$2</f>
        <v>0</v>
      </c>
    </row>
    <row r="65" spans="2:22">
      <c r="B65" s="158"/>
      <c r="C65" s="159"/>
      <c r="D65" s="159"/>
      <c r="E65" s="302"/>
      <c r="F65" s="303"/>
      <c r="G65" s="268"/>
      <c r="J65" s="61"/>
      <c r="O65" s="25"/>
      <c r="R65" s="155">
        <f ca="1"/>
        <v>0</v>
      </c>
      <c r="S65" s="155">
        <v>0</v>
      </c>
      <c r="T65" s="155">
        <f ca="1">SUM($R65:$S65)</f>
        <v>0</v>
      </c>
      <c r="V65" t="b">
        <f>(ROWS(V$4:V65))=$N$2</f>
        <v>0</v>
      </c>
    </row>
    <row r="66" spans="2:22">
      <c r="B66" s="158"/>
      <c r="C66" s="159"/>
      <c r="D66" s="159"/>
      <c r="E66" s="302"/>
      <c r="F66" s="303"/>
      <c r="G66" s="268"/>
      <c r="J66" s="61"/>
      <c r="O66" s="25"/>
      <c r="R66" s="155">
        <f ca="1"/>
        <v>0</v>
      </c>
      <c r="S66" s="155">
        <v>0</v>
      </c>
      <c r="T66" s="155">
        <f ca="1">SUM($R66:$S66)</f>
        <v>0</v>
      </c>
      <c r="V66" t="b">
        <f>(ROWS(V$4:V66))=$N$2</f>
        <v>0</v>
      </c>
    </row>
    <row r="67" spans="2:22">
      <c r="B67" s="158"/>
      <c r="C67" s="159"/>
      <c r="D67" s="159"/>
      <c r="E67" s="302"/>
      <c r="F67" s="303"/>
      <c r="G67" s="268"/>
      <c r="J67" s="61"/>
      <c r="O67" s="25"/>
      <c r="R67" s="155">
        <f ca="1"/>
        <v>0</v>
      </c>
      <c r="S67" s="155">
        <v>0</v>
      </c>
      <c r="T67" s="155">
        <f ca="1">SUM($R67:$S67)</f>
        <v>0</v>
      </c>
      <c r="V67" t="b">
        <f>(ROWS(V$4:V67))=$N$2</f>
        <v>0</v>
      </c>
    </row>
    <row r="68" spans="2:22">
      <c r="B68" s="158"/>
      <c r="C68" s="159"/>
      <c r="D68" s="159"/>
      <c r="E68" s="302"/>
      <c r="F68" s="303"/>
      <c r="G68" s="268"/>
      <c r="J68" s="61"/>
      <c r="O68" s="25"/>
      <c r="R68" s="155">
        <f ca="1"/>
        <v>0</v>
      </c>
      <c r="S68" s="155">
        <v>0</v>
      </c>
      <c r="T68" s="155">
        <f ca="1">SUM($R68:$S68)</f>
        <v>0</v>
      </c>
      <c r="V68" t="b">
        <f>(ROWS(V$4:V68))=$N$2</f>
        <v>0</v>
      </c>
    </row>
    <row r="69" spans="2:22">
      <c r="B69" s="158"/>
      <c r="C69" s="159"/>
      <c r="D69" s="159"/>
      <c r="E69" s="302"/>
      <c r="F69" s="303"/>
      <c r="G69" s="268"/>
      <c r="J69" s="61"/>
      <c r="O69" s="25"/>
      <c r="R69" s="155">
        <f ca="1"/>
        <v>0</v>
      </c>
      <c r="S69" s="155">
        <v>0</v>
      </c>
      <c r="T69" s="155">
        <f ca="1">SUM($R69:$S69)</f>
        <v>0</v>
      </c>
      <c r="V69" t="b">
        <f>(ROWS(V$4:V69))=$N$2</f>
        <v>0</v>
      </c>
    </row>
    <row r="70" spans="2:22">
      <c r="B70" s="158"/>
      <c r="C70" s="159"/>
      <c r="D70" s="159"/>
      <c r="E70" s="302"/>
      <c r="F70" s="303"/>
      <c r="G70" s="268"/>
      <c r="J70" s="61"/>
      <c r="O70" s="25"/>
      <c r="R70" s="155">
        <f ca="1"/>
        <v>0</v>
      </c>
      <c r="S70" s="155">
        <v>0</v>
      </c>
      <c r="T70" s="155">
        <f ca="1">SUM($R70:$S70)</f>
        <v>0</v>
      </c>
      <c r="V70" t="b">
        <f>(ROWS(V$4:V70))=$N$2</f>
        <v>0</v>
      </c>
    </row>
    <row r="71" spans="2:22">
      <c r="B71" s="158"/>
      <c r="C71" s="159"/>
      <c r="D71" s="159"/>
      <c r="E71" s="302"/>
      <c r="F71" s="303"/>
      <c r="G71" s="268"/>
      <c r="J71" s="61"/>
      <c r="O71" s="25"/>
      <c r="R71" s="155">
        <f ca="1"/>
        <v>0</v>
      </c>
      <c r="S71" s="155">
        <v>0</v>
      </c>
      <c r="T71" s="155">
        <f ca="1">SUM($R71:$S71)</f>
        <v>0</v>
      </c>
      <c r="V71" t="b">
        <f>(ROWS(V$4:V71))=$N$2</f>
        <v>0</v>
      </c>
    </row>
    <row r="72" spans="2:22">
      <c r="B72" s="158"/>
      <c r="C72" s="159"/>
      <c r="D72" s="159"/>
      <c r="E72" s="302"/>
      <c r="F72" s="303"/>
      <c r="G72" s="268"/>
      <c r="J72" s="61"/>
      <c r="O72" s="25"/>
      <c r="R72" s="155">
        <f ca="1"/>
        <v>0</v>
      </c>
      <c r="S72" s="155">
        <v>0</v>
      </c>
      <c r="T72" s="155">
        <f ca="1">SUM($R72:$S72)</f>
        <v>0</v>
      </c>
      <c r="V72" t="b">
        <f>(ROWS(V$4:V72))=$N$2</f>
        <v>0</v>
      </c>
    </row>
    <row r="73" spans="2:22">
      <c r="B73" s="158"/>
      <c r="C73" s="159"/>
      <c r="D73" s="159"/>
      <c r="E73" s="302"/>
      <c r="F73" s="303"/>
      <c r="G73" s="268"/>
      <c r="J73" s="61"/>
      <c r="O73" s="25"/>
      <c r="R73" s="155">
        <f ca="1"/>
        <v>0</v>
      </c>
      <c r="S73" s="155">
        <v>0</v>
      </c>
      <c r="T73" s="155">
        <f ca="1">SUM($R73:$S73)</f>
        <v>0</v>
      </c>
      <c r="V73" t="b">
        <f>(ROWS(V$4:V73))=$N$2</f>
        <v>0</v>
      </c>
    </row>
    <row r="74" spans="2:22">
      <c r="B74" s="158"/>
      <c r="C74" s="159"/>
      <c r="D74" s="159"/>
      <c r="E74" s="302"/>
      <c r="F74" s="303"/>
      <c r="G74" s="268"/>
      <c r="J74" s="61"/>
      <c r="O74" s="25"/>
      <c r="R74" s="155">
        <f ca="1"/>
        <v>0</v>
      </c>
      <c r="S74" s="155">
        <v>0</v>
      </c>
      <c r="T74" s="155">
        <f ca="1">SUM($R74:$S74)</f>
        <v>0</v>
      </c>
      <c r="V74" t="b">
        <f>(ROWS(V$4:V74))=$N$2</f>
        <v>0</v>
      </c>
    </row>
    <row r="75" spans="2:22">
      <c r="B75" s="158"/>
      <c r="C75" s="159"/>
      <c r="D75" s="159"/>
      <c r="E75" s="302"/>
      <c r="F75" s="303"/>
      <c r="G75" s="268"/>
      <c r="J75" s="61"/>
      <c r="O75" s="25"/>
      <c r="R75" s="155">
        <f ca="1"/>
        <v>0</v>
      </c>
      <c r="S75" s="155">
        <v>0</v>
      </c>
      <c r="T75" s="155">
        <f ca="1">SUM($R75:$S75)</f>
        <v>0</v>
      </c>
      <c r="V75" t="b">
        <f>(ROWS(V$4:V75))=$N$2</f>
        <v>0</v>
      </c>
    </row>
    <row r="76" spans="2:22">
      <c r="B76" s="158"/>
      <c r="C76" s="159"/>
      <c r="D76" s="159"/>
      <c r="E76" s="302"/>
      <c r="F76" s="303"/>
      <c r="G76" s="268"/>
      <c r="J76" s="61"/>
      <c r="O76" s="25"/>
      <c r="R76" s="155">
        <f ca="1"/>
        <v>0</v>
      </c>
      <c r="S76" s="155">
        <v>0</v>
      </c>
      <c r="T76" s="155">
        <f ca="1">SUM($R76:$S76)</f>
        <v>0</v>
      </c>
      <c r="V76" t="b">
        <f>(ROWS(V$4:V76))=$N$2</f>
        <v>0</v>
      </c>
    </row>
    <row r="77" spans="2:22">
      <c r="B77" s="158"/>
      <c r="C77" s="159"/>
      <c r="D77" s="159"/>
      <c r="E77" s="302"/>
      <c r="F77" s="303"/>
      <c r="G77" s="268"/>
      <c r="J77" s="61"/>
      <c r="O77" s="25"/>
      <c r="R77" s="155">
        <f ca="1"/>
        <v>0</v>
      </c>
      <c r="S77" s="155">
        <v>0</v>
      </c>
      <c r="T77" s="155">
        <f ca="1">SUM($R77:$S77)</f>
        <v>0</v>
      </c>
      <c r="V77" t="b">
        <f>(ROWS(V$4:V77))=$N$2</f>
        <v>0</v>
      </c>
    </row>
    <row r="78" spans="2:22">
      <c r="B78" s="158"/>
      <c r="C78" s="159"/>
      <c r="D78" s="159"/>
      <c r="E78" s="302"/>
      <c r="F78" s="303"/>
      <c r="G78" s="268"/>
      <c r="J78" s="61"/>
      <c r="O78" s="25"/>
      <c r="R78" s="155">
        <f ca="1"/>
        <v>0</v>
      </c>
      <c r="S78" s="155">
        <v>0</v>
      </c>
      <c r="T78" s="155">
        <f ca="1">SUM($R78:$S78)</f>
        <v>0</v>
      </c>
      <c r="V78" t="b">
        <f>(ROWS(V$4:V78))=$N$2</f>
        <v>0</v>
      </c>
    </row>
    <row r="79" spans="2:22">
      <c r="B79" s="158"/>
      <c r="C79" s="159"/>
      <c r="D79" s="159"/>
      <c r="E79" s="302"/>
      <c r="F79" s="303"/>
      <c r="G79" s="268"/>
      <c r="J79" s="61"/>
      <c r="O79" s="25"/>
      <c r="R79" s="155">
        <f ca="1"/>
        <v>0</v>
      </c>
      <c r="S79" s="155">
        <v>0</v>
      </c>
      <c r="T79" s="155">
        <f ca="1">SUM($R79:$S79)</f>
        <v>0</v>
      </c>
      <c r="V79" t="b">
        <f>(ROWS(V$4:V79))=$N$2</f>
        <v>0</v>
      </c>
    </row>
    <row r="80" spans="2:22">
      <c r="B80" s="158"/>
      <c r="C80" s="159"/>
      <c r="D80" s="159"/>
      <c r="E80" s="302"/>
      <c r="F80" s="303"/>
      <c r="G80" s="268"/>
      <c r="J80" s="61"/>
      <c r="O80" s="25"/>
      <c r="R80" s="155">
        <f ca="1"/>
        <v>0</v>
      </c>
      <c r="S80" s="155">
        <v>0</v>
      </c>
      <c r="T80" s="155">
        <f ca="1">SUM($R80:$S80)</f>
        <v>0</v>
      </c>
      <c r="V80" t="b">
        <f>(ROWS(V$4:V80))=$N$2</f>
        <v>0</v>
      </c>
    </row>
    <row r="81" spans="2:22">
      <c r="B81" s="158"/>
      <c r="C81" s="159"/>
      <c r="D81" s="159"/>
      <c r="E81" s="302"/>
      <c r="F81" s="303"/>
      <c r="G81" s="268"/>
      <c r="J81" s="61"/>
      <c r="O81" s="25"/>
      <c r="R81" s="155">
        <f ca="1"/>
        <v>0</v>
      </c>
      <c r="S81" s="155">
        <v>0</v>
      </c>
      <c r="T81" s="155">
        <f ca="1">SUM($R81:$S81)</f>
        <v>0</v>
      </c>
      <c r="V81" t="b">
        <f>(ROWS(V$4:V81))=$N$2</f>
        <v>0</v>
      </c>
    </row>
    <row r="82" spans="2:22">
      <c r="B82" s="158"/>
      <c r="C82" s="159"/>
      <c r="D82" s="159"/>
      <c r="E82" s="302"/>
      <c r="F82" s="303"/>
      <c r="G82" s="268"/>
      <c r="J82" s="61"/>
      <c r="O82" s="25"/>
      <c r="R82" s="155">
        <f ca="1"/>
        <v>0</v>
      </c>
      <c r="S82" s="155">
        <v>0</v>
      </c>
      <c r="T82" s="155">
        <f ca="1">SUM($R82:$S82)</f>
        <v>0</v>
      </c>
      <c r="V82" t="b">
        <f>(ROWS(V$4:V82))=$N$2</f>
        <v>0</v>
      </c>
    </row>
    <row r="83" spans="2:22">
      <c r="B83" s="158"/>
      <c r="C83" s="159"/>
      <c r="D83" s="159"/>
      <c r="E83" s="302"/>
      <c r="F83" s="303"/>
      <c r="G83" s="268"/>
      <c r="J83" s="61"/>
      <c r="O83" s="25"/>
      <c r="R83" s="155">
        <f ca="1"/>
        <v>0</v>
      </c>
      <c r="S83" s="155">
        <v>0</v>
      </c>
      <c r="T83" s="155">
        <f ca="1">SUM($R83:$S83)</f>
        <v>0</v>
      </c>
      <c r="V83" t="b">
        <f>(ROWS(V$4:V83))=$N$2</f>
        <v>0</v>
      </c>
    </row>
    <row r="84" spans="2:22">
      <c r="B84" s="158"/>
      <c r="C84" s="159"/>
      <c r="D84" s="159"/>
      <c r="E84" s="302"/>
      <c r="F84" s="303"/>
      <c r="G84" s="268"/>
      <c r="J84" s="61"/>
      <c r="O84" s="25"/>
      <c r="R84" s="155">
        <f ca="1"/>
        <v>0</v>
      </c>
      <c r="S84" s="155">
        <v>0</v>
      </c>
      <c r="T84" s="155">
        <f ca="1">SUM($R84:$S84)</f>
        <v>0</v>
      </c>
      <c r="V84" t="b">
        <f>(ROWS(V$4:V84))=$N$2</f>
        <v>0</v>
      </c>
    </row>
    <row r="85" spans="2:22">
      <c r="B85" s="158"/>
      <c r="C85" s="159"/>
      <c r="D85" s="159"/>
      <c r="E85" s="302"/>
      <c r="F85" s="303"/>
      <c r="G85" s="268"/>
      <c r="J85" s="61"/>
      <c r="O85" s="25"/>
      <c r="R85" s="155">
        <f ca="1"/>
        <v>0</v>
      </c>
      <c r="S85" s="155">
        <v>0</v>
      </c>
      <c r="T85" s="155">
        <f ca="1">SUM($R85:$S85)</f>
        <v>0</v>
      </c>
      <c r="V85" t="b">
        <f>(ROWS(V$4:V85))=$N$2</f>
        <v>0</v>
      </c>
    </row>
    <row r="86" spans="2:22">
      <c r="B86" s="158"/>
      <c r="C86" s="159"/>
      <c r="D86" s="159"/>
      <c r="E86" s="302"/>
      <c r="F86" s="303"/>
      <c r="G86" s="268"/>
      <c r="J86" s="61"/>
      <c r="O86" s="25"/>
      <c r="R86" s="155">
        <f ca="1"/>
        <v>0</v>
      </c>
      <c r="S86" s="155">
        <v>0</v>
      </c>
      <c r="T86" s="155">
        <f ca="1">SUM($R86:$S86)</f>
        <v>0</v>
      </c>
      <c r="V86" t="b">
        <f>(ROWS(V$4:V86))=$N$2</f>
        <v>0</v>
      </c>
    </row>
    <row r="87" spans="2:22">
      <c r="B87" s="158"/>
      <c r="C87" s="159"/>
      <c r="D87" s="159"/>
      <c r="E87" s="302"/>
      <c r="F87" s="303"/>
      <c r="G87" s="268"/>
      <c r="J87" s="61"/>
      <c r="O87" s="25"/>
      <c r="R87" s="155">
        <f ca="1"/>
        <v>0</v>
      </c>
      <c r="S87" s="155">
        <v>0</v>
      </c>
      <c r="T87" s="155">
        <f ca="1">SUM($R87:$S87)</f>
        <v>0</v>
      </c>
      <c r="V87" t="b">
        <f>(ROWS(V$4:V87))=$N$2</f>
        <v>0</v>
      </c>
    </row>
    <row r="88" spans="2:22">
      <c r="B88" s="158"/>
      <c r="C88" s="159"/>
      <c r="D88" s="159"/>
      <c r="E88" s="302"/>
      <c r="F88" s="303"/>
      <c r="G88" s="268"/>
      <c r="J88" s="61"/>
      <c r="O88" s="25"/>
      <c r="R88" s="155">
        <f ca="1"/>
        <v>0</v>
      </c>
      <c r="S88" s="155">
        <v>0</v>
      </c>
      <c r="T88" s="155">
        <f ca="1">SUM($R88:$S88)</f>
        <v>0</v>
      </c>
      <c r="V88" t="b">
        <f>(ROWS(V$4:V88))=$N$2</f>
        <v>0</v>
      </c>
    </row>
    <row r="89" spans="2:22">
      <c r="B89" s="158"/>
      <c r="C89" s="159"/>
      <c r="D89" s="159"/>
      <c r="E89" s="302"/>
      <c r="F89" s="303"/>
      <c r="G89" s="268"/>
      <c r="J89" s="61"/>
      <c r="O89" s="25"/>
      <c r="R89" s="155">
        <f ca="1"/>
        <v>0</v>
      </c>
      <c r="S89" s="155">
        <v>0</v>
      </c>
      <c r="T89" s="155">
        <f ca="1">SUM($R89:$S89)</f>
        <v>0</v>
      </c>
      <c r="V89" t="b">
        <f>(ROWS(V$4:V89))=$N$2</f>
        <v>0</v>
      </c>
    </row>
    <row r="90" spans="2:22">
      <c r="B90" s="158"/>
      <c r="C90" s="159"/>
      <c r="D90" s="159"/>
      <c r="E90" s="302"/>
      <c r="F90" s="303"/>
      <c r="G90" s="268"/>
      <c r="J90" s="61"/>
      <c r="O90" s="25"/>
      <c r="R90" s="155">
        <f ca="1"/>
        <v>0</v>
      </c>
      <c r="S90" s="155">
        <v>0</v>
      </c>
      <c r="T90" s="155">
        <f ca="1">SUM($R90:$S90)</f>
        <v>0</v>
      </c>
      <c r="V90" t="b">
        <f>(ROWS(V$4:V90))=$N$2</f>
        <v>0</v>
      </c>
    </row>
    <row r="91" spans="2:22">
      <c r="B91" s="158"/>
      <c r="C91" s="159"/>
      <c r="D91" s="159"/>
      <c r="E91" s="302"/>
      <c r="F91" s="303"/>
      <c r="G91" s="268"/>
      <c r="J91" s="61"/>
      <c r="O91" s="25"/>
      <c r="R91" s="155">
        <f ca="1"/>
        <v>0</v>
      </c>
      <c r="S91" s="155">
        <v>0</v>
      </c>
      <c r="T91" s="155">
        <f ca="1">SUM($R91:$S91)</f>
        <v>0</v>
      </c>
      <c r="V91" t="b">
        <f>(ROWS(V$4:V91))=$N$2</f>
        <v>0</v>
      </c>
    </row>
    <row r="92" spans="2:22">
      <c r="B92" s="158"/>
      <c r="C92" s="159"/>
      <c r="D92" s="159"/>
      <c r="E92" s="302"/>
      <c r="F92" s="303"/>
      <c r="G92" s="268"/>
      <c r="J92" s="61"/>
      <c r="O92" s="25"/>
      <c r="R92" s="155">
        <f ca="1"/>
        <v>0</v>
      </c>
      <c r="S92" s="155">
        <v>0</v>
      </c>
      <c r="T92" s="155">
        <f ca="1">SUM($R92:$S92)</f>
        <v>0</v>
      </c>
      <c r="V92" t="b">
        <f>(ROWS(V$4:V92))=$N$2</f>
        <v>0</v>
      </c>
    </row>
    <row r="93" spans="2:22">
      <c r="B93" s="158"/>
      <c r="C93" s="159"/>
      <c r="D93" s="159"/>
      <c r="E93" s="302"/>
      <c r="F93" s="303"/>
      <c r="G93" s="268"/>
      <c r="J93" s="61"/>
      <c r="O93" s="25"/>
      <c r="R93" s="155">
        <f ca="1"/>
        <v>0</v>
      </c>
      <c r="S93" s="155">
        <v>0</v>
      </c>
      <c r="T93" s="155">
        <f ca="1">SUM($R93:$S93)</f>
        <v>0</v>
      </c>
      <c r="V93" t="b">
        <f>(ROWS(V$4:V93))=$N$2</f>
        <v>0</v>
      </c>
    </row>
    <row r="94" spans="2:22">
      <c r="B94" s="158"/>
      <c r="C94" s="159"/>
      <c r="D94" s="159"/>
      <c r="E94" s="302"/>
      <c r="F94" s="303"/>
      <c r="G94" s="268"/>
      <c r="J94" s="61"/>
      <c r="O94" s="25"/>
      <c r="R94" s="155">
        <f ca="1"/>
        <v>0</v>
      </c>
      <c r="S94" s="155">
        <v>0</v>
      </c>
      <c r="T94" s="155">
        <f ca="1">SUM($R94:$S94)</f>
        <v>0</v>
      </c>
      <c r="V94" t="b">
        <f>(ROWS(V$4:V94))=$N$2</f>
        <v>0</v>
      </c>
    </row>
    <row r="95" spans="2:22">
      <c r="B95" s="158"/>
      <c r="C95" s="159"/>
      <c r="D95" s="159"/>
      <c r="E95" s="302"/>
      <c r="F95" s="303"/>
      <c r="G95" s="268"/>
      <c r="J95" s="61"/>
      <c r="O95" s="25"/>
      <c r="R95" s="155">
        <f ca="1"/>
        <v>0</v>
      </c>
      <c r="S95" s="155">
        <v>0</v>
      </c>
      <c r="T95" s="155">
        <f ca="1">SUM($R95:$S95)</f>
        <v>0</v>
      </c>
      <c r="V95" t="b">
        <f>(ROWS(V$4:V95))=$N$2</f>
        <v>0</v>
      </c>
    </row>
    <row r="96" spans="2:22">
      <c r="B96" s="158"/>
      <c r="C96" s="159"/>
      <c r="D96" s="159"/>
      <c r="E96" s="302"/>
      <c r="F96" s="303"/>
      <c r="G96" s="268"/>
      <c r="J96" s="61"/>
      <c r="O96" s="25"/>
      <c r="R96" s="155">
        <f ca="1"/>
        <v>0</v>
      </c>
      <c r="S96" s="155">
        <v>0</v>
      </c>
      <c r="T96" s="155">
        <f ca="1">SUM($R96:$S96)</f>
        <v>0</v>
      </c>
      <c r="V96" t="b">
        <f>(ROWS(V$4:V96))=$N$2</f>
        <v>0</v>
      </c>
    </row>
    <row r="97" spans="2:22">
      <c r="B97" s="158"/>
      <c r="C97" s="159"/>
      <c r="D97" s="159"/>
      <c r="E97" s="302"/>
      <c r="F97" s="303"/>
      <c r="G97" s="268"/>
      <c r="J97" s="61"/>
      <c r="O97" s="25"/>
      <c r="R97" s="155">
        <f ca="1"/>
        <v>0</v>
      </c>
      <c r="S97" s="155">
        <v>0</v>
      </c>
      <c r="T97" s="155">
        <f ca="1">SUM($R97:$S97)</f>
        <v>0</v>
      </c>
      <c r="V97" t="b">
        <f>(ROWS(V$4:V97))=$N$2</f>
        <v>0</v>
      </c>
    </row>
    <row r="98" spans="2:22">
      <c r="B98" s="158"/>
      <c r="C98" s="159"/>
      <c r="D98" s="159"/>
      <c r="E98" s="302"/>
      <c r="F98" s="303"/>
      <c r="G98" s="268"/>
      <c r="J98" s="61"/>
      <c r="O98" s="25"/>
      <c r="R98" s="155">
        <f ca="1"/>
        <v>0</v>
      </c>
      <c r="S98" s="155">
        <v>0</v>
      </c>
      <c r="T98" s="155">
        <f ca="1">SUM($R98:$S98)</f>
        <v>0</v>
      </c>
      <c r="V98" t="b">
        <f>(ROWS(V$4:V98))=$N$2</f>
        <v>0</v>
      </c>
    </row>
    <row r="99" spans="2:22">
      <c r="B99" s="158"/>
      <c r="C99" s="159"/>
      <c r="D99" s="159"/>
      <c r="E99" s="302"/>
      <c r="F99" s="303"/>
      <c r="G99" s="268"/>
      <c r="J99" s="61"/>
      <c r="O99" s="25"/>
      <c r="R99" s="155">
        <f ca="1"/>
        <v>0</v>
      </c>
      <c r="S99" s="155">
        <v>0</v>
      </c>
      <c r="T99" s="155">
        <f ca="1">SUM($R99:$S99)</f>
        <v>0</v>
      </c>
      <c r="V99" t="b">
        <f>(ROWS(V$4:V99))=$N$2</f>
        <v>0</v>
      </c>
    </row>
    <row r="100" spans="2:22">
      <c r="B100" s="158"/>
      <c r="C100" s="159"/>
      <c r="D100" s="159"/>
      <c r="E100" s="302"/>
      <c r="F100" s="303"/>
      <c r="G100" s="268"/>
      <c r="J100" s="61"/>
      <c r="O100" s="25"/>
      <c r="R100" s="155">
        <f ca="1"/>
        <v>0</v>
      </c>
      <c r="S100" s="155">
        <v>0</v>
      </c>
      <c r="T100" s="155">
        <f ca="1">SUM($R100:$S100)</f>
        <v>0</v>
      </c>
      <c r="V100" t="b">
        <f>(ROWS(V$4:V100))=$N$2</f>
        <v>0</v>
      </c>
    </row>
    <row r="101" spans="2:22">
      <c r="B101" s="158"/>
      <c r="C101" s="159"/>
      <c r="D101" s="159"/>
      <c r="E101" s="302"/>
      <c r="F101" s="303"/>
      <c r="G101" s="268"/>
      <c r="J101" s="61"/>
      <c r="O101" s="25"/>
      <c r="R101" s="155">
        <f ca="1"/>
        <v>0</v>
      </c>
      <c r="S101" s="155">
        <v>0</v>
      </c>
      <c r="T101" s="155">
        <f ca="1">SUM($R101:$S101)</f>
        <v>0</v>
      </c>
      <c r="V101" t="b">
        <f>(ROWS(V$4:V101))=$N$2</f>
        <v>0</v>
      </c>
    </row>
    <row r="102" spans="2:22">
      <c r="B102" s="158"/>
      <c r="C102" s="159"/>
      <c r="D102" s="159"/>
      <c r="E102" s="302"/>
      <c r="F102" s="303"/>
      <c r="G102" s="268"/>
      <c r="J102" s="61"/>
      <c r="O102" s="25"/>
      <c r="R102" s="155">
        <f ca="1"/>
        <v>0</v>
      </c>
      <c r="S102" s="155">
        <v>0</v>
      </c>
      <c r="T102" s="155">
        <f ca="1">SUM($R102:$S102)</f>
        <v>0</v>
      </c>
      <c r="V102" t="b">
        <f>(ROWS(V$4:V102))=$N$2</f>
        <v>0</v>
      </c>
    </row>
    <row r="103" spans="2:22">
      <c r="B103" s="158"/>
      <c r="C103" s="159"/>
      <c r="D103" s="159"/>
      <c r="E103" s="302"/>
      <c r="F103" s="303"/>
      <c r="G103" s="268"/>
      <c r="J103" s="61"/>
      <c r="O103" s="25"/>
      <c r="R103" s="155">
        <f ca="1"/>
        <v>0</v>
      </c>
      <c r="S103" s="155">
        <v>0</v>
      </c>
      <c r="T103" s="155">
        <f ca="1">SUM($R103:$S103)</f>
        <v>0</v>
      </c>
      <c r="V103" t="b">
        <f>(ROWS(V$4:V103))=$N$2</f>
        <v>0</v>
      </c>
    </row>
    <row r="104" spans="2:22">
      <c r="B104" s="158"/>
      <c r="C104" s="159"/>
      <c r="D104" s="159"/>
      <c r="E104" s="302"/>
      <c r="F104" s="303"/>
      <c r="G104" s="268"/>
      <c r="J104" s="61"/>
      <c r="O104" s="25"/>
      <c r="R104" s="155">
        <f ca="1"/>
        <v>0</v>
      </c>
      <c r="S104" s="155">
        <v>0</v>
      </c>
      <c r="T104" s="155">
        <f ca="1">SUM($R104:$S104)</f>
        <v>0</v>
      </c>
      <c r="V104" t="b">
        <f>(ROWS(V$4:V104))=$N$2</f>
        <v>0</v>
      </c>
    </row>
    <row r="105" spans="2:22">
      <c r="B105" s="158"/>
      <c r="C105" s="159"/>
      <c r="D105" s="159"/>
      <c r="E105" s="302"/>
      <c r="F105" s="303"/>
      <c r="G105" s="268"/>
      <c r="J105" s="61"/>
      <c r="O105" s="25"/>
      <c r="R105" s="155">
        <f ca="1"/>
        <v>0</v>
      </c>
      <c r="S105" s="155">
        <v>0</v>
      </c>
      <c r="T105" s="155">
        <f ca="1">SUM($R105:$S105)</f>
        <v>0</v>
      </c>
      <c r="V105" t="b">
        <f>(ROWS(V$4:V105))=$N$2</f>
        <v>0</v>
      </c>
    </row>
    <row r="106" spans="2:22">
      <c r="B106" s="158"/>
      <c r="C106" s="159"/>
      <c r="D106" s="159"/>
      <c r="E106" s="302"/>
      <c r="F106" s="303"/>
      <c r="G106" s="268"/>
      <c r="J106" s="61"/>
      <c r="O106" s="25"/>
      <c r="R106" s="155">
        <f ca="1"/>
        <v>0</v>
      </c>
      <c r="S106" s="155">
        <v>0</v>
      </c>
      <c r="T106" s="155">
        <f ca="1">SUM($R106:$S106)</f>
        <v>0</v>
      </c>
      <c r="V106" t="b">
        <f>(ROWS(V$4:V106))=$N$2</f>
        <v>0</v>
      </c>
    </row>
    <row r="107" spans="2:22">
      <c r="B107" s="158"/>
      <c r="C107" s="159"/>
      <c r="D107" s="159"/>
      <c r="E107" s="302"/>
      <c r="F107" s="303"/>
      <c r="G107" s="268"/>
      <c r="J107" s="61"/>
      <c r="O107" s="25"/>
      <c r="R107" s="155">
        <f ca="1"/>
        <v>0</v>
      </c>
      <c r="S107" s="155">
        <v>0</v>
      </c>
      <c r="T107" s="155">
        <f ca="1">SUM($R107:$S107)</f>
        <v>0</v>
      </c>
      <c r="V107" t="b">
        <f>(ROWS(V$4:V107))=$N$2</f>
        <v>0</v>
      </c>
    </row>
    <row r="108" spans="2:22">
      <c r="B108" s="158"/>
      <c r="C108" s="159"/>
      <c r="D108" s="159"/>
      <c r="E108" s="302"/>
      <c r="F108" s="303"/>
      <c r="G108" s="268"/>
      <c r="J108" s="61"/>
      <c r="O108" s="25"/>
      <c r="R108" s="155">
        <f ca="1"/>
        <v>0</v>
      </c>
      <c r="S108" s="155">
        <v>0</v>
      </c>
      <c r="T108" s="155">
        <f ca="1">SUM($R108:$S108)</f>
        <v>0</v>
      </c>
      <c r="V108" t="b">
        <f>(ROWS(V$4:V108))=$N$2</f>
        <v>0</v>
      </c>
    </row>
    <row r="109" spans="2:22">
      <c r="B109" s="158"/>
      <c r="C109" s="159"/>
      <c r="D109" s="159"/>
      <c r="E109" s="302"/>
      <c r="F109" s="303"/>
      <c r="G109" s="268"/>
      <c r="J109" s="61"/>
      <c r="O109" s="25"/>
      <c r="R109" s="155">
        <f ca="1"/>
        <v>0</v>
      </c>
      <c r="S109" s="155">
        <v>0</v>
      </c>
      <c r="T109" s="155">
        <f ca="1">SUM($R109:$S109)</f>
        <v>0</v>
      </c>
      <c r="V109" t="b">
        <f>(ROWS(V$4:V109))=$N$2</f>
        <v>0</v>
      </c>
    </row>
    <row r="110" spans="2:22">
      <c r="B110" s="158"/>
      <c r="C110" s="159"/>
      <c r="D110" s="159"/>
      <c r="E110" s="302"/>
      <c r="F110" s="303"/>
      <c r="G110" s="268"/>
      <c r="J110" s="61"/>
      <c r="O110" s="25"/>
      <c r="R110" s="155">
        <f ca="1"/>
        <v>0</v>
      </c>
      <c r="S110" s="155">
        <v>0</v>
      </c>
      <c r="T110" s="155">
        <f ca="1">SUM($R110:$S110)</f>
        <v>0</v>
      </c>
      <c r="V110" t="b">
        <f>(ROWS(V$4:V110))=$N$2</f>
        <v>0</v>
      </c>
    </row>
    <row r="111" spans="2:22">
      <c r="B111" s="158"/>
      <c r="C111" s="159"/>
      <c r="D111" s="159"/>
      <c r="E111" s="302"/>
      <c r="F111" s="303"/>
      <c r="G111" s="268"/>
      <c r="J111" s="61"/>
      <c r="O111" s="25"/>
      <c r="R111" s="155">
        <f ca="1"/>
        <v>0</v>
      </c>
      <c r="S111" s="155">
        <v>0</v>
      </c>
      <c r="T111" s="155">
        <f ca="1">SUM($R111:$S111)</f>
        <v>0</v>
      </c>
      <c r="V111" t="b">
        <f>(ROWS(V$4:V111))=$N$2</f>
        <v>0</v>
      </c>
    </row>
    <row r="112" spans="2:22">
      <c r="B112" s="158"/>
      <c r="C112" s="159"/>
      <c r="D112" s="159"/>
      <c r="E112" s="302"/>
      <c r="F112" s="303"/>
      <c r="G112" s="268"/>
      <c r="J112" s="61"/>
      <c r="O112" s="25"/>
      <c r="R112" s="155">
        <f ca="1"/>
        <v>0</v>
      </c>
      <c r="S112" s="155">
        <v>0</v>
      </c>
      <c r="T112" s="155">
        <f ca="1">SUM($R112:$S112)</f>
        <v>0</v>
      </c>
      <c r="V112" t="b">
        <f>(ROWS(V$4:V112))=$N$2</f>
        <v>0</v>
      </c>
    </row>
    <row r="113" spans="2:22">
      <c r="B113" s="158"/>
      <c r="C113" s="159"/>
      <c r="D113" s="159"/>
      <c r="E113" s="302"/>
      <c r="F113" s="303"/>
      <c r="G113" s="268"/>
      <c r="J113" s="61"/>
      <c r="O113" s="25"/>
      <c r="R113" s="155">
        <f ca="1"/>
        <v>0</v>
      </c>
      <c r="S113" s="155">
        <v>0</v>
      </c>
      <c r="T113" s="155">
        <f ca="1">SUM($R113:$S113)</f>
        <v>0</v>
      </c>
      <c r="V113" t="b">
        <f>(ROWS(V$4:V113))=$N$2</f>
        <v>0</v>
      </c>
    </row>
    <row r="114" spans="2:22">
      <c r="B114" s="158"/>
      <c r="C114" s="159"/>
      <c r="D114" s="159"/>
      <c r="E114" s="302"/>
      <c r="F114" s="303"/>
      <c r="G114" s="268"/>
      <c r="J114" s="61"/>
      <c r="O114" s="25"/>
      <c r="R114" s="155">
        <f ca="1"/>
        <v>0</v>
      </c>
      <c r="S114" s="155">
        <v>0</v>
      </c>
      <c r="T114" s="155">
        <f ca="1">SUM($R114:$S114)</f>
        <v>0</v>
      </c>
      <c r="V114" t="b">
        <f>(ROWS(V$4:V114))=$N$2</f>
        <v>0</v>
      </c>
    </row>
    <row r="115" spans="2:22">
      <c r="B115" s="158"/>
      <c r="C115" s="159"/>
      <c r="D115" s="159"/>
      <c r="E115" s="302"/>
      <c r="F115" s="303"/>
      <c r="G115" s="268"/>
      <c r="J115" s="61"/>
      <c r="O115" s="25"/>
      <c r="R115" s="155">
        <f ca="1"/>
        <v>0</v>
      </c>
      <c r="S115" s="155">
        <v>0</v>
      </c>
      <c r="T115" s="155">
        <f ca="1">SUM($R115:$S115)</f>
        <v>0</v>
      </c>
      <c r="V115" t="b">
        <f>(ROWS(V$4:V115))=$N$2</f>
        <v>0</v>
      </c>
    </row>
    <row r="116" spans="2:22">
      <c r="B116" s="158"/>
      <c r="C116" s="159"/>
      <c r="D116" s="159"/>
      <c r="E116" s="302"/>
      <c r="F116" s="303"/>
      <c r="G116" s="268"/>
      <c r="J116" s="61"/>
      <c r="O116" s="25"/>
      <c r="R116" s="155">
        <f ca="1"/>
        <v>0</v>
      </c>
      <c r="S116" s="155">
        <v>0</v>
      </c>
      <c r="T116" s="155">
        <f ca="1">SUM($R116:$S116)</f>
        <v>0</v>
      </c>
      <c r="V116" t="b">
        <f>(ROWS(V$4:V116))=$N$2</f>
        <v>0</v>
      </c>
    </row>
    <row r="117" spans="2:22">
      <c r="B117" s="158"/>
      <c r="C117" s="159"/>
      <c r="D117" s="159"/>
      <c r="E117" s="302"/>
      <c r="F117" s="303"/>
      <c r="G117" s="268"/>
      <c r="J117" s="61"/>
      <c r="O117" s="25"/>
      <c r="R117" s="155">
        <f ca="1"/>
        <v>0</v>
      </c>
      <c r="S117" s="155">
        <v>0</v>
      </c>
      <c r="T117" s="155">
        <f ca="1">SUM($R117:$S117)</f>
        <v>0</v>
      </c>
      <c r="V117" t="b">
        <f>(ROWS(V$4:V117))=$N$2</f>
        <v>0</v>
      </c>
    </row>
    <row r="118" spans="2:22">
      <c r="B118" s="158"/>
      <c r="C118" s="159"/>
      <c r="D118" s="159"/>
      <c r="E118" s="302"/>
      <c r="F118" s="303"/>
      <c r="G118" s="268"/>
      <c r="J118" s="61"/>
      <c r="O118" s="25"/>
      <c r="R118" s="155">
        <f ca="1"/>
        <v>0</v>
      </c>
      <c r="S118" s="155">
        <v>0</v>
      </c>
      <c r="T118" s="155">
        <f ca="1">SUM($R118:$S118)</f>
        <v>0</v>
      </c>
      <c r="V118" t="b">
        <f>(ROWS(V$4:V118))=$N$2</f>
        <v>0</v>
      </c>
    </row>
    <row r="119" spans="2:22">
      <c r="B119" s="158"/>
      <c r="C119" s="159"/>
      <c r="D119" s="159"/>
      <c r="E119" s="302"/>
      <c r="F119" s="303"/>
      <c r="G119" s="268"/>
      <c r="J119" s="61"/>
      <c r="O119" s="25"/>
      <c r="R119" s="155">
        <f ca="1"/>
        <v>0</v>
      </c>
      <c r="S119" s="155">
        <v>0</v>
      </c>
      <c r="T119" s="155">
        <f ca="1">SUM($R119:$S119)</f>
        <v>0</v>
      </c>
      <c r="V119" t="b">
        <f>(ROWS(V$4:V119))=$N$2</f>
        <v>0</v>
      </c>
    </row>
    <row r="120" spans="2:22">
      <c r="B120" s="158"/>
      <c r="C120" s="159"/>
      <c r="D120" s="159"/>
      <c r="E120" s="302"/>
      <c r="F120" s="303"/>
      <c r="G120" s="268"/>
      <c r="J120" s="61"/>
      <c r="O120" s="25"/>
      <c r="R120" s="155">
        <f ca="1"/>
        <v>0</v>
      </c>
      <c r="S120" s="155">
        <v>0</v>
      </c>
      <c r="T120" s="155">
        <f ca="1">SUM($R120:$S120)</f>
        <v>0</v>
      </c>
      <c r="V120" t="b">
        <f>(ROWS(V$4:V120))=$N$2</f>
        <v>0</v>
      </c>
    </row>
    <row r="121" spans="2:22">
      <c r="B121" s="158"/>
      <c r="C121" s="159"/>
      <c r="D121" s="159"/>
      <c r="E121" s="302"/>
      <c r="F121" s="303"/>
      <c r="G121" s="268"/>
      <c r="J121" s="61"/>
      <c r="O121" s="25"/>
      <c r="R121" s="155">
        <f ca="1"/>
        <v>0</v>
      </c>
      <c r="S121" s="155">
        <v>0</v>
      </c>
      <c r="T121" s="155">
        <f ca="1">SUM($R121:$S121)</f>
        <v>0</v>
      </c>
      <c r="V121" t="b">
        <f>(ROWS(V$4:V121))=$N$2</f>
        <v>0</v>
      </c>
    </row>
    <row r="122" spans="2:22">
      <c r="B122" s="158"/>
      <c r="C122" s="159"/>
      <c r="D122" s="159"/>
      <c r="E122" s="302"/>
      <c r="F122" s="303"/>
      <c r="G122" s="268"/>
      <c r="J122" s="61"/>
      <c r="O122" s="25"/>
      <c r="R122" s="155">
        <f ca="1"/>
        <v>0</v>
      </c>
      <c r="S122" s="155">
        <v>0</v>
      </c>
      <c r="T122" s="155">
        <f ca="1">SUM($R122:$S122)</f>
        <v>0</v>
      </c>
      <c r="V122" t="b">
        <f>(ROWS(V$4:V122))=$N$2</f>
        <v>0</v>
      </c>
    </row>
    <row r="123" spans="2:22">
      <c r="B123" s="158"/>
      <c r="C123" s="159"/>
      <c r="D123" s="159"/>
      <c r="E123" s="302"/>
      <c r="F123" s="303"/>
      <c r="G123" s="268"/>
      <c r="J123" s="61"/>
      <c r="O123" s="25"/>
      <c r="R123" s="155">
        <f ca="1"/>
        <v>0</v>
      </c>
      <c r="S123" s="155">
        <v>0</v>
      </c>
      <c r="T123" s="155">
        <f ca="1">SUM($R123:$S123)</f>
        <v>0</v>
      </c>
      <c r="V123" t="b">
        <f>(ROWS(V$4:V123))=$N$2</f>
        <v>0</v>
      </c>
    </row>
    <row r="124" spans="2:22">
      <c r="B124" s="158"/>
      <c r="C124" s="159"/>
      <c r="D124" s="159"/>
      <c r="E124" s="302"/>
      <c r="F124" s="303"/>
      <c r="G124" s="268"/>
      <c r="J124" s="61"/>
      <c r="O124" s="25"/>
      <c r="R124" s="155">
        <f ca="1"/>
        <v>0</v>
      </c>
      <c r="S124" s="155">
        <v>0</v>
      </c>
      <c r="T124" s="155">
        <f ca="1">SUM($R124:$S124)</f>
        <v>0</v>
      </c>
      <c r="V124" t="b">
        <f>(ROWS(V$4:V124))=$N$2</f>
        <v>0</v>
      </c>
    </row>
    <row r="125" spans="2:22">
      <c r="B125" s="158"/>
      <c r="C125" s="159"/>
      <c r="D125" s="159"/>
      <c r="E125" s="302"/>
      <c r="F125" s="303"/>
      <c r="G125" s="268"/>
      <c r="J125" s="61"/>
      <c r="O125" s="25"/>
      <c r="R125" s="155">
        <f ca="1"/>
        <v>0</v>
      </c>
      <c r="S125" s="155">
        <v>0</v>
      </c>
      <c r="T125" s="155">
        <f ca="1">SUM($R125:$S125)</f>
        <v>0</v>
      </c>
      <c r="V125" t="b">
        <f>(ROWS(V$4:V125))=$N$2</f>
        <v>0</v>
      </c>
    </row>
    <row r="126" spans="2:22">
      <c r="B126" s="158"/>
      <c r="C126" s="159"/>
      <c r="D126" s="159"/>
      <c r="E126" s="302"/>
      <c r="F126" s="303"/>
      <c r="G126" s="268"/>
      <c r="J126" s="61"/>
      <c r="O126" s="25"/>
      <c r="R126" s="155">
        <f ca="1"/>
        <v>0</v>
      </c>
      <c r="S126" s="155">
        <v>0</v>
      </c>
      <c r="T126" s="155">
        <f ca="1">SUM($R126:$S126)</f>
        <v>0</v>
      </c>
      <c r="V126" t="b">
        <f>(ROWS(V$4:V126))=$N$2</f>
        <v>0</v>
      </c>
    </row>
    <row r="127" spans="2:22">
      <c r="B127" s="158"/>
      <c r="C127" s="159"/>
      <c r="D127" s="159"/>
      <c r="E127" s="302"/>
      <c r="F127" s="303"/>
      <c r="G127" s="268"/>
      <c r="J127" s="61"/>
      <c r="O127" s="25"/>
      <c r="R127" s="155">
        <f ca="1"/>
        <v>0</v>
      </c>
      <c r="S127" s="155">
        <v>0</v>
      </c>
      <c r="T127" s="155">
        <f ca="1">SUM($R127:$S127)</f>
        <v>0</v>
      </c>
      <c r="V127" t="b">
        <f>(ROWS(V$4:V127))=$N$2</f>
        <v>0</v>
      </c>
    </row>
    <row r="128" spans="2:22">
      <c r="B128" s="158"/>
      <c r="C128" s="159"/>
      <c r="D128" s="159"/>
      <c r="E128" s="302"/>
      <c r="F128" s="303"/>
      <c r="G128" s="268"/>
      <c r="J128" s="61"/>
      <c r="O128" s="25"/>
      <c r="R128" s="155">
        <f ca="1"/>
        <v>0</v>
      </c>
      <c r="S128" s="155">
        <v>0</v>
      </c>
      <c r="T128" s="155">
        <f ca="1">SUM($R128:$S128)</f>
        <v>0</v>
      </c>
      <c r="V128" t="b">
        <f>(ROWS(V$4:V128))=$N$2</f>
        <v>0</v>
      </c>
    </row>
    <row r="129" spans="2:22">
      <c r="B129" s="158"/>
      <c r="C129" s="159"/>
      <c r="D129" s="159"/>
      <c r="E129" s="302"/>
      <c r="F129" s="303"/>
      <c r="G129" s="268"/>
      <c r="J129" s="61"/>
      <c r="O129" s="25"/>
      <c r="R129" s="155">
        <f ca="1"/>
        <v>0</v>
      </c>
      <c r="S129" s="155">
        <v>0</v>
      </c>
      <c r="T129" s="155">
        <f ca="1">SUM($R129:$S129)</f>
        <v>0</v>
      </c>
      <c r="V129" t="b">
        <f>(ROWS(V$4:V129))=$N$2</f>
        <v>0</v>
      </c>
    </row>
    <row r="130" spans="2:22">
      <c r="B130" s="158"/>
      <c r="C130" s="159"/>
      <c r="D130" s="159"/>
      <c r="E130" s="302"/>
      <c r="F130" s="303"/>
      <c r="G130" s="268"/>
      <c r="J130" s="61"/>
      <c r="O130" s="25"/>
      <c r="R130" s="155">
        <f ca="1"/>
        <v>0</v>
      </c>
      <c r="S130" s="155">
        <v>0</v>
      </c>
      <c r="T130" s="155">
        <f ca="1">SUM($R130:$S130)</f>
        <v>0</v>
      </c>
      <c r="V130" t="b">
        <f>(ROWS(V$4:V130))=$N$2</f>
        <v>0</v>
      </c>
    </row>
    <row r="131" spans="2:22">
      <c r="B131" s="158"/>
      <c r="C131" s="159"/>
      <c r="D131" s="159"/>
      <c r="E131" s="302"/>
      <c r="F131" s="303"/>
      <c r="G131" s="268"/>
      <c r="J131" s="61"/>
      <c r="O131" s="25"/>
      <c r="R131" s="155">
        <f ca="1"/>
        <v>0</v>
      </c>
      <c r="S131" s="155">
        <v>0</v>
      </c>
      <c r="T131" s="155">
        <f ca="1">SUM($R131:$S131)</f>
        <v>0</v>
      </c>
      <c r="V131" t="b">
        <f>(ROWS(V$4:V131))=$N$2</f>
        <v>0</v>
      </c>
    </row>
    <row r="132" spans="2:22">
      <c r="B132" s="158"/>
      <c r="C132" s="159"/>
      <c r="D132" s="159"/>
      <c r="E132" s="302"/>
      <c r="F132" s="303"/>
      <c r="G132" s="268"/>
      <c r="J132" s="61"/>
      <c r="O132" s="25"/>
      <c r="R132" s="155">
        <f ca="1"/>
        <v>0</v>
      </c>
      <c r="S132" s="155">
        <v>0</v>
      </c>
      <c r="T132" s="155">
        <f ca="1">SUM($R132:$S132)</f>
        <v>0</v>
      </c>
      <c r="V132" t="b">
        <f>(ROWS(V$4:V132))=$N$2</f>
        <v>0</v>
      </c>
    </row>
    <row r="133" spans="2:22">
      <c r="B133" s="158"/>
      <c r="C133" s="159"/>
      <c r="D133" s="159"/>
      <c r="E133" s="302"/>
      <c r="F133" s="303"/>
      <c r="G133" s="268"/>
      <c r="J133" s="61"/>
      <c r="O133" s="25"/>
      <c r="R133" s="155">
        <f ca="1"/>
        <v>0</v>
      </c>
      <c r="S133" s="155">
        <v>0</v>
      </c>
      <c r="T133" s="155">
        <f ca="1">SUM($R133:$S133)</f>
        <v>0</v>
      </c>
      <c r="V133" t="b">
        <f>(ROWS(V$4:V133))=$N$2</f>
        <v>0</v>
      </c>
    </row>
    <row r="134" spans="2:22">
      <c r="B134" s="158"/>
      <c r="C134" s="159"/>
      <c r="D134" s="159"/>
      <c r="E134" s="302"/>
      <c r="F134" s="303"/>
      <c r="G134" s="268"/>
      <c r="J134" s="61"/>
      <c r="O134" s="25"/>
      <c r="R134" s="155">
        <f ca="1"/>
        <v>0</v>
      </c>
      <c r="S134" s="155">
        <v>0</v>
      </c>
      <c r="T134" s="155">
        <f ca="1">SUM($R134:$S134)</f>
        <v>0</v>
      </c>
      <c r="V134" t="b">
        <f>(ROWS(V$4:V134))=$N$2</f>
        <v>0</v>
      </c>
    </row>
    <row r="135" spans="2:22">
      <c r="B135" s="158"/>
      <c r="C135" s="159"/>
      <c r="D135" s="159"/>
      <c r="E135" s="302"/>
      <c r="F135" s="303"/>
      <c r="G135" s="268"/>
      <c r="J135" s="61"/>
      <c r="O135" s="25"/>
      <c r="R135" s="155">
        <f ca="1"/>
        <v>0</v>
      </c>
      <c r="S135" s="155">
        <v>0</v>
      </c>
      <c r="T135" s="155">
        <f ca="1">SUM($R135:$S135)</f>
        <v>0</v>
      </c>
      <c r="V135" t="b">
        <f>(ROWS(V$4:V135))=$N$2</f>
        <v>0</v>
      </c>
    </row>
    <row r="136" spans="2:22">
      <c r="B136" s="158"/>
      <c r="C136" s="159"/>
      <c r="D136" s="159"/>
      <c r="E136" s="302"/>
      <c r="F136" s="303"/>
      <c r="G136" s="268"/>
      <c r="J136" s="61"/>
      <c r="O136" s="25"/>
      <c r="R136" s="155">
        <f ca="1"/>
        <v>0</v>
      </c>
      <c r="S136" s="155">
        <v>0</v>
      </c>
      <c r="T136" s="155">
        <f ca="1">SUM($R136:$S136)</f>
        <v>0</v>
      </c>
      <c r="V136" t="b">
        <f>(ROWS(V$4:V136))=$N$2</f>
        <v>0</v>
      </c>
    </row>
    <row r="137" spans="2:22">
      <c r="B137" s="158"/>
      <c r="C137" s="159"/>
      <c r="D137" s="159"/>
      <c r="E137" s="302"/>
      <c r="F137" s="303"/>
      <c r="G137" s="268"/>
      <c r="J137" s="61"/>
      <c r="O137" s="25"/>
      <c r="R137" s="155">
        <f ca="1"/>
        <v>0</v>
      </c>
      <c r="S137" s="155">
        <v>0</v>
      </c>
      <c r="T137" s="155">
        <f ca="1">SUM($R137:$S137)</f>
        <v>0</v>
      </c>
      <c r="V137" t="b">
        <f>(ROWS(V$4:V137))=$N$2</f>
        <v>0</v>
      </c>
    </row>
    <row r="138" spans="2:22">
      <c r="B138" s="158"/>
      <c r="C138" s="159"/>
      <c r="D138" s="159"/>
      <c r="E138" s="302"/>
      <c r="F138" s="303"/>
      <c r="G138" s="268"/>
      <c r="J138" s="61"/>
      <c r="O138" s="25"/>
      <c r="R138" s="155">
        <f ca="1"/>
        <v>0</v>
      </c>
      <c r="S138" s="155">
        <v>0</v>
      </c>
      <c r="T138" s="155">
        <f ca="1">SUM($R138:$S138)</f>
        <v>0</v>
      </c>
      <c r="V138" t="b">
        <f>(ROWS(V$4:V138))=$N$2</f>
        <v>0</v>
      </c>
    </row>
    <row r="139" spans="2:22">
      <c r="B139" s="158"/>
      <c r="C139" s="159"/>
      <c r="D139" s="159"/>
      <c r="E139" s="302"/>
      <c r="F139" s="303"/>
      <c r="G139" s="268"/>
      <c r="J139" s="61"/>
      <c r="O139" s="25"/>
      <c r="R139" s="155">
        <f ca="1"/>
        <v>0</v>
      </c>
      <c r="S139" s="155">
        <v>0</v>
      </c>
      <c r="T139" s="155">
        <f ca="1">SUM($R139:$S139)</f>
        <v>0</v>
      </c>
      <c r="V139" t="b">
        <f>(ROWS(V$4:V139))=$N$2</f>
        <v>0</v>
      </c>
    </row>
    <row r="140" spans="2:22">
      <c r="B140" s="158"/>
      <c r="C140" s="159"/>
      <c r="D140" s="159"/>
      <c r="E140" s="302"/>
      <c r="F140" s="303"/>
      <c r="G140" s="268"/>
      <c r="J140" s="61"/>
      <c r="O140" s="25"/>
      <c r="R140" s="155">
        <f ca="1"/>
        <v>0</v>
      </c>
      <c r="S140" s="155">
        <v>0</v>
      </c>
      <c r="T140" s="155">
        <f ca="1">SUM($R140:$S140)</f>
        <v>0</v>
      </c>
      <c r="V140" t="b">
        <f>(ROWS(V$4:V140))=$N$2</f>
        <v>0</v>
      </c>
    </row>
    <row r="141" spans="2:22">
      <c r="B141" s="158"/>
      <c r="C141" s="159"/>
      <c r="D141" s="159"/>
      <c r="E141" s="302"/>
      <c r="F141" s="303"/>
      <c r="G141" s="268"/>
      <c r="J141" s="61"/>
      <c r="O141" s="25"/>
      <c r="R141" s="155">
        <f ca="1"/>
        <v>0</v>
      </c>
      <c r="S141" s="155">
        <v>0</v>
      </c>
      <c r="T141" s="155">
        <f ca="1">SUM($R141:$S141)</f>
        <v>0</v>
      </c>
      <c r="V141" t="b">
        <f>(ROWS(V$4:V141))=$N$2</f>
        <v>0</v>
      </c>
    </row>
    <row r="142" spans="2:22">
      <c r="B142" s="158"/>
      <c r="C142" s="159"/>
      <c r="D142" s="159"/>
      <c r="E142" s="302"/>
      <c r="F142" s="303"/>
      <c r="G142" s="268"/>
      <c r="J142" s="61"/>
      <c r="O142" s="25"/>
      <c r="R142" s="155">
        <f ca="1"/>
        <v>0</v>
      </c>
      <c r="S142" s="155">
        <v>0</v>
      </c>
      <c r="T142" s="155">
        <f ca="1">SUM($R142:$S142)</f>
        <v>0</v>
      </c>
      <c r="V142" t="b">
        <f>(ROWS(V$4:V142))=$N$2</f>
        <v>0</v>
      </c>
    </row>
    <row r="143" spans="2:22">
      <c r="B143" s="158"/>
      <c r="C143" s="159"/>
      <c r="D143" s="159"/>
      <c r="E143" s="302"/>
      <c r="F143" s="303"/>
      <c r="G143" s="268"/>
      <c r="J143" s="61"/>
      <c r="O143" s="25"/>
      <c r="R143" s="155">
        <f ca="1"/>
        <v>0</v>
      </c>
      <c r="S143" s="155">
        <v>0</v>
      </c>
      <c r="T143" s="155">
        <f ca="1">SUM($R143:$S143)</f>
        <v>0</v>
      </c>
      <c r="V143" t="b">
        <f>(ROWS(V$4:V143))=$N$2</f>
        <v>0</v>
      </c>
    </row>
    <row r="144" spans="2:22">
      <c r="B144" s="158"/>
      <c r="C144" s="159"/>
      <c r="D144" s="159"/>
      <c r="E144" s="302"/>
      <c r="F144" s="303"/>
      <c r="G144" s="268"/>
      <c r="J144" s="61"/>
      <c r="O144" s="25"/>
      <c r="R144" s="155">
        <f ca="1"/>
        <v>0</v>
      </c>
      <c r="S144" s="155">
        <v>0</v>
      </c>
      <c r="T144" s="155">
        <f ca="1">SUM($R144:$S144)</f>
        <v>0</v>
      </c>
      <c r="V144" t="b">
        <f>(ROWS(V$4:V144))=$N$2</f>
        <v>0</v>
      </c>
    </row>
    <row r="145" spans="2:22">
      <c r="B145" s="158"/>
      <c r="C145" s="159"/>
      <c r="D145" s="159"/>
      <c r="E145" s="302"/>
      <c r="F145" s="303"/>
      <c r="G145" s="268"/>
      <c r="J145" s="61"/>
      <c r="O145" s="25"/>
      <c r="R145" s="155">
        <f ca="1"/>
        <v>0</v>
      </c>
      <c r="S145" s="155">
        <v>0</v>
      </c>
      <c r="T145" s="155">
        <f ca="1">SUM($R145:$S145)</f>
        <v>0</v>
      </c>
      <c r="V145" t="b">
        <f>(ROWS(V$4:V145))=$N$2</f>
        <v>0</v>
      </c>
    </row>
    <row r="146" spans="2:22">
      <c r="B146" s="158"/>
      <c r="C146" s="159"/>
      <c r="D146" s="159"/>
      <c r="E146" s="302"/>
      <c r="F146" s="303"/>
      <c r="G146" s="268"/>
      <c r="J146" s="61"/>
      <c r="O146" s="25"/>
      <c r="R146" s="155">
        <f ca="1"/>
        <v>0</v>
      </c>
      <c r="S146" s="155">
        <v>0</v>
      </c>
      <c r="T146" s="155">
        <f ca="1">SUM($R146:$S146)</f>
        <v>0</v>
      </c>
      <c r="V146" t="b">
        <f>(ROWS(V$4:V146))=$N$2</f>
        <v>0</v>
      </c>
    </row>
    <row r="147" spans="2:22">
      <c r="B147" s="158"/>
      <c r="C147" s="159"/>
      <c r="D147" s="159"/>
      <c r="E147" s="302"/>
      <c r="F147" s="303"/>
      <c r="G147" s="268"/>
      <c r="J147" s="61"/>
      <c r="O147" s="25"/>
      <c r="R147" s="155">
        <f ca="1"/>
        <v>0</v>
      </c>
      <c r="S147" s="155">
        <v>0</v>
      </c>
      <c r="T147" s="155">
        <f ca="1">SUM($R147:$S147)</f>
        <v>0</v>
      </c>
      <c r="V147" t="b">
        <f>(ROWS(V$4:V147))=$N$2</f>
        <v>0</v>
      </c>
    </row>
    <row r="148" spans="2:22">
      <c r="B148" s="158"/>
      <c r="C148" s="159"/>
      <c r="D148" s="159"/>
      <c r="E148" s="302"/>
      <c r="F148" s="303"/>
      <c r="G148" s="268"/>
      <c r="J148" s="61"/>
      <c r="O148" s="25"/>
      <c r="R148" s="155">
        <f ca="1"/>
        <v>0</v>
      </c>
      <c r="S148" s="155">
        <v>0</v>
      </c>
      <c r="T148" s="155">
        <f ca="1">SUM($R148:$S148)</f>
        <v>0</v>
      </c>
      <c r="V148" t="b">
        <f>(ROWS(V$4:V148))=$N$2</f>
        <v>0</v>
      </c>
    </row>
    <row r="149" spans="2:22">
      <c r="B149" s="158"/>
      <c r="C149" s="159"/>
      <c r="D149" s="159"/>
      <c r="E149" s="302"/>
      <c r="F149" s="303"/>
      <c r="G149" s="268"/>
      <c r="J149" s="61"/>
      <c r="O149" s="25"/>
      <c r="R149" s="155">
        <f ca="1"/>
        <v>0</v>
      </c>
      <c r="S149" s="155">
        <v>0</v>
      </c>
      <c r="T149" s="155">
        <f ca="1">SUM($R149:$S149)</f>
        <v>0</v>
      </c>
      <c r="V149" t="b">
        <f>(ROWS(V$4:V149))=$N$2</f>
        <v>0</v>
      </c>
    </row>
    <row r="150" spans="2:22">
      <c r="B150" s="158"/>
      <c r="C150" s="159"/>
      <c r="D150" s="159"/>
      <c r="E150" s="302"/>
      <c r="F150" s="303"/>
      <c r="G150" s="268"/>
      <c r="J150" s="61"/>
      <c r="O150" s="25"/>
      <c r="R150" s="155">
        <f ca="1"/>
        <v>0</v>
      </c>
      <c r="S150" s="155">
        <v>0</v>
      </c>
      <c r="T150" s="155">
        <f ca="1">SUM($R150:$S150)</f>
        <v>0</v>
      </c>
      <c r="V150" t="b">
        <f>(ROWS(V$4:V150))=$N$2</f>
        <v>0</v>
      </c>
    </row>
    <row r="151" spans="2:22">
      <c r="B151" s="158"/>
      <c r="C151" s="159"/>
      <c r="D151" s="159"/>
      <c r="E151" s="302"/>
      <c r="F151" s="303"/>
      <c r="G151" s="268"/>
      <c r="J151" s="61"/>
      <c r="O151" s="25"/>
      <c r="R151" s="155">
        <f ca="1"/>
        <v>0</v>
      </c>
      <c r="S151" s="155">
        <v>0</v>
      </c>
      <c r="T151" s="155">
        <f ca="1">SUM($R151:$S151)</f>
        <v>0</v>
      </c>
      <c r="V151" t="b">
        <f>(ROWS(V$4:V151))=$N$2</f>
        <v>0</v>
      </c>
    </row>
    <row r="152" spans="2:22">
      <c r="B152" s="158"/>
      <c r="C152" s="159"/>
      <c r="D152" s="159"/>
      <c r="E152" s="302"/>
      <c r="F152" s="303"/>
      <c r="G152" s="268"/>
      <c r="J152" s="61"/>
      <c r="O152" s="25"/>
      <c r="R152" s="155">
        <f ca="1"/>
        <v>0</v>
      </c>
      <c r="S152" s="155">
        <v>0</v>
      </c>
      <c r="T152" s="155">
        <f ca="1">SUM($R152:$S152)</f>
        <v>0</v>
      </c>
      <c r="V152" t="b">
        <f>(ROWS(V$4:V152))=$N$2</f>
        <v>0</v>
      </c>
    </row>
    <row r="153" spans="2:22">
      <c r="B153" s="158"/>
      <c r="C153" s="159"/>
      <c r="D153" s="159"/>
      <c r="E153" s="302"/>
      <c r="F153" s="303"/>
      <c r="G153" s="268"/>
      <c r="J153" s="61"/>
      <c r="O153" s="25"/>
      <c r="R153" s="155">
        <f ca="1"/>
        <v>0</v>
      </c>
      <c r="S153" s="155">
        <v>0</v>
      </c>
      <c r="T153" s="155">
        <f ca="1">SUM($R153:$S153)</f>
        <v>0</v>
      </c>
      <c r="V153" t="b">
        <f>(ROWS(V$4:V153))=$N$2</f>
        <v>0</v>
      </c>
    </row>
    <row r="154" spans="2:22">
      <c r="B154" s="158"/>
      <c r="C154" s="159"/>
      <c r="D154" s="159"/>
      <c r="E154" s="302"/>
      <c r="F154" s="303"/>
      <c r="G154" s="268"/>
      <c r="J154" s="61"/>
      <c r="O154" s="25"/>
      <c r="R154" s="155">
        <f ca="1"/>
        <v>0</v>
      </c>
      <c r="S154" s="155">
        <v>0</v>
      </c>
      <c r="T154" s="155">
        <f ca="1">SUM($R154:$S154)</f>
        <v>0</v>
      </c>
      <c r="V154" t="b">
        <f>(ROWS(V$4:V154))=$N$2</f>
        <v>0</v>
      </c>
    </row>
    <row r="155" spans="2:22">
      <c r="B155" s="158"/>
      <c r="C155" s="159"/>
      <c r="D155" s="159"/>
      <c r="E155" s="302"/>
      <c r="F155" s="303"/>
      <c r="G155" s="268"/>
      <c r="J155" s="61"/>
      <c r="O155" s="25"/>
      <c r="R155" s="155">
        <f ca="1"/>
        <v>0</v>
      </c>
      <c r="S155" s="155">
        <v>0</v>
      </c>
      <c r="T155" s="155">
        <f ca="1">SUM($R155:$S155)</f>
        <v>0</v>
      </c>
      <c r="V155" t="b">
        <f>(ROWS(V$4:V155))=$N$2</f>
        <v>0</v>
      </c>
    </row>
    <row r="156" spans="2:22">
      <c r="B156" s="158"/>
      <c r="C156" s="159"/>
      <c r="D156" s="159"/>
      <c r="E156" s="302"/>
      <c r="F156" s="303"/>
      <c r="G156" s="268"/>
      <c r="J156" s="61"/>
      <c r="O156" s="25"/>
      <c r="R156" s="155">
        <f ca="1"/>
        <v>0</v>
      </c>
      <c r="S156" s="155">
        <v>0</v>
      </c>
      <c r="T156" s="155">
        <f ca="1">SUM($R156:$S156)</f>
        <v>0</v>
      </c>
      <c r="V156" t="b">
        <f>(ROWS(V$4:V156))=$N$2</f>
        <v>0</v>
      </c>
    </row>
    <row r="157" spans="2:22">
      <c r="B157" s="158"/>
      <c r="C157" s="159"/>
      <c r="D157" s="159"/>
      <c r="E157" s="302"/>
      <c r="F157" s="303"/>
      <c r="G157" s="268"/>
      <c r="J157" s="61"/>
      <c r="O157" s="25"/>
      <c r="R157" s="155">
        <f ca="1"/>
        <v>0</v>
      </c>
      <c r="S157" s="155">
        <v>0</v>
      </c>
      <c r="T157" s="155">
        <f ca="1">SUM($R157:$S157)</f>
        <v>0</v>
      </c>
      <c r="V157" t="b">
        <f>(ROWS(V$4:V157))=$N$2</f>
        <v>0</v>
      </c>
    </row>
    <row r="158" spans="2:22">
      <c r="B158" s="158"/>
      <c r="C158" s="159"/>
      <c r="D158" s="159"/>
      <c r="E158" s="302"/>
      <c r="F158" s="303"/>
      <c r="G158" s="268"/>
      <c r="J158" s="61"/>
      <c r="O158" s="25"/>
      <c r="R158" s="155">
        <f ca="1"/>
        <v>0</v>
      </c>
      <c r="S158" s="155">
        <v>0</v>
      </c>
      <c r="T158" s="155">
        <f ca="1">SUM($R158:$S158)</f>
        <v>0</v>
      </c>
      <c r="V158" t="b">
        <f>(ROWS(V$4:V158))=$N$2</f>
        <v>0</v>
      </c>
    </row>
    <row r="159" spans="2:22">
      <c r="B159" s="158"/>
      <c r="C159" s="159"/>
      <c r="D159" s="159"/>
      <c r="E159" s="302"/>
      <c r="F159" s="303"/>
      <c r="G159" s="268"/>
      <c r="J159" s="61"/>
      <c r="O159" s="25"/>
      <c r="R159" s="155">
        <f ca="1"/>
        <v>0</v>
      </c>
      <c r="S159" s="155">
        <v>0</v>
      </c>
      <c r="T159" s="155">
        <f ca="1">SUM($R159:$S159)</f>
        <v>0</v>
      </c>
      <c r="V159" t="b">
        <f>(ROWS(V$4:V159))=$N$2</f>
        <v>0</v>
      </c>
    </row>
    <row r="160" spans="2:22">
      <c r="B160" s="158"/>
      <c r="C160" s="159"/>
      <c r="D160" s="159"/>
      <c r="E160" s="302"/>
      <c r="F160" s="303"/>
      <c r="G160" s="268"/>
      <c r="J160" s="61"/>
      <c r="O160" s="25"/>
      <c r="R160" s="155">
        <f ca="1"/>
        <v>0</v>
      </c>
      <c r="S160" s="155">
        <v>0</v>
      </c>
      <c r="T160" s="155">
        <f ca="1">SUM($R160:$S160)</f>
        <v>0</v>
      </c>
      <c r="V160" t="b">
        <f>(ROWS(V$4:V160))=$N$2</f>
        <v>0</v>
      </c>
    </row>
    <row r="161" spans="2:22">
      <c r="B161" s="158"/>
      <c r="C161" s="159"/>
      <c r="D161" s="159"/>
      <c r="E161" s="302"/>
      <c r="F161" s="303"/>
      <c r="G161" s="268"/>
      <c r="J161" s="61"/>
      <c r="O161" s="25"/>
      <c r="R161" s="155">
        <f ca="1"/>
        <v>0</v>
      </c>
      <c r="S161" s="155">
        <v>0</v>
      </c>
      <c r="T161" s="155">
        <f ca="1">SUM($R161:$S161)</f>
        <v>0</v>
      </c>
      <c r="V161" t="b">
        <f>(ROWS(V$4:V161))=$N$2</f>
        <v>0</v>
      </c>
    </row>
    <row r="162" spans="2:22">
      <c r="B162" s="158"/>
      <c r="C162" s="159"/>
      <c r="D162" s="159"/>
      <c r="E162" s="302"/>
      <c r="F162" s="303"/>
      <c r="G162" s="268"/>
      <c r="J162" s="61"/>
      <c r="O162" s="25"/>
      <c r="R162" s="155">
        <f ca="1"/>
        <v>0</v>
      </c>
      <c r="S162" s="155">
        <v>0</v>
      </c>
      <c r="T162" s="155">
        <f ca="1">SUM($R162:$S162)</f>
        <v>0</v>
      </c>
      <c r="V162" t="b">
        <f>(ROWS(V$4:V162))=$N$2</f>
        <v>0</v>
      </c>
    </row>
    <row r="163" spans="2:22">
      <c r="B163" s="158"/>
      <c r="C163" s="159"/>
      <c r="D163" s="159"/>
      <c r="E163" s="302"/>
      <c r="F163" s="303"/>
      <c r="G163" s="268"/>
      <c r="J163" s="61"/>
      <c r="O163" s="25"/>
      <c r="R163" s="155">
        <f ca="1"/>
        <v>0</v>
      </c>
      <c r="S163" s="155">
        <v>0</v>
      </c>
      <c r="T163" s="155">
        <f ca="1">SUM($R163:$S163)</f>
        <v>0</v>
      </c>
      <c r="V163" t="b">
        <f>(ROWS(V$4:V163))=$N$2</f>
        <v>0</v>
      </c>
    </row>
    <row r="164" spans="2:22">
      <c r="B164" s="158"/>
      <c r="C164" s="159"/>
      <c r="D164" s="159"/>
      <c r="E164" s="302"/>
      <c r="F164" s="303"/>
      <c r="G164" s="268"/>
      <c r="J164" s="61"/>
      <c r="O164" s="25"/>
      <c r="R164" s="155">
        <f ca="1"/>
        <v>0</v>
      </c>
      <c r="S164" s="155">
        <v>0</v>
      </c>
      <c r="T164" s="155">
        <f ca="1">SUM($R164:$S164)</f>
        <v>0</v>
      </c>
      <c r="V164" t="b">
        <f>(ROWS(V$4:V164))=$N$2</f>
        <v>0</v>
      </c>
    </row>
    <row r="165" spans="2:22">
      <c r="B165" s="158"/>
      <c r="C165" s="159"/>
      <c r="D165" s="159"/>
      <c r="E165" s="302"/>
      <c r="F165" s="303"/>
      <c r="G165" s="268"/>
      <c r="J165" s="61"/>
      <c r="O165" s="25"/>
      <c r="R165" s="155">
        <f ca="1"/>
        <v>0</v>
      </c>
      <c r="S165" s="155">
        <v>0</v>
      </c>
      <c r="T165" s="155">
        <f ca="1">SUM($R165:$S165)</f>
        <v>0</v>
      </c>
      <c r="V165" t="b">
        <f>(ROWS(V$4:V165))=$N$2</f>
        <v>0</v>
      </c>
    </row>
    <row r="166" spans="2:22">
      <c r="B166" s="158"/>
      <c r="C166" s="159"/>
      <c r="D166" s="159"/>
      <c r="E166" s="302"/>
      <c r="F166" s="303"/>
      <c r="G166" s="268"/>
      <c r="J166" s="61"/>
      <c r="O166" s="25"/>
      <c r="R166" s="155">
        <f ca="1"/>
        <v>0</v>
      </c>
      <c r="S166" s="155">
        <v>0</v>
      </c>
      <c r="T166" s="155">
        <f ca="1">SUM($R166:$S166)</f>
        <v>0</v>
      </c>
      <c r="V166" t="b">
        <f>(ROWS(V$4:V166))=$N$2</f>
        <v>0</v>
      </c>
    </row>
    <row r="167" spans="2:22">
      <c r="B167" s="158"/>
      <c r="C167" s="159"/>
      <c r="D167" s="159"/>
      <c r="E167" s="302"/>
      <c r="F167" s="303"/>
      <c r="G167" s="268"/>
      <c r="J167" s="61"/>
      <c r="O167" s="25"/>
      <c r="R167" s="155">
        <f ca="1"/>
        <v>0</v>
      </c>
      <c r="S167" s="155">
        <v>0</v>
      </c>
      <c r="T167" s="155">
        <f ca="1">SUM($R167:$S167)</f>
        <v>0</v>
      </c>
      <c r="V167" t="b">
        <f>(ROWS(V$4:V167))=$N$2</f>
        <v>0</v>
      </c>
    </row>
    <row r="168" spans="2:22">
      <c r="B168" s="158"/>
      <c r="C168" s="159"/>
      <c r="D168" s="159"/>
      <c r="E168" s="302"/>
      <c r="F168" s="303"/>
      <c r="G168" s="268"/>
      <c r="J168" s="61"/>
      <c r="O168" s="25"/>
      <c r="R168" s="155">
        <f ca="1"/>
        <v>0</v>
      </c>
      <c r="S168" s="155">
        <v>0</v>
      </c>
      <c r="T168" s="155">
        <f ca="1">SUM($R168:$S168)</f>
        <v>0</v>
      </c>
      <c r="V168" t="b">
        <f>(ROWS(V$4:V168))=$N$2</f>
        <v>0</v>
      </c>
    </row>
    <row r="169" spans="2:22">
      <c r="B169" s="158"/>
      <c r="C169" s="159"/>
      <c r="D169" s="159"/>
      <c r="E169" s="302"/>
      <c r="F169" s="303"/>
      <c r="G169" s="268"/>
      <c r="J169" s="61"/>
      <c r="O169" s="25"/>
      <c r="R169" s="155">
        <f ca="1"/>
        <v>0</v>
      </c>
      <c r="S169" s="155">
        <v>0</v>
      </c>
      <c r="T169" s="155">
        <f ca="1">SUM($R169:$S169)</f>
        <v>0</v>
      </c>
      <c r="V169" t="b">
        <f>(ROWS(V$4:V169))=$N$2</f>
        <v>0</v>
      </c>
    </row>
    <row r="170" spans="2:22">
      <c r="B170" s="158"/>
      <c r="C170" s="159"/>
      <c r="D170" s="159"/>
      <c r="E170" s="302"/>
      <c r="F170" s="303"/>
      <c r="G170" s="268"/>
      <c r="J170" s="61"/>
      <c r="O170" s="25"/>
      <c r="R170" s="155">
        <f ca="1"/>
        <v>0</v>
      </c>
      <c r="S170" s="155">
        <v>0</v>
      </c>
      <c r="T170" s="155">
        <f ca="1">SUM($R170:$S170)</f>
        <v>0</v>
      </c>
      <c r="V170" t="b">
        <f>(ROWS(V$4:V170))=$N$2</f>
        <v>0</v>
      </c>
    </row>
    <row r="171" spans="2:22">
      <c r="B171" s="158"/>
      <c r="C171" s="159"/>
      <c r="D171" s="159"/>
      <c r="E171" s="302"/>
      <c r="F171" s="303"/>
      <c r="G171" s="268"/>
      <c r="J171" s="61"/>
      <c r="O171" s="25"/>
      <c r="R171" s="155">
        <f ca="1"/>
        <v>0</v>
      </c>
      <c r="S171" s="155">
        <v>0</v>
      </c>
      <c r="T171" s="155">
        <f ca="1">SUM($R171:$S171)</f>
        <v>0</v>
      </c>
      <c r="V171" t="b">
        <f>(ROWS(V$4:V171))=$N$2</f>
        <v>0</v>
      </c>
    </row>
    <row r="172" spans="2:22">
      <c r="B172" s="158"/>
      <c r="C172" s="159"/>
      <c r="D172" s="159"/>
      <c r="E172" s="302"/>
      <c r="F172" s="303"/>
      <c r="G172" s="268"/>
      <c r="J172" s="61"/>
      <c r="O172" s="25"/>
      <c r="R172" s="155">
        <f ca="1"/>
        <v>0</v>
      </c>
      <c r="S172" s="155">
        <v>0</v>
      </c>
      <c r="T172" s="155">
        <f ca="1">SUM($R172:$S172)</f>
        <v>0</v>
      </c>
      <c r="V172" t="b">
        <f>(ROWS(V$4:V172))=$N$2</f>
        <v>0</v>
      </c>
    </row>
    <row r="173" spans="2:22">
      <c r="B173" s="158"/>
      <c r="C173" s="159"/>
      <c r="D173" s="159"/>
      <c r="E173" s="302"/>
      <c r="F173" s="303"/>
      <c r="G173" s="268"/>
      <c r="J173" s="61"/>
      <c r="O173" s="25"/>
      <c r="R173" s="155">
        <f ca="1"/>
        <v>0</v>
      </c>
      <c r="S173" s="155">
        <v>0</v>
      </c>
      <c r="T173" s="155">
        <f ca="1">SUM($R173:$S173)</f>
        <v>0</v>
      </c>
      <c r="V173" t="b">
        <f>(ROWS(V$4:V173))=$N$2</f>
        <v>0</v>
      </c>
    </row>
    <row r="174" spans="2:22">
      <c r="B174" s="158"/>
      <c r="C174" s="159"/>
      <c r="D174" s="159"/>
      <c r="E174" s="302"/>
      <c r="F174" s="303"/>
      <c r="G174" s="268"/>
      <c r="J174" s="61"/>
      <c r="O174" s="25"/>
      <c r="R174" s="155">
        <f ca="1"/>
        <v>0</v>
      </c>
      <c r="S174" s="155">
        <v>0</v>
      </c>
      <c r="T174" s="155">
        <f ca="1">SUM($R174:$S174)</f>
        <v>0</v>
      </c>
      <c r="V174" t="b">
        <f>(ROWS(V$4:V174))=$N$2</f>
        <v>0</v>
      </c>
    </row>
    <row r="175" spans="2:22">
      <c r="B175" s="158"/>
      <c r="C175" s="159"/>
      <c r="D175" s="159"/>
      <c r="E175" s="302"/>
      <c r="F175" s="303"/>
      <c r="G175" s="268"/>
      <c r="J175" s="61"/>
      <c r="O175" s="25"/>
      <c r="R175" s="155">
        <f ca="1"/>
        <v>0</v>
      </c>
      <c r="S175" s="155">
        <v>0</v>
      </c>
      <c r="T175" s="155">
        <f ca="1">SUM($R175:$S175)</f>
        <v>0</v>
      </c>
      <c r="V175" t="b">
        <f>(ROWS(V$4:V175))=$N$2</f>
        <v>0</v>
      </c>
    </row>
    <row r="176" spans="2:22">
      <c r="B176" s="158"/>
      <c r="C176" s="159"/>
      <c r="D176" s="159"/>
      <c r="E176" s="302"/>
      <c r="F176" s="303"/>
      <c r="G176" s="268"/>
      <c r="J176" s="61"/>
      <c r="O176" s="25"/>
      <c r="R176" s="155">
        <f ca="1"/>
        <v>0</v>
      </c>
      <c r="S176" s="155">
        <v>0</v>
      </c>
      <c r="T176" s="155">
        <f ca="1">SUM($R176:$S176)</f>
        <v>0</v>
      </c>
      <c r="V176" t="b">
        <f>(ROWS(V$4:V176))=$N$2</f>
        <v>0</v>
      </c>
    </row>
    <row r="177" spans="2:22">
      <c r="B177" s="158"/>
      <c r="C177" s="159"/>
      <c r="D177" s="159"/>
      <c r="E177" s="302"/>
      <c r="F177" s="303"/>
      <c r="G177" s="268"/>
      <c r="J177" s="61"/>
      <c r="O177" s="25"/>
      <c r="R177" s="155">
        <f ca="1"/>
        <v>0</v>
      </c>
      <c r="S177" s="155">
        <v>0</v>
      </c>
      <c r="T177" s="155">
        <f ca="1">SUM($R177:$S177)</f>
        <v>0</v>
      </c>
      <c r="V177" t="b">
        <f>(ROWS(V$4:V177))=$N$2</f>
        <v>0</v>
      </c>
    </row>
    <row r="178" spans="2:22">
      <c r="B178" s="158"/>
      <c r="C178" s="159"/>
      <c r="D178" s="159"/>
      <c r="E178" s="302"/>
      <c r="F178" s="303"/>
      <c r="G178" s="268"/>
      <c r="J178" s="61"/>
      <c r="O178" s="25"/>
      <c r="R178" s="155">
        <f ca="1"/>
        <v>0</v>
      </c>
      <c r="S178" s="155">
        <v>0</v>
      </c>
      <c r="T178" s="155">
        <f ca="1">SUM($R178:$S178)</f>
        <v>0</v>
      </c>
      <c r="V178" t="b">
        <f>(ROWS(V$4:V178))=$N$2</f>
        <v>0</v>
      </c>
    </row>
    <row r="179" spans="2:22">
      <c r="B179" s="158"/>
      <c r="C179" s="159"/>
      <c r="D179" s="159"/>
      <c r="E179" s="302"/>
      <c r="F179" s="303"/>
      <c r="G179" s="268"/>
      <c r="J179" s="61"/>
      <c r="O179" s="25"/>
      <c r="R179" s="155">
        <f ca="1"/>
        <v>0</v>
      </c>
      <c r="S179" s="155">
        <v>0</v>
      </c>
      <c r="T179" s="155">
        <f ca="1">SUM($R179:$S179)</f>
        <v>0</v>
      </c>
      <c r="V179" t="b">
        <f>(ROWS(V$4:V179))=$N$2</f>
        <v>0</v>
      </c>
    </row>
    <row r="180" spans="2:22">
      <c r="B180" s="158"/>
      <c r="C180" s="159"/>
      <c r="D180" s="159"/>
      <c r="E180" s="302"/>
      <c r="F180" s="303"/>
      <c r="G180" s="268"/>
      <c r="J180" s="61"/>
      <c r="O180" s="25"/>
      <c r="R180" s="155">
        <f ca="1"/>
        <v>0</v>
      </c>
      <c r="S180" s="155">
        <v>0</v>
      </c>
      <c r="T180" s="155">
        <f ca="1">SUM($R180:$S180)</f>
        <v>0</v>
      </c>
      <c r="V180" t="b">
        <f>(ROWS(V$4:V180))=$N$2</f>
        <v>0</v>
      </c>
    </row>
    <row r="181" spans="2:22">
      <c r="B181" s="158"/>
      <c r="C181" s="159"/>
      <c r="D181" s="159"/>
      <c r="E181" s="302"/>
      <c r="F181" s="303"/>
      <c r="G181" s="268"/>
      <c r="J181" s="61"/>
      <c r="O181" s="25"/>
      <c r="R181" s="155">
        <f ca="1"/>
        <v>0</v>
      </c>
      <c r="S181" s="155">
        <v>0</v>
      </c>
      <c r="T181" s="155">
        <f ca="1">SUM($R181:$S181)</f>
        <v>0</v>
      </c>
      <c r="V181" t="b">
        <f>(ROWS(V$4:V181))=$N$2</f>
        <v>0</v>
      </c>
    </row>
    <row r="182" spans="2:22">
      <c r="B182" s="158"/>
      <c r="C182" s="159"/>
      <c r="D182" s="159"/>
      <c r="E182" s="302"/>
      <c r="F182" s="303"/>
      <c r="G182" s="268"/>
      <c r="J182" s="61"/>
      <c r="O182" s="25"/>
      <c r="R182" s="155">
        <f ca="1"/>
        <v>0</v>
      </c>
      <c r="S182" s="155">
        <v>0</v>
      </c>
      <c r="T182" s="155">
        <f ca="1">SUM($R182:$S182)</f>
        <v>0</v>
      </c>
      <c r="V182" t="b">
        <f>(ROWS(V$4:V182))=$N$2</f>
        <v>0</v>
      </c>
    </row>
    <row r="183" spans="2:22">
      <c r="B183" s="158"/>
      <c r="C183" s="159"/>
      <c r="D183" s="159"/>
      <c r="E183" s="302"/>
      <c r="F183" s="302"/>
      <c r="G183" s="268"/>
      <c r="J183" s="61"/>
      <c r="O183" s="25"/>
      <c r="R183" s="155">
        <f ca="1"/>
        <v>0</v>
      </c>
      <c r="S183" s="155">
        <v>0</v>
      </c>
      <c r="T183" s="155">
        <f ca="1">SUM($R183:$S183)</f>
        <v>0</v>
      </c>
      <c r="V183" t="b">
        <f>(ROWS(V$4:V183))=$N$2</f>
        <v>0</v>
      </c>
    </row>
    <row r="184" spans="2:22">
      <c r="B184" s="158"/>
      <c r="C184" s="159"/>
      <c r="D184" s="159"/>
      <c r="E184" s="302"/>
      <c r="F184" s="302"/>
      <c r="G184" s="268"/>
      <c r="J184" s="61"/>
      <c r="O184" s="25"/>
      <c r="R184" s="155">
        <f ca="1"/>
        <v>0</v>
      </c>
      <c r="S184" s="155">
        <v>0</v>
      </c>
      <c r="T184" s="155">
        <f ca="1">SUM($R184:$S184)</f>
        <v>0</v>
      </c>
      <c r="V184" t="b">
        <f>(ROWS(V$4:V184))=$N$2</f>
        <v>0</v>
      </c>
    </row>
    <row r="185" spans="2:22">
      <c r="B185" s="158"/>
      <c r="C185" s="159"/>
      <c r="D185" s="159"/>
      <c r="E185" s="302"/>
      <c r="F185" s="302"/>
      <c r="G185" s="268"/>
      <c r="J185" s="61"/>
      <c r="O185" s="25"/>
      <c r="R185" s="155">
        <f ca="1"/>
        <v>0</v>
      </c>
      <c r="S185" s="155">
        <v>0</v>
      </c>
      <c r="T185" s="155">
        <f ca="1">SUM($R185:$S185)</f>
        <v>0</v>
      </c>
      <c r="V185" t="b">
        <f>(ROWS(V$4:V185))=$N$2</f>
        <v>0</v>
      </c>
    </row>
    <row r="186" spans="2:22">
      <c r="B186" s="158"/>
      <c r="C186" s="159"/>
      <c r="D186" s="159"/>
      <c r="E186" s="302"/>
      <c r="F186" s="302"/>
      <c r="G186" s="268"/>
      <c r="J186" s="61"/>
      <c r="O186" s="25"/>
      <c r="R186" s="155">
        <f ca="1"/>
        <v>0</v>
      </c>
      <c r="S186" s="155">
        <v>0</v>
      </c>
      <c r="T186" s="155">
        <f ca="1">SUM($R186:$S186)</f>
        <v>0</v>
      </c>
      <c r="V186" t="b">
        <f>(ROWS(V$4:V186))=$N$2</f>
        <v>0</v>
      </c>
    </row>
    <row r="187" spans="2:22">
      <c r="B187" s="158"/>
      <c r="C187" s="159"/>
      <c r="D187" s="159"/>
      <c r="E187" s="302"/>
      <c r="F187" s="302"/>
      <c r="G187" s="268"/>
      <c r="J187" s="61"/>
      <c r="O187" s="25"/>
      <c r="R187" s="155">
        <f ca="1"/>
        <v>0</v>
      </c>
      <c r="S187" s="155">
        <v>0</v>
      </c>
      <c r="T187" s="155">
        <f t="shared" ref="T187:T208" ca="1" si="0">SUM($R187:$S187)</f>
        <v>0</v>
      </c>
      <c r="V187" t="b">
        <f>(ROWS(V$4:V187))=$N$2</f>
        <v>0</v>
      </c>
    </row>
    <row r="188" spans="2:22">
      <c r="B188" s="158"/>
      <c r="C188" s="159"/>
      <c r="D188" s="159"/>
      <c r="E188" s="302"/>
      <c r="F188" s="302"/>
      <c r="G188" s="268"/>
      <c r="J188" s="61"/>
      <c r="O188" s="25"/>
      <c r="R188" s="155">
        <f ca="1"/>
        <v>0</v>
      </c>
      <c r="S188" s="155">
        <v>0</v>
      </c>
      <c r="T188" s="155">
        <f t="shared" ca="1" si="0"/>
        <v>0</v>
      </c>
      <c r="V188" t="b">
        <f>(ROWS(V$4:V188))=$N$2</f>
        <v>0</v>
      </c>
    </row>
    <row r="189" spans="2:22">
      <c r="B189" s="158"/>
      <c r="C189" s="159"/>
      <c r="D189" s="159"/>
      <c r="E189" s="302"/>
      <c r="F189" s="302"/>
      <c r="G189" s="268"/>
      <c r="J189" s="61"/>
      <c r="O189" s="25"/>
      <c r="R189" s="155">
        <f ca="1"/>
        <v>0</v>
      </c>
      <c r="S189" s="155">
        <v>0</v>
      </c>
      <c r="T189" s="155">
        <f t="shared" ca="1" si="0"/>
        <v>0</v>
      </c>
      <c r="V189" t="b">
        <f>(ROWS(V$4:V189))=$N$2</f>
        <v>0</v>
      </c>
    </row>
    <row r="190" spans="2:22">
      <c r="B190" s="158"/>
      <c r="C190" s="159"/>
      <c r="D190" s="159"/>
      <c r="E190" s="302"/>
      <c r="F190" s="302"/>
      <c r="G190" s="268"/>
      <c r="J190" s="61"/>
      <c r="O190" s="25"/>
      <c r="R190" s="155">
        <f ca="1"/>
        <v>0</v>
      </c>
      <c r="S190" s="155">
        <v>0</v>
      </c>
      <c r="T190" s="155">
        <f t="shared" ca="1" si="0"/>
        <v>0</v>
      </c>
      <c r="V190" t="b">
        <f>(ROWS(V$4:V190))=$N$2</f>
        <v>0</v>
      </c>
    </row>
    <row r="191" spans="2:22">
      <c r="B191" s="158"/>
      <c r="C191" s="159"/>
      <c r="D191" s="159"/>
      <c r="E191" s="302"/>
      <c r="F191" s="302"/>
      <c r="G191" s="268"/>
      <c r="J191" s="61"/>
      <c r="O191" s="25"/>
      <c r="R191" s="155">
        <f ca="1"/>
        <v>0</v>
      </c>
      <c r="S191" s="155">
        <v>0</v>
      </c>
      <c r="T191" s="155">
        <f t="shared" ca="1" si="0"/>
        <v>0</v>
      </c>
      <c r="V191" t="b">
        <f>(ROWS(V$4:V191))=$N$2</f>
        <v>0</v>
      </c>
    </row>
    <row r="192" spans="2:22">
      <c r="B192" s="158"/>
      <c r="C192" s="159"/>
      <c r="D192" s="159"/>
      <c r="E192" s="302"/>
      <c r="F192" s="302"/>
      <c r="G192" s="268"/>
      <c r="J192" s="61"/>
      <c r="O192" s="25"/>
      <c r="R192" s="155">
        <f ca="1"/>
        <v>0</v>
      </c>
      <c r="S192" s="155">
        <v>0</v>
      </c>
      <c r="T192" s="155">
        <f t="shared" ca="1" si="0"/>
        <v>0</v>
      </c>
      <c r="V192" t="b">
        <f>(ROWS(V$4:V192))=$N$2</f>
        <v>0</v>
      </c>
    </row>
    <row r="193" spans="2:22">
      <c r="B193" s="158"/>
      <c r="C193" s="159"/>
      <c r="D193" s="159"/>
      <c r="E193" s="302"/>
      <c r="F193" s="302"/>
      <c r="G193" s="268"/>
      <c r="J193" s="61"/>
      <c r="O193" s="25"/>
      <c r="R193" s="155">
        <f ca="1"/>
        <v>0</v>
      </c>
      <c r="S193" s="155">
        <v>0</v>
      </c>
      <c r="T193" s="155">
        <f t="shared" ca="1" si="0"/>
        <v>0</v>
      </c>
      <c r="V193" t="b">
        <f>(ROWS(V$4:V193))=$N$2</f>
        <v>0</v>
      </c>
    </row>
    <row r="194" spans="2:22">
      <c r="B194" s="158"/>
      <c r="C194" s="159"/>
      <c r="D194" s="159"/>
      <c r="E194" s="302"/>
      <c r="F194" s="302"/>
      <c r="G194" s="268"/>
      <c r="J194" s="61"/>
      <c r="O194" s="25"/>
      <c r="R194" s="155">
        <f ca="1"/>
        <v>0</v>
      </c>
      <c r="S194" s="155">
        <v>0</v>
      </c>
      <c r="T194" s="155">
        <f t="shared" ca="1" si="0"/>
        <v>0</v>
      </c>
      <c r="V194" t="b">
        <f>(ROWS(V$4:V194))=$N$2</f>
        <v>0</v>
      </c>
    </row>
    <row r="195" spans="2:22">
      <c r="B195" s="158"/>
      <c r="C195" s="159"/>
      <c r="D195" s="159"/>
      <c r="E195" s="302"/>
      <c r="F195" s="302"/>
      <c r="G195" s="268"/>
      <c r="J195" s="61"/>
      <c r="O195" s="25"/>
      <c r="R195" s="155">
        <f ca="1"/>
        <v>0</v>
      </c>
      <c r="S195" s="155">
        <v>0</v>
      </c>
      <c r="T195" s="155">
        <f t="shared" ca="1" si="0"/>
        <v>0</v>
      </c>
      <c r="V195" t="b">
        <f>(ROWS(V$4:V195))=$N$2</f>
        <v>0</v>
      </c>
    </row>
    <row r="196" spans="2:22">
      <c r="B196" s="158"/>
      <c r="C196" s="159"/>
      <c r="D196" s="159"/>
      <c r="E196" s="302"/>
      <c r="F196" s="302"/>
      <c r="G196" s="268"/>
      <c r="J196" s="61"/>
      <c r="O196" s="25"/>
      <c r="R196" s="155">
        <f ca="1"/>
        <v>0</v>
      </c>
      <c r="S196" s="155">
        <v>0</v>
      </c>
      <c r="T196" s="155">
        <f t="shared" ca="1" si="0"/>
        <v>0</v>
      </c>
      <c r="V196" t="b">
        <f>(ROWS(V$4:V196))=$N$2</f>
        <v>0</v>
      </c>
    </row>
    <row r="197" spans="2:22">
      <c r="B197" s="158"/>
      <c r="C197" s="159"/>
      <c r="D197" s="159"/>
      <c r="E197" s="302"/>
      <c r="F197" s="302"/>
      <c r="G197" s="268"/>
      <c r="J197" s="61"/>
      <c r="O197" s="25"/>
      <c r="R197" s="155">
        <f ca="1"/>
        <v>0</v>
      </c>
      <c r="S197" s="155">
        <v>0</v>
      </c>
      <c r="T197" s="155">
        <f t="shared" ca="1" si="0"/>
        <v>0</v>
      </c>
      <c r="V197" t="b">
        <f>(ROWS(V$4:V197))=$N$2</f>
        <v>0</v>
      </c>
    </row>
    <row r="198" spans="2:22">
      <c r="B198" s="158"/>
      <c r="C198" s="159"/>
      <c r="D198" s="159"/>
      <c r="E198" s="302"/>
      <c r="F198" s="302"/>
      <c r="G198" s="268"/>
      <c r="J198" s="61"/>
      <c r="O198" s="25"/>
      <c r="R198" s="155">
        <f ca="1"/>
        <v>0</v>
      </c>
      <c r="S198" s="155">
        <v>0</v>
      </c>
      <c r="T198" s="155">
        <f t="shared" ca="1" si="0"/>
        <v>0</v>
      </c>
      <c r="V198" t="b">
        <f>(ROWS(V$4:V198))=$N$2</f>
        <v>0</v>
      </c>
    </row>
    <row r="199" spans="2:22">
      <c r="B199" s="158"/>
      <c r="C199" s="159"/>
      <c r="D199" s="159"/>
      <c r="E199" s="302"/>
      <c r="F199" s="302"/>
      <c r="G199" s="268"/>
      <c r="J199" s="61"/>
      <c r="O199" s="25"/>
      <c r="R199" s="155">
        <f ca="1"/>
        <v>0</v>
      </c>
      <c r="S199" s="155">
        <v>0</v>
      </c>
      <c r="T199" s="155">
        <f t="shared" ca="1" si="0"/>
        <v>0</v>
      </c>
      <c r="V199" t="b">
        <f>(ROWS(V$4:V199))=$N$2</f>
        <v>0</v>
      </c>
    </row>
    <row r="200" spans="2:22">
      <c r="B200" s="158"/>
      <c r="C200" s="159"/>
      <c r="D200" s="159"/>
      <c r="E200" s="302"/>
      <c r="F200" s="302"/>
      <c r="G200" s="268"/>
      <c r="J200" s="61"/>
      <c r="O200" s="25"/>
      <c r="R200" s="155">
        <f ca="1"/>
        <v>0</v>
      </c>
      <c r="S200" s="155">
        <v>0</v>
      </c>
      <c r="T200" s="155">
        <f t="shared" ca="1" si="0"/>
        <v>0</v>
      </c>
      <c r="V200" t="b">
        <f>(ROWS(V$4:V200))=$N$2</f>
        <v>0</v>
      </c>
    </row>
    <row r="201" spans="2:22">
      <c r="B201" s="158"/>
      <c r="C201" s="159"/>
      <c r="D201" s="159"/>
      <c r="E201" s="302"/>
      <c r="F201" s="302"/>
      <c r="G201" s="268"/>
      <c r="J201" s="61"/>
      <c r="O201" s="25"/>
      <c r="R201" s="155">
        <f ca="1"/>
        <v>0</v>
      </c>
      <c r="S201" s="155">
        <v>0</v>
      </c>
      <c r="T201" s="155">
        <f t="shared" ca="1" si="0"/>
        <v>0</v>
      </c>
      <c r="V201" t="b">
        <f>(ROWS(V$4:V201))=$N$2</f>
        <v>0</v>
      </c>
    </row>
    <row r="202" spans="2:22">
      <c r="B202" s="158"/>
      <c r="C202" s="159"/>
      <c r="D202" s="159"/>
      <c r="E202" s="302"/>
      <c r="F202" s="302"/>
      <c r="G202" s="268"/>
      <c r="J202" s="61"/>
      <c r="O202" s="25"/>
      <c r="R202" s="155">
        <f ca="1"/>
        <v>0</v>
      </c>
      <c r="S202" s="155">
        <v>0</v>
      </c>
      <c r="T202" s="155">
        <f t="shared" ca="1" si="0"/>
        <v>0</v>
      </c>
      <c r="V202" t="b">
        <f>(ROWS(V$4:V202))=$N$2</f>
        <v>0</v>
      </c>
    </row>
    <row r="203" spans="2:22">
      <c r="B203" s="158"/>
      <c r="C203" s="159"/>
      <c r="D203" s="159"/>
      <c r="E203" s="302"/>
      <c r="F203" s="302"/>
      <c r="G203" s="268"/>
      <c r="J203" s="61"/>
      <c r="O203" s="25"/>
      <c r="R203" s="155">
        <f ca="1"/>
        <v>0</v>
      </c>
      <c r="S203" s="155">
        <v>0</v>
      </c>
      <c r="T203" s="155">
        <f t="shared" ca="1" si="0"/>
        <v>0</v>
      </c>
      <c r="V203" t="b">
        <f>(ROWS(V$4:V203))=$N$2</f>
        <v>0</v>
      </c>
    </row>
    <row r="204" spans="2:22">
      <c r="B204" s="158"/>
      <c r="C204" s="159"/>
      <c r="D204" s="159"/>
      <c r="E204" s="302"/>
      <c r="F204" s="302"/>
      <c r="G204" s="268"/>
      <c r="J204" s="61"/>
      <c r="O204" s="25"/>
      <c r="R204" s="155">
        <f ca="1"/>
        <v>0</v>
      </c>
      <c r="S204" s="155">
        <v>0</v>
      </c>
      <c r="T204" s="155">
        <f t="shared" ca="1" si="0"/>
        <v>0</v>
      </c>
      <c r="V204" t="b">
        <f>(ROWS(V$4:V204))=$N$2</f>
        <v>0</v>
      </c>
    </row>
    <row r="205" spans="2:22">
      <c r="B205" s="158"/>
      <c r="C205" s="159"/>
      <c r="D205" s="159"/>
      <c r="E205" s="302"/>
      <c r="F205" s="302"/>
      <c r="G205" s="268"/>
      <c r="J205" s="61"/>
      <c r="O205" s="25"/>
      <c r="R205" s="155">
        <f ca="1"/>
        <v>0</v>
      </c>
      <c r="S205" s="155">
        <v>0</v>
      </c>
      <c r="T205" s="155">
        <f t="shared" ca="1" si="0"/>
        <v>0</v>
      </c>
      <c r="V205" t="b">
        <f>(ROWS(V$4:V205))=$N$2</f>
        <v>0</v>
      </c>
    </row>
    <row r="206" spans="2:22">
      <c r="B206" s="158"/>
      <c r="C206" s="159"/>
      <c r="D206" s="159"/>
      <c r="E206" s="302"/>
      <c r="F206" s="302"/>
      <c r="G206" s="268"/>
      <c r="J206" s="61"/>
      <c r="O206" s="25"/>
      <c r="R206" s="155">
        <f ca="1"/>
        <v>0</v>
      </c>
      <c r="S206" s="155">
        <v>0</v>
      </c>
      <c r="T206" s="155">
        <f t="shared" ca="1" si="0"/>
        <v>0</v>
      </c>
      <c r="V206" t="b">
        <f>(ROWS(V$4:V206))=$N$2</f>
        <v>0</v>
      </c>
    </row>
    <row r="207" spans="2:22">
      <c r="B207" s="158"/>
      <c r="C207" s="159"/>
      <c r="D207" s="159"/>
      <c r="E207" s="302"/>
      <c r="F207" s="302"/>
      <c r="G207" s="268"/>
      <c r="J207" s="61"/>
      <c r="O207" s="25"/>
      <c r="R207" s="155">
        <f ca="1"/>
        <v>0</v>
      </c>
      <c r="S207" s="155">
        <v>0</v>
      </c>
      <c r="T207" s="155">
        <f t="shared" ca="1" si="0"/>
        <v>0</v>
      </c>
      <c r="V207" t="b">
        <f>(ROWS(V$4:V207))=$N$2</f>
        <v>0</v>
      </c>
    </row>
    <row r="208" spans="2:22">
      <c r="B208" s="158"/>
      <c r="C208" s="159"/>
      <c r="D208" s="159"/>
      <c r="E208" s="302"/>
      <c r="F208" s="302"/>
      <c r="G208" s="268"/>
      <c r="J208" s="61"/>
      <c r="O208" s="25"/>
      <c r="R208" s="155">
        <f ca="1"/>
        <v>0</v>
      </c>
      <c r="S208" s="155">
        <v>0</v>
      </c>
      <c r="T208" s="155">
        <f t="shared" ca="1" si="0"/>
        <v>0</v>
      </c>
      <c r="V208" t="b">
        <f>(ROWS(V$4:V208))=$N$2</f>
        <v>0</v>
      </c>
    </row>
    <row r="209" spans="2:22">
      <c r="B209" s="158"/>
      <c r="C209" s="159"/>
      <c r="D209" s="159"/>
      <c r="E209" s="302"/>
      <c r="F209" s="302"/>
      <c r="G209" s="268"/>
      <c r="J209" s="60" t="str" cm="1">
        <f t="array" ref="J209">IF(Planning!$K$1=0,"",_xlfn.UNIQUE(_xlfn._xlws.FILTER(Projects!$B$4:$D$103,Projects!$B$4:$B$103&lt;&gt;"")))</f>
        <v/>
      </c>
      <c r="O209" s="25"/>
      <c r="R209" s="155">
        <f ca="1"/>
        <v>0</v>
      </c>
      <c r="S209" s="155">
        <v>0</v>
      </c>
      <c r="T209" s="155">
        <f ca="1">SUM($R209:$S209)</f>
        <v>0</v>
      </c>
      <c r="V209" t="b">
        <f>(ROWS(V$4:V209))=$N$2</f>
        <v>0</v>
      </c>
    </row>
    <row r="210" spans="2:22">
      <c r="B210" s="158"/>
      <c r="C210" s="159"/>
      <c r="D210" s="159"/>
      <c r="E210" s="302"/>
      <c r="F210" s="302"/>
      <c r="G210" s="268"/>
      <c r="J210" s="62" cm="1">
        <f t="array" ref="J210">IF(Projects!$K$1=0,0,_xlfn.UNIQUE(_xlfn._xlws.FILTER(Projects!$B$4:$D$103,Projects!$B$4:$B$103&lt;&gt;"")))</f>
        <v>0</v>
      </c>
      <c r="O210" s="25"/>
      <c r="R210" s="155">
        <f ca="1"/>
        <v>0</v>
      </c>
      <c r="S210" s="155">
        <v>0</v>
      </c>
      <c r="T210" s="155">
        <f ca="1">SUM($R210:$S210)</f>
        <v>0</v>
      </c>
      <c r="V210" t="b">
        <f>(ROWS(V$4:V210))=$N$2</f>
        <v>0</v>
      </c>
    </row>
    <row r="211" spans="2:22">
      <c r="B211" s="158"/>
      <c r="C211" s="159"/>
      <c r="D211" s="159"/>
      <c r="E211" s="302"/>
      <c r="F211" s="302"/>
      <c r="G211" s="268"/>
      <c r="J211" s="62"/>
      <c r="O211" s="25"/>
      <c r="R211" s="155">
        <f ca="1"/>
        <v>0</v>
      </c>
      <c r="S211" s="155">
        <v>0</v>
      </c>
      <c r="T211" s="155">
        <f ca="1">SUM($R211:$S211)</f>
        <v>0</v>
      </c>
      <c r="V211" t="b">
        <f>(ROWS(V$4:V211))=$N$2</f>
        <v>0</v>
      </c>
    </row>
    <row r="212" spans="2:22">
      <c r="B212" s="158"/>
      <c r="C212" s="159"/>
      <c r="D212" s="159"/>
      <c r="E212" s="302"/>
      <c r="F212" s="302"/>
      <c r="G212" s="268"/>
      <c r="J212" s="62"/>
      <c r="O212" s="25"/>
      <c r="R212" s="155">
        <f ca="1"/>
        <v>0</v>
      </c>
      <c r="S212" s="155">
        <v>0</v>
      </c>
      <c r="T212" s="155">
        <f ca="1">SUM($R212:$S212)</f>
        <v>0</v>
      </c>
      <c r="V212" t="b">
        <f>(ROWS(V$4:V212))=$N$2</f>
        <v>0</v>
      </c>
    </row>
    <row r="213" spans="2:22">
      <c r="B213" s="158"/>
      <c r="C213" s="159"/>
      <c r="D213" s="159"/>
      <c r="E213" s="302"/>
      <c r="F213" s="302"/>
      <c r="G213" s="268"/>
      <c r="J213" s="62"/>
      <c r="O213" s="25"/>
      <c r="R213" s="155">
        <f ca="1"/>
        <v>0</v>
      </c>
      <c r="S213" s="155">
        <v>0</v>
      </c>
      <c r="T213" s="155">
        <f ca="1">SUM($R213:$S213)</f>
        <v>0</v>
      </c>
      <c r="V213" t="b">
        <f>(ROWS(V$4:V213))=$N$2</f>
        <v>0</v>
      </c>
    </row>
    <row r="214" spans="2:22">
      <c r="B214" s="158"/>
      <c r="C214" s="159"/>
      <c r="D214" s="159"/>
      <c r="E214" s="302"/>
      <c r="F214" s="302"/>
      <c r="G214" s="268"/>
      <c r="J214" s="62"/>
      <c r="O214" s="25"/>
      <c r="R214" s="155">
        <f ca="1"/>
        <v>0</v>
      </c>
      <c r="S214" s="155">
        <v>0</v>
      </c>
      <c r="T214" s="155">
        <f ca="1">SUM($R214:$S214)</f>
        <v>0</v>
      </c>
      <c r="V214" t="b">
        <f>(ROWS(V$4:V214))=$N$2</f>
        <v>0</v>
      </c>
    </row>
    <row r="215" spans="2:22">
      <c r="B215" s="158"/>
      <c r="C215" s="159"/>
      <c r="D215" s="159"/>
      <c r="E215" s="302"/>
      <c r="F215" s="302"/>
      <c r="G215" s="268"/>
      <c r="J215" s="62"/>
      <c r="O215" s="25"/>
      <c r="R215" s="155">
        <f ca="1"/>
        <v>0</v>
      </c>
      <c r="S215" s="155">
        <v>0</v>
      </c>
      <c r="T215" s="155">
        <f ca="1">SUM($R215:$S215)</f>
        <v>0</v>
      </c>
      <c r="V215" t="b">
        <f>(ROWS(V$4:V215))=$N$2</f>
        <v>0</v>
      </c>
    </row>
    <row r="216" spans="2:22">
      <c r="B216" s="158"/>
      <c r="C216" s="159"/>
      <c r="D216" s="159"/>
      <c r="E216" s="302"/>
      <c r="F216" s="302"/>
      <c r="G216" s="268"/>
      <c r="J216" s="62"/>
      <c r="O216" s="25"/>
      <c r="R216" s="155">
        <f ca="1"/>
        <v>0</v>
      </c>
      <c r="S216" s="155">
        <v>0</v>
      </c>
      <c r="T216" s="155">
        <f ca="1">SUM($R216:$S216)</f>
        <v>0</v>
      </c>
      <c r="V216" t="b">
        <f>(ROWS(V$4:V216))=$N$2</f>
        <v>0</v>
      </c>
    </row>
    <row r="217" spans="2:22">
      <c r="B217" s="158"/>
      <c r="C217" s="159"/>
      <c r="D217" s="159"/>
      <c r="E217" s="302"/>
      <c r="F217" s="302"/>
      <c r="G217" s="268"/>
      <c r="J217" s="62"/>
      <c r="O217" s="25"/>
      <c r="R217" s="155">
        <f ca="1"/>
        <v>0</v>
      </c>
      <c r="S217" s="155">
        <v>0</v>
      </c>
      <c r="T217" s="155">
        <f ca="1">SUM($R217:$S217)</f>
        <v>0</v>
      </c>
      <c r="V217" t="b">
        <f>(ROWS(V$4:V217))=$N$2</f>
        <v>0</v>
      </c>
    </row>
    <row r="218" spans="2:22">
      <c r="B218" s="158"/>
      <c r="C218" s="159"/>
      <c r="D218" s="159"/>
      <c r="E218" s="302"/>
      <c r="F218" s="302"/>
      <c r="G218" s="268"/>
      <c r="J218" s="62"/>
      <c r="O218" s="25"/>
      <c r="R218" s="155">
        <f ca="1"/>
        <v>0</v>
      </c>
      <c r="S218" s="155">
        <v>0</v>
      </c>
      <c r="T218" s="155">
        <f ca="1">SUM($R218:$S218)</f>
        <v>0</v>
      </c>
      <c r="V218" t="b">
        <f>(ROWS(V$4:V218))=$N$2</f>
        <v>0</v>
      </c>
    </row>
    <row r="219" spans="2:22">
      <c r="B219" s="158"/>
      <c r="C219" s="159"/>
      <c r="D219" s="159"/>
      <c r="E219" s="302"/>
      <c r="F219" s="302"/>
      <c r="G219" s="268"/>
      <c r="J219" s="62"/>
      <c r="O219" s="25"/>
      <c r="R219" s="155">
        <f ca="1"/>
        <v>0</v>
      </c>
      <c r="S219" s="155">
        <v>0</v>
      </c>
      <c r="T219" s="155">
        <f ca="1">SUM($R219:$S219)</f>
        <v>0</v>
      </c>
      <c r="V219" t="b">
        <f>(ROWS(V$4:V219))=$N$2</f>
        <v>0</v>
      </c>
    </row>
    <row r="220" spans="2:22">
      <c r="B220" s="158"/>
      <c r="C220" s="159"/>
      <c r="D220" s="159"/>
      <c r="E220" s="302"/>
      <c r="F220" s="302"/>
      <c r="G220" s="268"/>
      <c r="J220" s="62"/>
      <c r="O220" s="25"/>
      <c r="R220" s="155">
        <f ca="1"/>
        <v>0</v>
      </c>
      <c r="S220" s="155">
        <v>0</v>
      </c>
      <c r="T220" s="155">
        <f ca="1">SUM($R220:$S220)</f>
        <v>0</v>
      </c>
      <c r="V220" t="b">
        <f>(ROWS(V$4:V220))=$N$2</f>
        <v>0</v>
      </c>
    </row>
    <row r="221" spans="2:22">
      <c r="B221" s="158"/>
      <c r="C221" s="159"/>
      <c r="D221" s="159"/>
      <c r="E221" s="302"/>
      <c r="F221" s="302"/>
      <c r="G221" s="268"/>
      <c r="J221" s="62"/>
      <c r="O221" s="25"/>
      <c r="R221" s="155">
        <f ca="1"/>
        <v>0</v>
      </c>
      <c r="S221" s="155">
        <v>0</v>
      </c>
      <c r="T221" s="155">
        <f ca="1">SUM($R221:$S221)</f>
        <v>0</v>
      </c>
      <c r="V221" t="b">
        <f>(ROWS(V$4:V221))=$N$2</f>
        <v>0</v>
      </c>
    </row>
    <row r="222" spans="2:22">
      <c r="B222" s="158"/>
      <c r="C222" s="159"/>
      <c r="D222" s="159"/>
      <c r="E222" s="302"/>
      <c r="F222" s="302"/>
      <c r="G222" s="268"/>
      <c r="J222" s="62"/>
      <c r="O222" s="25"/>
      <c r="R222" s="155">
        <f ca="1"/>
        <v>0</v>
      </c>
      <c r="S222" s="155">
        <v>0</v>
      </c>
      <c r="T222" s="155">
        <f ca="1">SUM($R222:$S222)</f>
        <v>0</v>
      </c>
      <c r="V222" t="b">
        <f>(ROWS(V$4:V222))=$N$2</f>
        <v>0</v>
      </c>
    </row>
    <row r="223" spans="2:22">
      <c r="B223" s="158"/>
      <c r="C223" s="159"/>
      <c r="D223" s="159"/>
      <c r="E223" s="302"/>
      <c r="F223" s="302"/>
      <c r="G223" s="268"/>
      <c r="J223" s="62"/>
      <c r="O223" s="25"/>
      <c r="R223" s="155">
        <f ca="1"/>
        <v>0</v>
      </c>
      <c r="S223" s="155">
        <v>0</v>
      </c>
      <c r="T223" s="155">
        <f ca="1">SUM($R223:$S223)</f>
        <v>0</v>
      </c>
      <c r="V223" t="b">
        <f>(ROWS(V$4:V223))=$N$2</f>
        <v>0</v>
      </c>
    </row>
    <row r="224" spans="2:22">
      <c r="B224" s="158"/>
      <c r="C224" s="159"/>
      <c r="D224" s="159"/>
      <c r="E224" s="302"/>
      <c r="F224" s="302"/>
      <c r="G224" s="268"/>
      <c r="J224" s="62"/>
      <c r="O224" s="25"/>
      <c r="R224" s="155">
        <f ca="1"/>
        <v>0</v>
      </c>
      <c r="S224" s="155">
        <v>0</v>
      </c>
      <c r="T224" s="155">
        <f ca="1">SUM($R224:$S224)</f>
        <v>0</v>
      </c>
      <c r="V224" t="b">
        <f>(ROWS(V$4:V224))=$N$2</f>
        <v>0</v>
      </c>
    </row>
    <row r="225" spans="2:22">
      <c r="B225" s="158"/>
      <c r="C225" s="159"/>
      <c r="D225" s="159"/>
      <c r="E225" s="302"/>
      <c r="F225" s="302"/>
      <c r="G225" s="268"/>
      <c r="J225" s="62"/>
      <c r="O225" s="25"/>
      <c r="R225" s="155">
        <f ca="1"/>
        <v>0</v>
      </c>
      <c r="S225" s="155">
        <v>0</v>
      </c>
      <c r="T225" s="155">
        <f ca="1">SUM($R225:$S225)</f>
        <v>0</v>
      </c>
      <c r="V225" t="b">
        <f>(ROWS(V$4:V225))=$N$2</f>
        <v>0</v>
      </c>
    </row>
    <row r="226" spans="2:22">
      <c r="B226" s="158"/>
      <c r="C226" s="159"/>
      <c r="D226" s="159"/>
      <c r="E226" s="302"/>
      <c r="F226" s="302"/>
      <c r="G226" s="268"/>
      <c r="J226" s="62"/>
      <c r="O226" s="25"/>
      <c r="R226" s="155">
        <f ca="1"/>
        <v>0</v>
      </c>
      <c r="S226" s="155">
        <v>0</v>
      </c>
      <c r="T226" s="155">
        <f ca="1">SUM($R226:$S226)</f>
        <v>0</v>
      </c>
      <c r="V226" t="b">
        <f>(ROWS(V$4:V226))=$N$2</f>
        <v>0</v>
      </c>
    </row>
    <row r="227" spans="2:22">
      <c r="B227" s="158"/>
      <c r="C227" s="159"/>
      <c r="D227" s="159"/>
      <c r="E227" s="302"/>
      <c r="F227" s="302"/>
      <c r="G227" s="268"/>
      <c r="J227" s="62"/>
      <c r="O227" s="25"/>
      <c r="R227" s="155">
        <f ca="1"/>
        <v>0</v>
      </c>
      <c r="S227" s="155">
        <v>0</v>
      </c>
      <c r="T227" s="155">
        <f ca="1">SUM($R227:$S227)</f>
        <v>0</v>
      </c>
      <c r="V227" t="b">
        <f>(ROWS(V$4:V227))=$N$2</f>
        <v>0</v>
      </c>
    </row>
    <row r="228" spans="2:22">
      <c r="B228" s="158"/>
      <c r="C228" s="159"/>
      <c r="D228" s="159"/>
      <c r="E228" s="302"/>
      <c r="F228" s="302"/>
      <c r="G228" s="268"/>
      <c r="J228" s="62"/>
      <c r="O228" s="25"/>
      <c r="R228" s="155">
        <f ca="1"/>
        <v>0</v>
      </c>
      <c r="S228" s="155">
        <v>0</v>
      </c>
      <c r="T228" s="155">
        <f ca="1">SUM($R228:$S228)</f>
        <v>0</v>
      </c>
      <c r="V228" t="b">
        <f>(ROWS(V$4:V228))=$N$2</f>
        <v>0</v>
      </c>
    </row>
    <row r="229" spans="2:22">
      <c r="B229" s="158"/>
      <c r="C229" s="159"/>
      <c r="D229" s="159"/>
      <c r="E229" s="302"/>
      <c r="F229" s="302"/>
      <c r="G229" s="268"/>
      <c r="J229" s="62"/>
      <c r="O229" s="25"/>
      <c r="R229" s="155">
        <f ca="1"/>
        <v>0</v>
      </c>
      <c r="S229" s="155">
        <v>0</v>
      </c>
      <c r="T229" s="155">
        <f ca="1">SUM($R229:$S229)</f>
        <v>0</v>
      </c>
      <c r="V229" t="b">
        <f>(ROWS(V$4:V229))=$N$2</f>
        <v>0</v>
      </c>
    </row>
    <row r="230" spans="2:22">
      <c r="B230" s="158"/>
      <c r="C230" s="159"/>
      <c r="D230" s="159"/>
      <c r="E230" s="302"/>
      <c r="F230" s="302"/>
      <c r="G230" s="268"/>
      <c r="J230" s="62"/>
      <c r="O230" s="25"/>
      <c r="R230" s="155">
        <f ca="1"/>
        <v>0</v>
      </c>
      <c r="S230" s="155">
        <v>0</v>
      </c>
      <c r="T230" s="155">
        <f ca="1">SUM($R230:$S230)</f>
        <v>0</v>
      </c>
      <c r="V230" t="b">
        <f>(ROWS(V$4:V230))=$N$2</f>
        <v>0</v>
      </c>
    </row>
    <row r="231" spans="2:22">
      <c r="B231" s="158"/>
      <c r="C231" s="159"/>
      <c r="D231" s="159"/>
      <c r="E231" s="302"/>
      <c r="F231" s="302"/>
      <c r="G231" s="268"/>
      <c r="J231" s="62"/>
      <c r="O231" s="25"/>
      <c r="R231" s="155">
        <f ca="1"/>
        <v>0</v>
      </c>
      <c r="S231" s="155">
        <v>0</v>
      </c>
      <c r="T231" s="155">
        <f ca="1">SUM($R231:$S231)</f>
        <v>0</v>
      </c>
      <c r="V231" t="b">
        <f>(ROWS(V$4:V231))=$N$2</f>
        <v>0</v>
      </c>
    </row>
    <row r="232" spans="2:22">
      <c r="B232" s="158"/>
      <c r="C232" s="159"/>
      <c r="D232" s="159"/>
      <c r="E232" s="302"/>
      <c r="F232" s="302"/>
      <c r="G232" s="268"/>
      <c r="J232" s="62"/>
      <c r="O232" s="25"/>
      <c r="R232" s="155">
        <f ca="1"/>
        <v>0</v>
      </c>
      <c r="S232" s="155">
        <v>0</v>
      </c>
      <c r="T232" s="155">
        <f ca="1">SUM($R232:$S232)</f>
        <v>0</v>
      </c>
      <c r="V232" t="b">
        <f>(ROWS(V$4:V232))=$N$2</f>
        <v>0</v>
      </c>
    </row>
    <row r="233" spans="2:22">
      <c r="B233" s="158"/>
      <c r="C233" s="159"/>
      <c r="D233" s="159"/>
      <c r="E233" s="302"/>
      <c r="F233" s="302"/>
      <c r="G233" s="268"/>
      <c r="J233" s="62"/>
      <c r="O233" s="25"/>
      <c r="R233" s="155">
        <f ca="1"/>
        <v>0</v>
      </c>
      <c r="S233" s="155">
        <v>0</v>
      </c>
      <c r="T233" s="155">
        <f ca="1">SUM($R233:$S233)</f>
        <v>0</v>
      </c>
      <c r="V233" t="b">
        <f>(ROWS(V$4:V233))=$N$2</f>
        <v>0</v>
      </c>
    </row>
    <row r="234" spans="2:22">
      <c r="B234" s="158"/>
      <c r="C234" s="159"/>
      <c r="D234" s="159"/>
      <c r="E234" s="302"/>
      <c r="F234" s="302"/>
      <c r="G234" s="268"/>
      <c r="J234" s="62"/>
      <c r="O234" s="25"/>
      <c r="R234" s="155">
        <f ca="1"/>
        <v>0</v>
      </c>
      <c r="S234" s="155">
        <v>0</v>
      </c>
      <c r="T234" s="155">
        <f ca="1">SUM($R234:$S234)</f>
        <v>0</v>
      </c>
      <c r="V234" t="b">
        <f>(ROWS(V$4:V234))=$N$2</f>
        <v>0</v>
      </c>
    </row>
    <row r="235" spans="2:22">
      <c r="B235" s="158"/>
      <c r="C235" s="159"/>
      <c r="D235" s="159"/>
      <c r="E235" s="302"/>
      <c r="F235" s="302"/>
      <c r="G235" s="268"/>
      <c r="J235" s="62"/>
      <c r="O235" s="25"/>
      <c r="R235" s="155">
        <f ca="1"/>
        <v>0</v>
      </c>
      <c r="S235" s="155">
        <v>0</v>
      </c>
      <c r="T235" s="155">
        <f ca="1">SUM($R235:$S235)</f>
        <v>0</v>
      </c>
      <c r="V235" t="b">
        <f>(ROWS(V$4:V235))=$N$2</f>
        <v>0</v>
      </c>
    </row>
    <row r="236" spans="2:22">
      <c r="B236" s="158"/>
      <c r="C236" s="159"/>
      <c r="D236" s="159"/>
      <c r="E236" s="302"/>
      <c r="F236" s="302"/>
      <c r="G236" s="268"/>
      <c r="J236" s="62"/>
      <c r="O236" s="25"/>
      <c r="R236" s="155">
        <f ca="1"/>
        <v>0</v>
      </c>
      <c r="S236" s="155">
        <v>0</v>
      </c>
      <c r="T236" s="155">
        <f ca="1">SUM($R236:$S236)</f>
        <v>0</v>
      </c>
      <c r="V236" t="b">
        <f>(ROWS(V$4:V236))=$N$2</f>
        <v>0</v>
      </c>
    </row>
    <row r="237" spans="2:22">
      <c r="B237" s="158"/>
      <c r="C237" s="159"/>
      <c r="D237" s="159"/>
      <c r="E237" s="302"/>
      <c r="F237" s="302"/>
      <c r="G237" s="268"/>
      <c r="J237" s="62"/>
      <c r="O237" s="25"/>
      <c r="R237" s="155">
        <f ca="1"/>
        <v>0</v>
      </c>
      <c r="S237" s="155">
        <v>0</v>
      </c>
      <c r="T237" s="155">
        <f ca="1">SUM($R237:$S237)</f>
        <v>0</v>
      </c>
      <c r="V237" t="b">
        <f>(ROWS(V$4:V237))=$N$2</f>
        <v>0</v>
      </c>
    </row>
    <row r="238" spans="2:22">
      <c r="B238" s="158"/>
      <c r="C238" s="159"/>
      <c r="D238" s="159"/>
      <c r="E238" s="302"/>
      <c r="F238" s="302"/>
      <c r="G238" s="268"/>
      <c r="J238" s="62"/>
      <c r="O238" s="25"/>
      <c r="R238" s="155">
        <f ca="1"/>
        <v>0</v>
      </c>
      <c r="S238" s="155">
        <v>0</v>
      </c>
      <c r="T238" s="155">
        <f ca="1">SUM($R238:$S238)</f>
        <v>0</v>
      </c>
      <c r="V238" t="b">
        <f>(ROWS(V$4:V238))=$N$2</f>
        <v>0</v>
      </c>
    </row>
    <row r="239" spans="2:22">
      <c r="B239" s="158"/>
      <c r="C239" s="159"/>
      <c r="D239" s="159"/>
      <c r="E239" s="302"/>
      <c r="F239" s="302"/>
      <c r="G239" s="268"/>
      <c r="J239" s="62"/>
      <c r="O239" s="25"/>
      <c r="R239" s="155">
        <f ca="1"/>
        <v>0</v>
      </c>
      <c r="S239" s="155">
        <v>0</v>
      </c>
      <c r="T239" s="155">
        <f ca="1">SUM($R239:$S239)</f>
        <v>0</v>
      </c>
      <c r="V239" t="b">
        <f>(ROWS(V$4:V239))=$N$2</f>
        <v>0</v>
      </c>
    </row>
    <row r="240" spans="2:22">
      <c r="B240" s="158"/>
      <c r="C240" s="159"/>
      <c r="D240" s="159"/>
      <c r="E240" s="302"/>
      <c r="F240" s="302"/>
      <c r="G240" s="268"/>
      <c r="J240" s="62"/>
      <c r="O240" s="25"/>
      <c r="R240" s="155">
        <f ca="1"/>
        <v>0</v>
      </c>
      <c r="S240" s="155">
        <v>0</v>
      </c>
      <c r="T240" s="155">
        <f ca="1">SUM($R240:$S240)</f>
        <v>0</v>
      </c>
      <c r="V240" t="b">
        <f>(ROWS(V$4:V240))=$N$2</f>
        <v>0</v>
      </c>
    </row>
    <row r="241" spans="2:22">
      <c r="B241" s="158"/>
      <c r="C241" s="159"/>
      <c r="D241" s="159"/>
      <c r="E241" s="302"/>
      <c r="F241" s="302"/>
      <c r="G241" s="268"/>
      <c r="J241" s="62"/>
      <c r="O241" s="25"/>
      <c r="R241" s="155">
        <f ca="1"/>
        <v>0</v>
      </c>
      <c r="S241" s="155">
        <v>0</v>
      </c>
      <c r="T241" s="155">
        <f ca="1">SUM($R241:$S241)</f>
        <v>0</v>
      </c>
      <c r="V241" t="b">
        <f>(ROWS(V$4:V241))=$N$2</f>
        <v>0</v>
      </c>
    </row>
    <row r="242" spans="2:22">
      <c r="B242" s="158"/>
      <c r="C242" s="159"/>
      <c r="D242" s="159"/>
      <c r="E242" s="302"/>
      <c r="F242" s="302"/>
      <c r="G242" s="268"/>
      <c r="J242" s="62"/>
      <c r="O242" s="25"/>
      <c r="R242" s="155">
        <f ca="1"/>
        <v>0</v>
      </c>
      <c r="S242" s="155">
        <v>0</v>
      </c>
      <c r="T242" s="155">
        <f ca="1">SUM($R242:$S242)</f>
        <v>0</v>
      </c>
      <c r="V242" t="b">
        <f>(ROWS(V$4:V242))=$N$2</f>
        <v>0</v>
      </c>
    </row>
    <row r="243" spans="2:22">
      <c r="B243" s="158"/>
      <c r="C243" s="159"/>
      <c r="D243" s="159"/>
      <c r="E243" s="302"/>
      <c r="F243" s="302"/>
      <c r="G243" s="268"/>
      <c r="J243" s="62"/>
      <c r="O243" s="25"/>
      <c r="R243" s="155">
        <f ca="1"/>
        <v>0</v>
      </c>
      <c r="S243" s="155">
        <v>0</v>
      </c>
      <c r="T243" s="155">
        <f ca="1">SUM($R243:$S243)</f>
        <v>0</v>
      </c>
      <c r="V243" t="b">
        <f>(ROWS(V$4:V243))=$N$2</f>
        <v>0</v>
      </c>
    </row>
    <row r="244" spans="2:22">
      <c r="B244" s="158"/>
      <c r="C244" s="159"/>
      <c r="D244" s="159"/>
      <c r="E244" s="302"/>
      <c r="F244" s="302"/>
      <c r="G244" s="268"/>
      <c r="J244" s="62"/>
      <c r="O244" s="25"/>
      <c r="R244" s="155">
        <f ca="1"/>
        <v>0</v>
      </c>
      <c r="S244" s="155">
        <v>0</v>
      </c>
      <c r="T244" s="155">
        <f ca="1">SUM($R244:$S244)</f>
        <v>0</v>
      </c>
      <c r="V244" t="b">
        <f>(ROWS(V$4:V244))=$N$2</f>
        <v>0</v>
      </c>
    </row>
    <row r="245" spans="2:22">
      <c r="B245" s="158"/>
      <c r="C245" s="159"/>
      <c r="D245" s="159"/>
      <c r="E245" s="302"/>
      <c r="F245" s="302"/>
      <c r="G245" s="268"/>
      <c r="J245" s="62"/>
      <c r="O245" s="25"/>
      <c r="R245" s="155">
        <f ca="1"/>
        <v>0</v>
      </c>
      <c r="S245" s="155">
        <v>0</v>
      </c>
      <c r="T245" s="155">
        <f ca="1">SUM($R245:$S245)</f>
        <v>0</v>
      </c>
      <c r="V245" t="b">
        <f>(ROWS(V$4:V245))=$N$2</f>
        <v>0</v>
      </c>
    </row>
    <row r="246" spans="2:22">
      <c r="B246" s="158"/>
      <c r="C246" s="159"/>
      <c r="D246" s="159"/>
      <c r="E246" s="302"/>
      <c r="F246" s="302"/>
      <c r="G246" s="268"/>
      <c r="J246" s="62"/>
      <c r="O246" s="25"/>
      <c r="R246" s="155">
        <f ca="1"/>
        <v>0</v>
      </c>
      <c r="S246" s="155">
        <v>0</v>
      </c>
      <c r="T246" s="155">
        <f ca="1">SUM($R246:$S246)</f>
        <v>0</v>
      </c>
      <c r="V246" t="b">
        <f>(ROWS(V$4:V246))=$N$2</f>
        <v>0</v>
      </c>
    </row>
    <row r="247" spans="2:22">
      <c r="B247" s="158"/>
      <c r="C247" s="159"/>
      <c r="D247" s="159"/>
      <c r="E247" s="302"/>
      <c r="F247" s="302"/>
      <c r="G247" s="268"/>
      <c r="J247" s="62"/>
      <c r="O247" s="25"/>
      <c r="R247" s="155">
        <f ca="1"/>
        <v>0</v>
      </c>
      <c r="S247" s="155">
        <v>0</v>
      </c>
      <c r="T247" s="155">
        <f ca="1">SUM($R247:$S247)</f>
        <v>0</v>
      </c>
      <c r="V247" t="b">
        <f>(ROWS(V$4:V247))=$N$2</f>
        <v>0</v>
      </c>
    </row>
    <row r="248" spans="2:22">
      <c r="B248" s="158"/>
      <c r="C248" s="159"/>
      <c r="D248" s="159"/>
      <c r="E248" s="302"/>
      <c r="F248" s="302"/>
      <c r="G248" s="268"/>
      <c r="J248" s="62"/>
      <c r="O248" s="25"/>
      <c r="R248" s="155">
        <f ca="1"/>
        <v>0</v>
      </c>
      <c r="S248" s="155">
        <v>0</v>
      </c>
      <c r="T248" s="155">
        <f ca="1">SUM($R248:$S248)</f>
        <v>0</v>
      </c>
      <c r="V248" t="b">
        <f>(ROWS(V$4:V248))=$N$2</f>
        <v>0</v>
      </c>
    </row>
    <row r="249" spans="2:22">
      <c r="B249" s="158"/>
      <c r="C249" s="159"/>
      <c r="D249" s="159"/>
      <c r="E249" s="302"/>
      <c r="F249" s="302"/>
      <c r="G249" s="268"/>
      <c r="J249" s="62"/>
      <c r="O249" s="25"/>
      <c r="R249" s="155">
        <f ca="1"/>
        <v>0</v>
      </c>
      <c r="S249" s="155">
        <v>0</v>
      </c>
      <c r="T249" s="155">
        <f ca="1">SUM($R249:$S249)</f>
        <v>0</v>
      </c>
      <c r="V249" t="b">
        <f>(ROWS(V$4:V249))=$N$2</f>
        <v>0</v>
      </c>
    </row>
    <row r="250" spans="2:22">
      <c r="B250" s="158"/>
      <c r="C250" s="159"/>
      <c r="D250" s="159"/>
      <c r="E250" s="302"/>
      <c r="F250" s="302"/>
      <c r="G250" s="268"/>
      <c r="J250" s="62"/>
      <c r="O250" s="25"/>
      <c r="R250" s="155">
        <f ca="1"/>
        <v>0</v>
      </c>
      <c r="S250" s="155">
        <v>0</v>
      </c>
      <c r="T250" s="155">
        <f ca="1">SUM($R250:$S250)</f>
        <v>0</v>
      </c>
      <c r="V250" t="b">
        <f>(ROWS(V$4:V250))=$N$2</f>
        <v>0</v>
      </c>
    </row>
    <row r="251" spans="2:22">
      <c r="B251" s="158"/>
      <c r="C251" s="159"/>
      <c r="D251" s="159"/>
      <c r="E251" s="302"/>
      <c r="F251" s="302"/>
      <c r="G251" s="268"/>
      <c r="J251" s="62"/>
      <c r="O251" s="25"/>
      <c r="R251" s="155">
        <f ca="1"/>
        <v>0</v>
      </c>
      <c r="S251" s="155">
        <v>0</v>
      </c>
      <c r="T251" s="155">
        <f ca="1">SUM($R251:$S251)</f>
        <v>0</v>
      </c>
      <c r="V251" t="b">
        <f>(ROWS(V$4:V251))=$N$2</f>
        <v>0</v>
      </c>
    </row>
    <row r="252" spans="2:22">
      <c r="B252" s="158"/>
      <c r="C252" s="159"/>
      <c r="D252" s="159"/>
      <c r="E252" s="302"/>
      <c r="F252" s="302"/>
      <c r="G252" s="268"/>
      <c r="J252" s="62"/>
      <c r="O252" s="25"/>
      <c r="R252" s="155">
        <f ca="1"/>
        <v>0</v>
      </c>
      <c r="S252" s="155">
        <v>0</v>
      </c>
      <c r="T252" s="155">
        <f ca="1">SUM($R252:$S252)</f>
        <v>0</v>
      </c>
      <c r="V252" t="b">
        <f>(ROWS(V$4:V252))=$N$2</f>
        <v>0</v>
      </c>
    </row>
    <row r="253" spans="2:22">
      <c r="B253" s="158"/>
      <c r="C253" s="159"/>
      <c r="D253" s="159"/>
      <c r="E253" s="302"/>
      <c r="F253" s="302"/>
      <c r="G253" s="268"/>
      <c r="J253" s="62"/>
      <c r="O253" s="25"/>
      <c r="R253" s="155">
        <f ca="1"/>
        <v>0</v>
      </c>
      <c r="S253" s="155">
        <v>0</v>
      </c>
      <c r="T253" s="155">
        <f ca="1">SUM($R253:$S253)</f>
        <v>0</v>
      </c>
      <c r="V253" t="b">
        <f>(ROWS(V$4:V253))=$N$2</f>
        <v>0</v>
      </c>
    </row>
    <row r="254" spans="2:22">
      <c r="B254" s="158"/>
      <c r="C254" s="159"/>
      <c r="D254" s="159"/>
      <c r="E254" s="302"/>
      <c r="F254" s="302"/>
      <c r="G254" s="268"/>
      <c r="J254" s="62"/>
      <c r="O254" s="25"/>
      <c r="R254" s="155">
        <f ca="1"/>
        <v>0</v>
      </c>
      <c r="S254" s="155">
        <v>0</v>
      </c>
      <c r="T254" s="155">
        <f ca="1">SUM($R254:$S254)</f>
        <v>0</v>
      </c>
      <c r="V254" t="b">
        <f>(ROWS(V$4:V254))=$N$2</f>
        <v>0</v>
      </c>
    </row>
    <row r="255" spans="2:22">
      <c r="B255" s="158"/>
      <c r="C255" s="159"/>
      <c r="D255" s="159"/>
      <c r="E255" s="302"/>
      <c r="F255" s="302"/>
      <c r="G255" s="268"/>
      <c r="J255" s="62"/>
      <c r="O255" s="25"/>
      <c r="R255" s="155">
        <f ca="1"/>
        <v>0</v>
      </c>
      <c r="S255" s="155">
        <v>0</v>
      </c>
      <c r="T255" s="155">
        <f ca="1">SUM($R255:$S255)</f>
        <v>0</v>
      </c>
      <c r="V255" t="b">
        <f>(ROWS(V$4:V255))=$N$2</f>
        <v>0</v>
      </c>
    </row>
    <row r="256" spans="2:22">
      <c r="B256" s="158"/>
      <c r="C256" s="159"/>
      <c r="D256" s="159"/>
      <c r="E256" s="302"/>
      <c r="F256" s="302"/>
      <c r="G256" s="268"/>
      <c r="J256" s="62"/>
      <c r="O256" s="25"/>
      <c r="R256" s="155">
        <f ca="1"/>
        <v>0</v>
      </c>
      <c r="S256" s="155">
        <v>0</v>
      </c>
      <c r="T256" s="155">
        <f ca="1">SUM($R256:$S256)</f>
        <v>0</v>
      </c>
      <c r="V256" t="b">
        <f>(ROWS(V$4:V256))=$N$2</f>
        <v>0</v>
      </c>
    </row>
    <row r="257" spans="2:22">
      <c r="B257" s="158"/>
      <c r="C257" s="159"/>
      <c r="D257" s="159"/>
      <c r="E257" s="302"/>
      <c r="F257" s="302"/>
      <c r="G257" s="268"/>
      <c r="J257" s="62"/>
      <c r="O257" s="25"/>
      <c r="R257" s="155">
        <f ca="1"/>
        <v>0</v>
      </c>
      <c r="S257" s="155">
        <v>0</v>
      </c>
      <c r="T257" s="155">
        <f ca="1">SUM($R257:$S257)</f>
        <v>0</v>
      </c>
      <c r="V257" t="b">
        <f>(ROWS(V$4:V257))=$N$2</f>
        <v>0</v>
      </c>
    </row>
    <row r="258" spans="2:22">
      <c r="B258" s="158"/>
      <c r="C258" s="159"/>
      <c r="D258" s="159"/>
      <c r="E258" s="302"/>
      <c r="F258" s="302"/>
      <c r="G258" s="268"/>
      <c r="J258" s="62"/>
      <c r="O258" s="25"/>
      <c r="R258" s="155">
        <f ca="1"/>
        <v>0</v>
      </c>
      <c r="S258" s="155">
        <v>0</v>
      </c>
      <c r="T258" s="155">
        <f ca="1">SUM($R258:$S258)</f>
        <v>0</v>
      </c>
      <c r="V258" t="b">
        <f>(ROWS(V$4:V258))=$N$2</f>
        <v>0</v>
      </c>
    </row>
    <row r="259" spans="2:22">
      <c r="B259" s="158"/>
      <c r="C259" s="159"/>
      <c r="D259" s="159"/>
      <c r="E259" s="302"/>
      <c r="F259" s="302"/>
      <c r="G259" s="268"/>
      <c r="J259" s="62"/>
      <c r="O259" s="25"/>
      <c r="R259" s="155">
        <f ca="1"/>
        <v>0</v>
      </c>
      <c r="S259" s="155">
        <v>0</v>
      </c>
      <c r="T259" s="155">
        <f ca="1">SUM($R259:$S259)</f>
        <v>0</v>
      </c>
      <c r="V259" t="b">
        <f>(ROWS(V$4:V259))=$N$2</f>
        <v>0</v>
      </c>
    </row>
    <row r="260" spans="2:22">
      <c r="B260" s="158"/>
      <c r="C260" s="159"/>
      <c r="D260" s="159"/>
      <c r="E260" s="302"/>
      <c r="F260" s="302"/>
      <c r="G260" s="268"/>
      <c r="J260" s="62"/>
      <c r="O260" s="25"/>
      <c r="R260" s="155">
        <f ca="1"/>
        <v>0</v>
      </c>
      <c r="S260" s="155">
        <v>0</v>
      </c>
      <c r="T260" s="155">
        <f ca="1">SUM($R260:$S260)</f>
        <v>0</v>
      </c>
      <c r="V260" t="b">
        <f>(ROWS(V$4:V260))=$N$2</f>
        <v>0</v>
      </c>
    </row>
    <row r="261" spans="2:22">
      <c r="B261" s="158"/>
      <c r="C261" s="159"/>
      <c r="D261" s="159"/>
      <c r="E261" s="302"/>
      <c r="F261" s="302"/>
      <c r="G261" s="268"/>
      <c r="J261" s="62"/>
      <c r="O261" s="25"/>
      <c r="R261" s="155">
        <f ca="1"/>
        <v>0</v>
      </c>
      <c r="S261" s="155">
        <v>0</v>
      </c>
      <c r="T261" s="155">
        <f ca="1">SUM($R261:$S261)</f>
        <v>0</v>
      </c>
      <c r="V261" t="b">
        <f>(ROWS(V$4:V261))=$N$2</f>
        <v>0</v>
      </c>
    </row>
    <row r="262" spans="2:22">
      <c r="B262" s="158"/>
      <c r="C262" s="159"/>
      <c r="D262" s="159"/>
      <c r="E262" s="302"/>
      <c r="F262" s="302"/>
      <c r="G262" s="268"/>
      <c r="J262" s="62"/>
      <c r="O262" s="25"/>
      <c r="R262" s="155">
        <f ca="1"/>
        <v>0</v>
      </c>
      <c r="S262" s="155">
        <v>0</v>
      </c>
      <c r="T262" s="155">
        <f ca="1">SUM($R262:$S262)</f>
        <v>0</v>
      </c>
      <c r="V262" t="b">
        <f>(ROWS(V$4:V262))=$N$2</f>
        <v>0</v>
      </c>
    </row>
    <row r="263" spans="2:22">
      <c r="B263" s="158"/>
      <c r="C263" s="159"/>
      <c r="D263" s="159"/>
      <c r="E263" s="302"/>
      <c r="F263" s="302"/>
      <c r="G263" s="268"/>
      <c r="J263" s="62"/>
      <c r="O263" s="25"/>
      <c r="R263" s="155">
        <f ca="1"/>
        <v>0</v>
      </c>
      <c r="S263" s="155">
        <v>0</v>
      </c>
      <c r="T263" s="155">
        <f ca="1">SUM($R263:$S263)</f>
        <v>0</v>
      </c>
      <c r="V263" t="b">
        <f>(ROWS(V$4:V263))=$N$2</f>
        <v>0</v>
      </c>
    </row>
    <row r="264" spans="2:22">
      <c r="B264" s="158"/>
      <c r="C264" s="159"/>
      <c r="D264" s="159"/>
      <c r="E264" s="302"/>
      <c r="F264" s="302"/>
      <c r="G264" s="268"/>
      <c r="J264" s="62"/>
      <c r="O264" s="25"/>
      <c r="R264" s="155">
        <f ca="1"/>
        <v>0</v>
      </c>
      <c r="S264" s="155">
        <v>0</v>
      </c>
      <c r="T264" s="155">
        <f ca="1">SUM($R264:$S264)</f>
        <v>0</v>
      </c>
      <c r="V264" t="b">
        <f>(ROWS(V$4:V264))=$N$2</f>
        <v>0</v>
      </c>
    </row>
    <row r="265" spans="2:22">
      <c r="B265" s="158"/>
      <c r="C265" s="159"/>
      <c r="D265" s="159"/>
      <c r="E265" s="302"/>
      <c r="F265" s="302"/>
      <c r="G265" s="268"/>
      <c r="J265" s="62"/>
      <c r="O265" s="25"/>
      <c r="R265" s="155">
        <f ca="1"/>
        <v>0</v>
      </c>
      <c r="S265" s="155">
        <v>0</v>
      </c>
      <c r="T265" s="155">
        <f ca="1">SUM($R265:$S265)</f>
        <v>0</v>
      </c>
      <c r="V265" t="b">
        <f>(ROWS(V$4:V265))=$N$2</f>
        <v>0</v>
      </c>
    </row>
    <row r="266" spans="2:22">
      <c r="B266" s="158"/>
      <c r="C266" s="159"/>
      <c r="D266" s="159"/>
      <c r="E266" s="302"/>
      <c r="F266" s="302"/>
      <c r="G266" s="268"/>
      <c r="J266" s="62"/>
      <c r="O266" s="25"/>
      <c r="R266" s="155">
        <f ca="1"/>
        <v>0</v>
      </c>
      <c r="S266" s="155">
        <v>0</v>
      </c>
      <c r="T266" s="155">
        <f ca="1">SUM($R266:$S266)</f>
        <v>0</v>
      </c>
      <c r="V266" t="b">
        <f>(ROWS(V$4:V266))=$N$2</f>
        <v>0</v>
      </c>
    </row>
    <row r="267" spans="2:22">
      <c r="B267" s="158"/>
      <c r="C267" s="159"/>
      <c r="D267" s="159"/>
      <c r="E267" s="302"/>
      <c r="F267" s="302"/>
      <c r="G267" s="268"/>
      <c r="J267" s="62"/>
      <c r="O267" s="25"/>
      <c r="R267" s="155">
        <f ca="1"/>
        <v>0</v>
      </c>
      <c r="S267" s="155">
        <v>0</v>
      </c>
      <c r="T267" s="155">
        <f ca="1">SUM($R267:$S267)</f>
        <v>0</v>
      </c>
      <c r="V267" t="b">
        <f>(ROWS(V$4:V267))=$N$2</f>
        <v>0</v>
      </c>
    </row>
    <row r="268" spans="2:22">
      <c r="B268" s="158"/>
      <c r="C268" s="159"/>
      <c r="D268" s="159"/>
      <c r="E268" s="302"/>
      <c r="F268" s="302"/>
      <c r="G268" s="268"/>
      <c r="J268" s="62"/>
      <c r="O268" s="25"/>
      <c r="R268" s="155">
        <f ca="1"/>
        <v>0</v>
      </c>
      <c r="S268" s="155">
        <v>0</v>
      </c>
      <c r="T268" s="155">
        <f ca="1">SUM($R268:$S268)</f>
        <v>0</v>
      </c>
      <c r="V268" t="b">
        <f>(ROWS(V$4:V268))=$N$2</f>
        <v>0</v>
      </c>
    </row>
    <row r="269" spans="2:22">
      <c r="B269" s="158"/>
      <c r="C269" s="159"/>
      <c r="D269" s="159"/>
      <c r="E269" s="302"/>
      <c r="F269" s="302"/>
      <c r="G269" s="268"/>
      <c r="J269" s="62"/>
      <c r="O269" s="25"/>
      <c r="R269" s="155">
        <f ca="1"/>
        <v>0</v>
      </c>
      <c r="S269" s="155">
        <v>0</v>
      </c>
      <c r="T269" s="155">
        <f ca="1">SUM($R269:$S269)</f>
        <v>0</v>
      </c>
      <c r="V269" t="b">
        <f>(ROWS(V$4:V269))=$N$2</f>
        <v>0</v>
      </c>
    </row>
    <row r="270" spans="2:22">
      <c r="B270" s="158"/>
      <c r="C270" s="159"/>
      <c r="D270" s="159"/>
      <c r="E270" s="302"/>
      <c r="F270" s="302"/>
      <c r="G270" s="268"/>
      <c r="J270" s="62"/>
      <c r="O270" s="25"/>
      <c r="R270" s="155">
        <f ca="1"/>
        <v>0</v>
      </c>
      <c r="S270" s="155">
        <v>0</v>
      </c>
      <c r="T270" s="155">
        <f ca="1">SUM($R270:$S270)</f>
        <v>0</v>
      </c>
      <c r="V270" t="b">
        <f>(ROWS(V$4:V270))=$N$2</f>
        <v>0</v>
      </c>
    </row>
    <row r="271" spans="2:22">
      <c r="B271" s="158"/>
      <c r="C271" s="159"/>
      <c r="D271" s="159"/>
      <c r="E271" s="302"/>
      <c r="F271" s="302"/>
      <c r="G271" s="268"/>
      <c r="J271" s="62"/>
      <c r="O271" s="25"/>
      <c r="R271" s="155">
        <f ca="1"/>
        <v>0</v>
      </c>
      <c r="S271" s="155">
        <v>0</v>
      </c>
      <c r="T271" s="155">
        <f ca="1">SUM($R271:$S271)</f>
        <v>0</v>
      </c>
      <c r="V271" t="b">
        <f>(ROWS(V$4:V271))=$N$2</f>
        <v>0</v>
      </c>
    </row>
    <row r="272" spans="2:22">
      <c r="B272" s="158"/>
      <c r="C272" s="159"/>
      <c r="D272" s="159"/>
      <c r="E272" s="302"/>
      <c r="F272" s="302"/>
      <c r="G272" s="268"/>
      <c r="J272" s="62"/>
      <c r="O272" s="25"/>
      <c r="R272" s="155">
        <f ca="1"/>
        <v>0</v>
      </c>
      <c r="S272" s="155">
        <v>0</v>
      </c>
      <c r="T272" s="155">
        <f ca="1">SUM($R272:$S272)</f>
        <v>0</v>
      </c>
      <c r="V272" t="b">
        <f>(ROWS(V$4:V272))=$N$2</f>
        <v>0</v>
      </c>
    </row>
    <row r="273" spans="2:22">
      <c r="B273" s="158"/>
      <c r="C273" s="159"/>
      <c r="D273" s="159"/>
      <c r="E273" s="302"/>
      <c r="F273" s="302"/>
      <c r="G273" s="268"/>
      <c r="J273" s="62"/>
      <c r="O273" s="25"/>
      <c r="R273" s="155">
        <f ca="1"/>
        <v>0</v>
      </c>
      <c r="S273" s="155">
        <v>0</v>
      </c>
      <c r="T273" s="155">
        <f ca="1">SUM($R273:$S273)</f>
        <v>0</v>
      </c>
      <c r="V273" t="b">
        <f>(ROWS(V$4:V273))=$N$2</f>
        <v>0</v>
      </c>
    </row>
    <row r="274" spans="2:22">
      <c r="B274" s="158"/>
      <c r="C274" s="159"/>
      <c r="D274" s="159"/>
      <c r="E274" s="302"/>
      <c r="F274" s="302"/>
      <c r="G274" s="268"/>
      <c r="J274" s="62"/>
      <c r="O274" s="25"/>
      <c r="R274" s="155">
        <f ca="1"/>
        <v>0</v>
      </c>
      <c r="S274" s="155">
        <v>0</v>
      </c>
      <c r="T274" s="155">
        <f ca="1">SUM($R274:$S274)</f>
        <v>0</v>
      </c>
      <c r="V274" t="b">
        <f>(ROWS(V$4:V274))=$N$2</f>
        <v>0</v>
      </c>
    </row>
    <row r="275" spans="2:22">
      <c r="B275" s="158"/>
      <c r="C275" s="159"/>
      <c r="D275" s="159"/>
      <c r="E275" s="302"/>
      <c r="F275" s="302"/>
      <c r="G275" s="268"/>
      <c r="J275" s="62"/>
      <c r="O275" s="25"/>
      <c r="R275" s="155">
        <f ca="1"/>
        <v>0</v>
      </c>
      <c r="S275" s="155">
        <v>0</v>
      </c>
      <c r="T275" s="155">
        <f ca="1">SUM($R275:$S275)</f>
        <v>0</v>
      </c>
      <c r="V275" t="b">
        <f>(ROWS(V$4:V275))=$N$2</f>
        <v>0</v>
      </c>
    </row>
    <row r="276" spans="2:22">
      <c r="B276" s="158"/>
      <c r="C276" s="159"/>
      <c r="D276" s="159"/>
      <c r="E276" s="302"/>
      <c r="F276" s="302"/>
      <c r="G276" s="268"/>
      <c r="J276" s="62"/>
      <c r="O276" s="25"/>
      <c r="R276" s="155">
        <f ca="1"/>
        <v>0</v>
      </c>
      <c r="S276" s="155">
        <v>0</v>
      </c>
      <c r="T276" s="155">
        <f ca="1">SUM($R276:$S276)</f>
        <v>0</v>
      </c>
      <c r="V276" t="b">
        <f>(ROWS(V$4:V276))=$N$2</f>
        <v>0</v>
      </c>
    </row>
    <row r="277" spans="2:22">
      <c r="B277" s="158"/>
      <c r="C277" s="159"/>
      <c r="D277" s="159"/>
      <c r="E277" s="302"/>
      <c r="F277" s="302"/>
      <c r="G277" s="268"/>
      <c r="J277" s="62"/>
      <c r="O277" s="25"/>
      <c r="R277" s="155">
        <f ca="1"/>
        <v>0</v>
      </c>
      <c r="S277" s="155">
        <v>0</v>
      </c>
      <c r="T277" s="155">
        <f ca="1">SUM($R277:$S277)</f>
        <v>0</v>
      </c>
      <c r="V277" t="b">
        <f>(ROWS(V$4:V277))=$N$2</f>
        <v>0</v>
      </c>
    </row>
    <row r="278" spans="2:22">
      <c r="B278" s="158"/>
      <c r="C278" s="159"/>
      <c r="D278" s="159"/>
      <c r="E278" s="302"/>
      <c r="F278" s="302"/>
      <c r="G278" s="268"/>
      <c r="J278" s="62"/>
      <c r="O278" s="25"/>
      <c r="R278" s="155">
        <f ca="1"/>
        <v>0</v>
      </c>
      <c r="S278" s="155">
        <v>0</v>
      </c>
      <c r="T278" s="155">
        <f ca="1">SUM($R278:$S278)</f>
        <v>0</v>
      </c>
      <c r="V278" t="b">
        <f>(ROWS(V$4:V278))=$N$2</f>
        <v>0</v>
      </c>
    </row>
    <row r="279" spans="2:22">
      <c r="B279" s="158"/>
      <c r="C279" s="159"/>
      <c r="D279" s="159"/>
      <c r="E279" s="302"/>
      <c r="F279" s="302"/>
      <c r="G279" s="268"/>
      <c r="J279" s="62"/>
      <c r="O279" s="25"/>
      <c r="R279" s="155">
        <f ca="1"/>
        <v>0</v>
      </c>
      <c r="S279" s="155">
        <v>0</v>
      </c>
      <c r="T279" s="155">
        <f ca="1">SUM($R279:$S279)</f>
        <v>0</v>
      </c>
      <c r="V279" t="b">
        <f>(ROWS(V$4:V279))=$N$2</f>
        <v>0</v>
      </c>
    </row>
    <row r="280" spans="2:22">
      <c r="B280" s="158"/>
      <c r="C280" s="159"/>
      <c r="D280" s="159"/>
      <c r="E280" s="302"/>
      <c r="F280" s="302"/>
      <c r="G280" s="268"/>
      <c r="J280" s="62"/>
      <c r="O280" s="25"/>
      <c r="R280" s="155">
        <f ca="1"/>
        <v>0</v>
      </c>
      <c r="S280" s="155">
        <v>0</v>
      </c>
      <c r="T280" s="155">
        <f ca="1">SUM($R280:$S280)</f>
        <v>0</v>
      </c>
      <c r="V280" t="b">
        <f>(ROWS(V$4:V280))=$N$2</f>
        <v>0</v>
      </c>
    </row>
    <row r="281" spans="2:22">
      <c r="B281" s="158"/>
      <c r="C281" s="159"/>
      <c r="D281" s="159"/>
      <c r="E281" s="302"/>
      <c r="F281" s="302"/>
      <c r="G281" s="268"/>
      <c r="J281" s="62"/>
      <c r="O281" s="25"/>
      <c r="R281" s="155">
        <f ca="1"/>
        <v>0</v>
      </c>
      <c r="S281" s="155">
        <v>0</v>
      </c>
      <c r="T281" s="155">
        <f ca="1">SUM($R281:$S281)</f>
        <v>0</v>
      </c>
      <c r="V281" t="b">
        <f>(ROWS(V$4:V281))=$N$2</f>
        <v>0</v>
      </c>
    </row>
    <row r="282" spans="2:22">
      <c r="B282" s="158"/>
      <c r="C282" s="159"/>
      <c r="D282" s="159"/>
      <c r="E282" s="302"/>
      <c r="F282" s="302"/>
      <c r="G282" s="268"/>
      <c r="J282" s="62"/>
      <c r="O282" s="25"/>
      <c r="R282" s="155">
        <f ca="1"/>
        <v>0</v>
      </c>
      <c r="S282" s="155">
        <v>0</v>
      </c>
      <c r="T282" s="155">
        <f ca="1">SUM($R282:$S282)</f>
        <v>0</v>
      </c>
      <c r="V282" t="b">
        <f>(ROWS(V$4:V282))=$N$2</f>
        <v>0</v>
      </c>
    </row>
    <row r="283" spans="2:22">
      <c r="B283" s="158"/>
      <c r="C283" s="159"/>
      <c r="D283" s="159"/>
      <c r="E283" s="302"/>
      <c r="F283" s="302"/>
      <c r="G283" s="268"/>
      <c r="J283" s="62"/>
      <c r="O283" s="25"/>
      <c r="R283" s="155">
        <f ca="1"/>
        <v>0</v>
      </c>
      <c r="S283" s="155">
        <v>0</v>
      </c>
      <c r="T283" s="155">
        <f ca="1">SUM($R283:$S283)</f>
        <v>0</v>
      </c>
      <c r="V283" t="b">
        <f>(ROWS(V$4:V283))=$N$2</f>
        <v>0</v>
      </c>
    </row>
    <row r="284" spans="2:22">
      <c r="B284" s="158"/>
      <c r="C284" s="159"/>
      <c r="D284" s="159"/>
      <c r="E284" s="302"/>
      <c r="F284" s="302"/>
      <c r="G284" s="268"/>
      <c r="J284" s="62"/>
      <c r="O284" s="25"/>
      <c r="R284" s="155">
        <f ca="1"/>
        <v>0</v>
      </c>
      <c r="S284" s="155">
        <v>0</v>
      </c>
      <c r="T284" s="155">
        <f ca="1">SUM($R284:$S284)</f>
        <v>0</v>
      </c>
      <c r="V284" t="b">
        <f>(ROWS(V$4:V284))=$N$2</f>
        <v>0</v>
      </c>
    </row>
    <row r="285" spans="2:22">
      <c r="B285" s="158"/>
      <c r="C285" s="159"/>
      <c r="D285" s="159"/>
      <c r="E285" s="302"/>
      <c r="F285" s="302"/>
      <c r="G285" s="268"/>
      <c r="J285" s="62"/>
      <c r="O285" s="25"/>
      <c r="R285" s="155">
        <f ca="1"/>
        <v>0</v>
      </c>
      <c r="S285" s="155">
        <v>0</v>
      </c>
      <c r="T285" s="155">
        <f ca="1">SUM($R285:$S285)</f>
        <v>0</v>
      </c>
      <c r="V285" t="b">
        <f>(ROWS(V$4:V285))=$N$2</f>
        <v>0</v>
      </c>
    </row>
    <row r="286" spans="2:22">
      <c r="B286" s="158"/>
      <c r="C286" s="159"/>
      <c r="D286" s="159"/>
      <c r="E286" s="302"/>
      <c r="F286" s="302"/>
      <c r="G286" s="268"/>
      <c r="J286" s="62"/>
      <c r="O286" s="25"/>
      <c r="R286" s="155">
        <f ca="1"/>
        <v>0</v>
      </c>
      <c r="S286" s="155">
        <v>0</v>
      </c>
      <c r="T286" s="155">
        <f ca="1">SUM($R286:$S286)</f>
        <v>0</v>
      </c>
      <c r="V286" t="b">
        <f>(ROWS(V$4:V286))=$N$2</f>
        <v>0</v>
      </c>
    </row>
    <row r="287" spans="2:22">
      <c r="B287" s="158"/>
      <c r="C287" s="159"/>
      <c r="D287" s="159"/>
      <c r="E287" s="302"/>
      <c r="F287" s="302"/>
      <c r="G287" s="268"/>
      <c r="J287" s="62"/>
      <c r="O287" s="25"/>
      <c r="R287" s="155">
        <f ca="1"/>
        <v>0</v>
      </c>
      <c r="S287" s="155">
        <v>0</v>
      </c>
      <c r="T287" s="155">
        <f ca="1">SUM($R287:$S287)</f>
        <v>0</v>
      </c>
      <c r="V287" t="b">
        <f>(ROWS(V$4:V287))=$N$2</f>
        <v>0</v>
      </c>
    </row>
    <row r="288" spans="2:22">
      <c r="B288" s="158"/>
      <c r="C288" s="159"/>
      <c r="D288" s="159"/>
      <c r="E288" s="302"/>
      <c r="F288" s="302"/>
      <c r="G288" s="268"/>
      <c r="J288" s="62"/>
      <c r="O288" s="25"/>
      <c r="R288" s="155">
        <f ca="1"/>
        <v>0</v>
      </c>
      <c r="S288" s="155">
        <v>0</v>
      </c>
      <c r="T288" s="155">
        <f ca="1">SUM($R288:$S288)</f>
        <v>0</v>
      </c>
      <c r="V288" t="b">
        <f>(ROWS(V$4:V288))=$N$2</f>
        <v>0</v>
      </c>
    </row>
    <row r="289" spans="2:22">
      <c r="B289" s="158"/>
      <c r="C289" s="159"/>
      <c r="D289" s="159"/>
      <c r="E289" s="302"/>
      <c r="F289" s="302"/>
      <c r="G289" s="268"/>
      <c r="J289" s="62"/>
      <c r="O289" s="25"/>
      <c r="R289" s="155">
        <f ca="1"/>
        <v>0</v>
      </c>
      <c r="S289" s="155">
        <v>0</v>
      </c>
      <c r="T289" s="155">
        <f ca="1">SUM($R289:$S289)</f>
        <v>0</v>
      </c>
      <c r="V289" t="b">
        <f>(ROWS(V$4:V289))=$N$2</f>
        <v>0</v>
      </c>
    </row>
    <row r="290" spans="2:22">
      <c r="B290" s="158"/>
      <c r="C290" s="159"/>
      <c r="D290" s="159"/>
      <c r="E290" s="302"/>
      <c r="F290" s="302"/>
      <c r="G290" s="268"/>
      <c r="J290" s="62"/>
      <c r="O290" s="25"/>
      <c r="R290" s="155">
        <f ca="1"/>
        <v>0</v>
      </c>
      <c r="S290" s="155">
        <v>0</v>
      </c>
      <c r="T290" s="155">
        <f ca="1">SUM($R290:$S290)</f>
        <v>0</v>
      </c>
      <c r="V290" t="b">
        <f>(ROWS(V$4:V290))=$N$2</f>
        <v>0</v>
      </c>
    </row>
    <row r="291" spans="2:22">
      <c r="B291" s="158"/>
      <c r="C291" s="159"/>
      <c r="D291" s="159"/>
      <c r="E291" s="302"/>
      <c r="F291" s="302"/>
      <c r="G291" s="268"/>
      <c r="J291" s="62"/>
      <c r="O291" s="25"/>
      <c r="R291" s="155">
        <f ca="1"/>
        <v>0</v>
      </c>
      <c r="S291" s="155">
        <v>0</v>
      </c>
      <c r="T291" s="155">
        <f ca="1">SUM($R291:$S291)</f>
        <v>0</v>
      </c>
      <c r="V291" t="b">
        <f>(ROWS(V$4:V291))=$N$2</f>
        <v>0</v>
      </c>
    </row>
    <row r="292" spans="2:22">
      <c r="B292" s="158"/>
      <c r="C292" s="159"/>
      <c r="D292" s="159"/>
      <c r="E292" s="302"/>
      <c r="F292" s="302"/>
      <c r="G292" s="268"/>
      <c r="J292" s="62"/>
      <c r="O292" s="25"/>
      <c r="R292" s="155">
        <f ca="1"/>
        <v>0</v>
      </c>
      <c r="S292" s="155">
        <v>0</v>
      </c>
      <c r="T292" s="155">
        <f ca="1">SUM($R292:$S292)</f>
        <v>0</v>
      </c>
      <c r="V292" t="b">
        <f>(ROWS(V$4:V292))=$N$2</f>
        <v>0</v>
      </c>
    </row>
    <row r="293" spans="2:22">
      <c r="B293" s="158"/>
      <c r="C293" s="159"/>
      <c r="D293" s="159"/>
      <c r="E293" s="302"/>
      <c r="F293" s="302"/>
      <c r="G293" s="268"/>
      <c r="J293" s="62"/>
      <c r="O293" s="25"/>
      <c r="R293" s="155">
        <f ca="1"/>
        <v>0</v>
      </c>
      <c r="S293" s="155">
        <v>0</v>
      </c>
      <c r="T293" s="155">
        <f ca="1">SUM($R293:$S293)</f>
        <v>0</v>
      </c>
      <c r="V293" t="b">
        <f>(ROWS(V$4:V293))=$N$2</f>
        <v>0</v>
      </c>
    </row>
    <row r="294" spans="2:22">
      <c r="B294" s="158"/>
      <c r="C294" s="159"/>
      <c r="D294" s="159"/>
      <c r="E294" s="302"/>
      <c r="F294" s="302"/>
      <c r="G294" s="268"/>
      <c r="J294" s="62"/>
      <c r="O294" s="25"/>
      <c r="R294" s="155">
        <f ca="1"/>
        <v>0</v>
      </c>
      <c r="S294" s="155">
        <v>0</v>
      </c>
      <c r="T294" s="155">
        <f ca="1">SUM($R294:$S294)</f>
        <v>0</v>
      </c>
      <c r="V294" t="b">
        <f>(ROWS(V$4:V294))=$N$2</f>
        <v>0</v>
      </c>
    </row>
    <row r="295" spans="2:22">
      <c r="B295" s="158"/>
      <c r="C295" s="159"/>
      <c r="D295" s="159"/>
      <c r="E295" s="302"/>
      <c r="F295" s="302"/>
      <c r="G295" s="268"/>
      <c r="J295" s="62"/>
      <c r="O295" s="25"/>
      <c r="R295" s="155">
        <f ca="1"/>
        <v>0</v>
      </c>
      <c r="S295" s="155">
        <v>0</v>
      </c>
      <c r="T295" s="155">
        <f ca="1">SUM($R295:$S295)</f>
        <v>0</v>
      </c>
      <c r="V295" t="b">
        <f>(ROWS(V$4:V295))=$N$2</f>
        <v>0</v>
      </c>
    </row>
    <row r="296" spans="2:22">
      <c r="B296" s="158"/>
      <c r="C296" s="159"/>
      <c r="D296" s="159"/>
      <c r="E296" s="302"/>
      <c r="F296" s="302"/>
      <c r="G296" s="268"/>
      <c r="J296" s="62"/>
      <c r="O296" s="25"/>
      <c r="R296" s="155">
        <f ca="1"/>
        <v>0</v>
      </c>
      <c r="S296" s="155">
        <v>0</v>
      </c>
      <c r="T296" s="155">
        <f ca="1">SUM($R296:$S296)</f>
        <v>0</v>
      </c>
      <c r="V296" t="b">
        <f>(ROWS(V$4:V296))=$N$2</f>
        <v>0</v>
      </c>
    </row>
    <row r="297" spans="2:22">
      <c r="B297" s="158"/>
      <c r="C297" s="159"/>
      <c r="D297" s="159"/>
      <c r="E297" s="302"/>
      <c r="F297" s="302"/>
      <c r="G297" s="268"/>
      <c r="J297" s="62"/>
      <c r="O297" s="25"/>
      <c r="R297" s="155">
        <f ca="1"/>
        <v>0</v>
      </c>
      <c r="S297" s="155">
        <v>0</v>
      </c>
      <c r="T297" s="155">
        <f ca="1">SUM($R297:$S297)</f>
        <v>0</v>
      </c>
      <c r="V297" t="b">
        <f>(ROWS(V$4:V297))=$N$2</f>
        <v>0</v>
      </c>
    </row>
    <row r="298" spans="2:22">
      <c r="B298" s="158"/>
      <c r="C298" s="159"/>
      <c r="D298" s="159"/>
      <c r="E298" s="302"/>
      <c r="F298" s="302"/>
      <c r="G298" s="268"/>
      <c r="J298" s="62"/>
      <c r="O298" s="25"/>
      <c r="R298" s="155">
        <f ca="1"/>
        <v>0</v>
      </c>
      <c r="S298" s="155">
        <v>0</v>
      </c>
      <c r="T298" s="155">
        <f ca="1">SUM($R298:$S298)</f>
        <v>0</v>
      </c>
      <c r="V298" t="b">
        <f>(ROWS(V$4:V298))=$N$2</f>
        <v>0</v>
      </c>
    </row>
    <row r="299" spans="2:22">
      <c r="B299" s="158"/>
      <c r="C299" s="159"/>
      <c r="D299" s="159"/>
      <c r="E299" s="302"/>
      <c r="F299" s="302"/>
      <c r="G299" s="268"/>
      <c r="J299" s="62"/>
      <c r="O299" s="25"/>
      <c r="R299" s="155">
        <f ca="1"/>
        <v>0</v>
      </c>
      <c r="S299" s="155">
        <v>0</v>
      </c>
      <c r="T299" s="155">
        <f ca="1">SUM($R299:$S299)</f>
        <v>0</v>
      </c>
      <c r="V299" t="b">
        <f>(ROWS(V$4:V299))=$N$2</f>
        <v>0</v>
      </c>
    </row>
    <row r="300" spans="2:22">
      <c r="B300" s="158"/>
      <c r="C300" s="159"/>
      <c r="D300" s="159"/>
      <c r="E300" s="302"/>
      <c r="F300" s="302"/>
      <c r="G300" s="268"/>
      <c r="J300" s="62"/>
      <c r="O300" s="25"/>
      <c r="R300" s="155">
        <f ca="1"/>
        <v>0</v>
      </c>
      <c r="S300" s="155">
        <v>0</v>
      </c>
      <c r="T300" s="155">
        <f ca="1">SUM($R300:$S300)</f>
        <v>0</v>
      </c>
      <c r="V300" t="b">
        <f>(ROWS(V$4:V300))=$N$2</f>
        <v>0</v>
      </c>
    </row>
    <row r="301" spans="2:22">
      <c r="B301" s="158"/>
      <c r="C301" s="159"/>
      <c r="D301" s="159"/>
      <c r="E301" s="302"/>
      <c r="F301" s="302"/>
      <c r="G301" s="268"/>
      <c r="J301" s="62"/>
      <c r="O301" s="25"/>
      <c r="R301" s="155">
        <f ca="1"/>
        <v>0</v>
      </c>
      <c r="S301" s="155">
        <v>0</v>
      </c>
      <c r="T301" s="155">
        <f ca="1">SUM($R301:$S301)</f>
        <v>0</v>
      </c>
      <c r="V301" t="b">
        <f>(ROWS(V$4:V301))=$N$2</f>
        <v>0</v>
      </c>
    </row>
    <row r="302" spans="2:22">
      <c r="B302" s="158"/>
      <c r="C302" s="159"/>
      <c r="D302" s="159"/>
      <c r="E302" s="302"/>
      <c r="F302" s="302"/>
      <c r="G302" s="268"/>
      <c r="J302" s="62"/>
      <c r="O302" s="25"/>
      <c r="R302" s="155">
        <f ca="1"/>
        <v>0</v>
      </c>
      <c r="S302" s="155">
        <v>0</v>
      </c>
      <c r="T302" s="155">
        <f ca="1">SUM($R302:$S302)</f>
        <v>0</v>
      </c>
      <c r="V302" t="b">
        <f>(ROWS(V$4:V302))=$N$2</f>
        <v>0</v>
      </c>
    </row>
    <row r="303" spans="2:22">
      <c r="B303" s="158"/>
      <c r="C303" s="159"/>
      <c r="D303" s="159"/>
      <c r="E303" s="302"/>
      <c r="F303" s="302"/>
      <c r="G303" s="268"/>
      <c r="J303" s="62"/>
      <c r="O303" s="25"/>
      <c r="R303" s="155">
        <f ca="1"/>
        <v>0</v>
      </c>
      <c r="S303" s="155">
        <v>0</v>
      </c>
      <c r="T303" s="155">
        <f ca="1">SUM($R303:$S303)</f>
        <v>0</v>
      </c>
      <c r="V303" t="b">
        <f>(ROWS(V$4:V303))=$N$2</f>
        <v>0</v>
      </c>
    </row>
    <row r="304" spans="2:22">
      <c r="B304" s="158"/>
      <c r="C304" s="159"/>
      <c r="D304" s="159"/>
      <c r="E304" s="302"/>
      <c r="F304" s="302"/>
      <c r="G304" s="268"/>
      <c r="J304" s="62"/>
      <c r="O304" s="25"/>
      <c r="R304" s="155">
        <f ca="1"/>
        <v>0</v>
      </c>
      <c r="S304" s="155">
        <v>0</v>
      </c>
      <c r="T304" s="155">
        <f ca="1">SUM($R304:$S304)</f>
        <v>0</v>
      </c>
      <c r="V304" t="b">
        <f>(ROWS(V$4:V304))=$N$2</f>
        <v>0</v>
      </c>
    </row>
    <row r="305" spans="1:22">
      <c r="B305" s="158"/>
      <c r="C305" s="159"/>
      <c r="D305" s="159"/>
      <c r="E305" s="302"/>
      <c r="F305" s="302"/>
      <c r="G305" s="268"/>
      <c r="J305" s="62"/>
      <c r="O305" s="25"/>
      <c r="R305" s="155">
        <f ca="1"/>
        <v>0</v>
      </c>
      <c r="S305" s="155">
        <v>0</v>
      </c>
      <c r="T305" s="155">
        <f ca="1">SUM($R305:$S305)</f>
        <v>0</v>
      </c>
      <c r="V305" t="b">
        <f>(ROWS(V$4:V305))=$N$2</f>
        <v>0</v>
      </c>
    </row>
    <row r="306" spans="1:22">
      <c r="B306" s="158"/>
      <c r="C306" s="159"/>
      <c r="D306" s="159"/>
      <c r="E306" s="302"/>
      <c r="F306" s="302"/>
      <c r="G306" s="268"/>
      <c r="J306" s="62"/>
      <c r="O306" s="25"/>
      <c r="R306" s="155">
        <f ca="1"/>
        <v>0</v>
      </c>
      <c r="S306" s="155">
        <v>0</v>
      </c>
      <c r="T306" s="155">
        <f ca="1">SUM($R306:$S306)</f>
        <v>0</v>
      </c>
      <c r="V306" t="b">
        <f>(ROWS(V$4:V306))=$N$2</f>
        <v>0</v>
      </c>
    </row>
    <row r="307" spans="1:22">
      <c r="B307" s="158"/>
      <c r="C307" s="159"/>
      <c r="D307" s="159"/>
      <c r="E307" s="302"/>
      <c r="F307" s="302"/>
      <c r="G307" s="268"/>
      <c r="J307" s="62"/>
      <c r="O307" s="25"/>
      <c r="R307" s="155">
        <f ca="1"/>
        <v>0</v>
      </c>
      <c r="S307" s="155">
        <v>0</v>
      </c>
      <c r="T307" s="155">
        <f ca="1">SUM($R307:$S307)</f>
        <v>0</v>
      </c>
      <c r="V307" t="b">
        <f>(ROWS(V$4:V307))=$N$2</f>
        <v>0</v>
      </c>
    </row>
    <row r="308" spans="1:22">
      <c r="B308" s="158"/>
      <c r="C308" s="159"/>
      <c r="D308" s="159"/>
      <c r="E308" s="302"/>
      <c r="F308" s="302"/>
      <c r="G308" s="268"/>
      <c r="J308" s="62"/>
      <c r="O308" s="25"/>
      <c r="R308" s="155">
        <f ca="1"/>
        <v>0</v>
      </c>
      <c r="S308" s="155">
        <v>0</v>
      </c>
      <c r="T308" s="155">
        <f ca="1">SUM($R308:$S308)</f>
        <v>0</v>
      </c>
      <c r="V308" t="b">
        <f>(ROWS(V$4:V308))=$N$2</f>
        <v>0</v>
      </c>
    </row>
    <row r="309" spans="1:22"/>
    <row r="310" spans="1:22">
      <c r="A310" s="13"/>
      <c r="B310" s="13"/>
      <c r="C310" s="13"/>
      <c r="D310" s="13"/>
      <c r="E310" s="307"/>
      <c r="F310" s="307"/>
      <c r="G310" s="307"/>
      <c r="H310" s="13"/>
      <c r="I310" s="13"/>
      <c r="J310" s="13"/>
      <c r="K310" s="13"/>
      <c r="L310" s="13"/>
      <c r="M310" s="13"/>
      <c r="N310" s="13"/>
      <c r="O310" s="13" t="s">
        <v>374</v>
      </c>
      <c r="P310" s="13" t="s">
        <v>344</v>
      </c>
      <c r="Q310" s="13" t="s">
        <v>344</v>
      </c>
      <c r="R310" s="308">
        <f ca="1">SUM(R4:R308)</f>
        <v>0</v>
      </c>
      <c r="S310" s="308">
        <f>SUM(S4:S308)</f>
        <v>0</v>
      </c>
      <c r="T310" s="308">
        <f ca="1">SUM(T4:T308)</f>
        <v>0</v>
      </c>
      <c r="U310" s="13"/>
      <c r="V310" s="13"/>
    </row>
    <row r="311" spans="1:22"/>
    <row r="312" spans="1:22"/>
    <row r="313" spans="1:22"/>
    <row r="314" spans="1:22"/>
    <row r="315" spans="1:22"/>
    <row r="316" spans="1:22"/>
    <row r="317" spans="1:22"/>
    <row r="318" spans="1:22"/>
    <row r="319" spans="1:22"/>
    <row r="320" spans="1:22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</sheetData>
  <sheetProtection algorithmName="SHA-512" hashValue="3ec4kiDsfJmrD6KJ0BJ2PM+gzrhOyFVbvjhg+YDEtEFX9hXR7f/aJB6ZwTh/w8GweMyemKZ9ME8NZU8Kurqqzw==" saltValue="ueY3Qz9cDTpQIudSKNvApw==" spinCount="100000" sheet="1" objects="1" formatColumns="0" autoFilter="0" pivotTables="0"/>
  <conditionalFormatting sqref="B4:G309">
    <cfRule type="expression" dxfId="16" priority="139">
      <formula>$V4</formula>
    </cfRule>
    <cfRule type="expression" dxfId="15" priority="140">
      <formula>$B4=""</formula>
    </cfRule>
  </conditionalFormatting>
  <pageMargins left="0.39370078740157483" right="0.39370078740157483" top="0.59055118110236227" bottom="0.59055118110236227" header="0.31496062992125984" footer="0.31496062992125984"/>
  <pageSetup paperSize="9" scale="76" fitToHeight="0" orientation="portrait" blackAndWhite="1" horizontalDpi="1200" verticalDpi="1200" r:id="rId1"/>
  <headerFooter>
    <oddHeader>&amp;A</oddHeader>
    <oddFooter>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AB0D-E971-48D2-B9B2-E7A414CD3503}">
  <sheetPr codeName="Sheet14">
    <tabColor rgb="FFFF0000"/>
    <pageSetUpPr fitToPage="1"/>
  </sheetPr>
  <dimension ref="A1:O304"/>
  <sheetViews>
    <sheetView showGridLines="0" showRowColHeaders="0" zoomScaleNormal="100" workbookViewId="0">
      <pane ySplit="3" topLeftCell="A4" activePane="bottomLeft" state="frozen"/>
      <selection pane="bottomLeft" activeCell="A40" sqref="A40"/>
      <selection activeCell="B8" sqref="B8"/>
    </sheetView>
  </sheetViews>
  <sheetFormatPr defaultColWidth="0" defaultRowHeight="14.45" zeroHeight="1"/>
  <cols>
    <col min="1" max="1" width="5.5703125" customWidth="1"/>
    <col min="2" max="2" width="90.7109375" customWidth="1"/>
    <col min="3" max="3" width="11.42578125" style="18" bestFit="1" customWidth="1"/>
    <col min="4" max="4" width="24.7109375" customWidth="1"/>
    <col min="5" max="5" width="5.5703125" customWidth="1"/>
    <col min="6" max="16384" width="9" hidden="1"/>
  </cols>
  <sheetData>
    <row r="1" spans="1:15" ht="15.6">
      <c r="A1" s="36"/>
      <c r="B1" s="36" t="s">
        <v>383</v>
      </c>
      <c r="C1" s="36"/>
      <c r="D1" s="36"/>
      <c r="E1" s="188" t="str">
        <f>IF(opt_NCU="","",_Year_YYYY&amp; ", in "&amp;opt_NCU)</f>
        <v/>
      </c>
    </row>
    <row r="2" spans="1:15">
      <c r="C2"/>
    </row>
    <row r="3" spans="1:15">
      <c r="B3" s="117" t="s">
        <v>384</v>
      </c>
      <c r="C3" s="135" t="str">
        <f>Planning!O3</f>
        <v>Input cost</v>
      </c>
      <c r="D3" s="136" t="str">
        <f>Planning!G3</f>
        <v>Organization</v>
      </c>
      <c r="H3" t="s">
        <v>385</v>
      </c>
      <c r="N3" t="s">
        <v>386</v>
      </c>
      <c r="O3" t="s">
        <v>281</v>
      </c>
    </row>
    <row r="4" spans="1:15">
      <c r="A4" s="85" t="str" cm="1">
        <f t="array" aca="1" ref="A4:A303" ca="1">IF(Planning!_IsInternal,$M$4:$M$303,"")</f>
        <v/>
      </c>
      <c r="B4" s="221" t="str" cm="1">
        <f t="array" aca="1" ref="B4:B303" ca="1">IF(Planning!_IsInternal,REPT(" ",Planning!$EM$1*_xlfn.ANCHORARRAY(Planning!ED4))&amp;Planning!EL4:EL303,"")</f>
        <v/>
      </c>
      <c r="C4" s="222" t="str" cm="1">
        <f t="array" aca="1" ref="C4:D303" ca="1">IF(Planning!_IsInternal,INDEX(Planning!$CQ$4:$CS$303,_xlfn.ANCHORARRAY(Planning!EE4),{1,2}),"")</f>
        <v/>
      </c>
      <c r="D4" s="226" t="str">
        <f ca="1"/>
        <v/>
      </c>
      <c r="H4" t="str" cm="1">
        <f t="array" aca="1" ref="H4:H303" ca="1">_xlfn.ANCHORARRAY(Planning!EM4)</f>
        <v/>
      </c>
      <c r="I4" t="str" cm="1">
        <f t="array" aca="1" ref="I4:I303" ca="1">IF(Planning!_IsInternal,IF(_xlfn.ANCHORARRAY(H4)=1,1,""),"")</f>
        <v/>
      </c>
      <c r="J4" t="str">
        <f ca="1">IF(H4=1,SUMIF(H$4:H4,1),"")</f>
        <v/>
      </c>
      <c r="K4" t="str">
        <f ca="1">(IF(H4=2,IF(H3&lt;&gt;2,1,K3+1),""))</f>
        <v/>
      </c>
      <c r="L4">
        <f ca="1">IF(J4="",L3,J4)</f>
        <v>0</v>
      </c>
      <c r="M4" t="str">
        <f ca="1">IF(OR(H4=4,H4=""),"",IF(K4="",J4&amp;".0",L4&amp;"."&amp;K4))</f>
        <v/>
      </c>
      <c r="N4" t="b" cm="1">
        <f t="array" aca="1" ref="N4:N303" ca="1">(--(H5:H303=2)*--(H4:H303=1))=1</f>
        <v>0</v>
      </c>
      <c r="O4" t="b" cm="1">
        <f t="array" aca="1" ref="O4:O303" ca="1">(--(H4:H303=2)=1)</f>
        <v>0</v>
      </c>
    </row>
    <row r="5" spans="1:15">
      <c r="A5" s="85" t="str">
        <f ca="1"/>
        <v/>
      </c>
      <c r="B5" s="159" t="str">
        <f ca="1"/>
        <v/>
      </c>
      <c r="C5" s="223" t="str">
        <f ca="1"/>
        <v/>
      </c>
      <c r="D5" s="227" t="str">
        <f ca="1"/>
        <v/>
      </c>
      <c r="H5" t="str">
        <f ca="1"/>
        <v/>
      </c>
      <c r="I5" t="str">
        <f ca="1"/>
        <v/>
      </c>
      <c r="J5" t="str">
        <f ca="1">IF(H5=1,SUMIF(H$4:H5,1),"")</f>
        <v/>
      </c>
      <c r="K5" t="str">
        <f t="shared" ref="K5:K7" ca="1" si="0">(IF(H5=2,IF(H4&lt;&gt;2,1,K4+1),""))</f>
        <v/>
      </c>
      <c r="L5">
        <f t="shared" ref="L5:L7" ca="1" si="1">IF(J5="",L4,J5)</f>
        <v>0</v>
      </c>
      <c r="M5" t="str">
        <f t="shared" ref="M5:M26" ca="1" si="2">IF(OR(H5=4,H5=""),"",IF(K5="",J5&amp;".0",L5&amp;"."&amp;K5))</f>
        <v/>
      </c>
      <c r="N5" t="b">
        <f ca="1"/>
        <v>0</v>
      </c>
      <c r="O5" t="b">
        <f ca="1"/>
        <v>0</v>
      </c>
    </row>
    <row r="6" spans="1:15">
      <c r="A6" s="85" t="str">
        <f ca="1"/>
        <v/>
      </c>
      <c r="B6" s="159" t="str">
        <f ca="1"/>
        <v/>
      </c>
      <c r="C6" s="223" t="str">
        <f ca="1"/>
        <v/>
      </c>
      <c r="D6" s="227" t="str">
        <f ca="1"/>
        <v/>
      </c>
      <c r="H6" t="str">
        <f ca="1"/>
        <v/>
      </c>
      <c r="I6" t="str">
        <f ca="1"/>
        <v/>
      </c>
      <c r="J6" t="str">
        <f ca="1">IF(H6=1,SUMIF(H$4:H6,1),"")</f>
        <v/>
      </c>
      <c r="K6" t="str">
        <f t="shared" ca="1" si="0"/>
        <v/>
      </c>
      <c r="L6">
        <f t="shared" ca="1" si="1"/>
        <v>0</v>
      </c>
      <c r="M6" t="str">
        <f t="shared" ca="1" si="2"/>
        <v/>
      </c>
      <c r="N6" t="b">
        <f ca="1"/>
        <v>0</v>
      </c>
      <c r="O6" t="b">
        <f ca="1"/>
        <v>0</v>
      </c>
    </row>
    <row r="7" spans="1:15">
      <c r="A7" s="85" t="str">
        <f ca="1"/>
        <v/>
      </c>
      <c r="B7" s="159" t="str">
        <f ca="1"/>
        <v/>
      </c>
      <c r="C7" s="223" t="str">
        <f ca="1"/>
        <v/>
      </c>
      <c r="D7" s="227" t="str">
        <f ca="1"/>
        <v/>
      </c>
      <c r="H7" t="str">
        <f ca="1"/>
        <v/>
      </c>
      <c r="I7" t="str">
        <f ca="1"/>
        <v/>
      </c>
      <c r="J7" t="str">
        <f ca="1">IF(H7=1,SUMIF(H$4:H7,1),"")</f>
        <v/>
      </c>
      <c r="K7" t="str">
        <f t="shared" ca="1" si="0"/>
        <v/>
      </c>
      <c r="L7">
        <f t="shared" ca="1" si="1"/>
        <v>0</v>
      </c>
      <c r="M7" t="str">
        <f t="shared" ca="1" si="2"/>
        <v/>
      </c>
      <c r="N7" t="b">
        <f ca="1"/>
        <v>0</v>
      </c>
      <c r="O7" t="b">
        <f ca="1"/>
        <v>0</v>
      </c>
    </row>
    <row r="8" spans="1:15">
      <c r="A8" s="85" t="str">
        <f ca="1"/>
        <v/>
      </c>
      <c r="B8" s="159" t="str">
        <f ca="1"/>
        <v/>
      </c>
      <c r="C8" s="223" t="str">
        <f ca="1"/>
        <v/>
      </c>
      <c r="D8" s="227" t="str">
        <f ca="1"/>
        <v/>
      </c>
      <c r="H8" t="str">
        <f ca="1"/>
        <v/>
      </c>
      <c r="I8" t="str">
        <f ca="1"/>
        <v/>
      </c>
      <c r="J8" t="str">
        <f ca="1">IF(H8=1,SUMIF(H$4:H8,1),"")</f>
        <v/>
      </c>
      <c r="K8" t="str">
        <f t="shared" ref="K8:K26" ca="1" si="3">(IF(H8=2,IF(H7&lt;&gt;2,1,K7+1),""))</f>
        <v/>
      </c>
      <c r="L8">
        <f t="shared" ref="L8:L26" ca="1" si="4">IF(J8="",L7,J8)</f>
        <v>0</v>
      </c>
      <c r="M8" t="str">
        <f t="shared" ca="1" si="2"/>
        <v/>
      </c>
      <c r="N8" t="b">
        <f ca="1"/>
        <v>0</v>
      </c>
      <c r="O8" t="b">
        <f ca="1"/>
        <v>0</v>
      </c>
    </row>
    <row r="9" spans="1:15">
      <c r="A9" s="85" t="str">
        <f ca="1"/>
        <v/>
      </c>
      <c r="B9" s="159" t="str">
        <f ca="1"/>
        <v/>
      </c>
      <c r="C9" s="223" t="str">
        <f ca="1"/>
        <v/>
      </c>
      <c r="D9" s="227" t="str">
        <f ca="1"/>
        <v/>
      </c>
      <c r="H9" t="str">
        <f ca="1"/>
        <v/>
      </c>
      <c r="I9" t="str">
        <f ca="1"/>
        <v/>
      </c>
      <c r="J9" t="str">
        <f ca="1">IF(H9=1,SUMIF(H$4:H9,1),"")</f>
        <v/>
      </c>
      <c r="K9" t="str">
        <f t="shared" ca="1" si="3"/>
        <v/>
      </c>
      <c r="L9">
        <f t="shared" ca="1" si="4"/>
        <v>0</v>
      </c>
      <c r="M9" t="str">
        <f t="shared" ca="1" si="2"/>
        <v/>
      </c>
      <c r="N9" t="b">
        <f ca="1"/>
        <v>0</v>
      </c>
      <c r="O9" t="b">
        <f ca="1"/>
        <v>0</v>
      </c>
    </row>
    <row r="10" spans="1:15">
      <c r="A10" s="85" t="str">
        <f ca="1"/>
        <v/>
      </c>
      <c r="B10" s="159" t="str">
        <f ca="1"/>
        <v/>
      </c>
      <c r="C10" s="223" t="str">
        <f ca="1"/>
        <v/>
      </c>
      <c r="D10" s="227" t="str">
        <f ca="1"/>
        <v/>
      </c>
      <c r="H10" t="str">
        <f ca="1"/>
        <v/>
      </c>
      <c r="I10" t="str">
        <f ca="1"/>
        <v/>
      </c>
      <c r="J10" t="str">
        <f ca="1">IF(H10=1,SUMIF(H$4:H10,1),"")</f>
        <v/>
      </c>
      <c r="K10" t="str">
        <f t="shared" ca="1" si="3"/>
        <v/>
      </c>
      <c r="L10">
        <f t="shared" ca="1" si="4"/>
        <v>0</v>
      </c>
      <c r="M10" t="str">
        <f t="shared" ca="1" si="2"/>
        <v/>
      </c>
      <c r="N10" t="b">
        <f ca="1"/>
        <v>0</v>
      </c>
      <c r="O10" t="b">
        <f ca="1"/>
        <v>0</v>
      </c>
    </row>
    <row r="11" spans="1:15">
      <c r="A11" s="85" t="str">
        <f ca="1"/>
        <v/>
      </c>
      <c r="B11" s="159" t="str">
        <f ca="1"/>
        <v/>
      </c>
      <c r="C11" s="223" t="str">
        <f ca="1"/>
        <v/>
      </c>
      <c r="D11" s="227" t="str">
        <f ca="1"/>
        <v/>
      </c>
      <c r="H11" t="str">
        <f ca="1"/>
        <v/>
      </c>
      <c r="I11" t="str">
        <f ca="1"/>
        <v/>
      </c>
      <c r="J11" t="str">
        <f ca="1">IF(H11=1,SUMIF(H$4:H11,1),"")</f>
        <v/>
      </c>
      <c r="K11" t="str">
        <f t="shared" ca="1" si="3"/>
        <v/>
      </c>
      <c r="L11">
        <f t="shared" ca="1" si="4"/>
        <v>0</v>
      </c>
      <c r="M11" t="str">
        <f t="shared" ca="1" si="2"/>
        <v/>
      </c>
      <c r="N11" t="b">
        <f ca="1"/>
        <v>0</v>
      </c>
      <c r="O11" t="b">
        <f ca="1"/>
        <v>0</v>
      </c>
    </row>
    <row r="12" spans="1:15">
      <c r="A12" s="85" t="str">
        <f ca="1"/>
        <v/>
      </c>
      <c r="B12" s="159" t="str">
        <f ca="1"/>
        <v/>
      </c>
      <c r="C12" s="223" t="str">
        <f ca="1"/>
        <v/>
      </c>
      <c r="D12" s="227" t="str">
        <f ca="1"/>
        <v/>
      </c>
      <c r="H12" t="str">
        <f ca="1"/>
        <v/>
      </c>
      <c r="I12" t="str">
        <f ca="1"/>
        <v/>
      </c>
      <c r="J12" t="str">
        <f ca="1">IF(H12=1,SUMIF(H$4:H12,1),"")</f>
        <v/>
      </c>
      <c r="K12" t="str">
        <f t="shared" ca="1" si="3"/>
        <v/>
      </c>
      <c r="L12">
        <f t="shared" ca="1" si="4"/>
        <v>0</v>
      </c>
      <c r="M12" t="str">
        <f t="shared" ca="1" si="2"/>
        <v/>
      </c>
      <c r="N12" t="b">
        <f ca="1"/>
        <v>0</v>
      </c>
      <c r="O12" t="b">
        <f ca="1"/>
        <v>0</v>
      </c>
    </row>
    <row r="13" spans="1:15">
      <c r="A13" s="85" t="str">
        <f ca="1"/>
        <v/>
      </c>
      <c r="B13" s="159" t="str">
        <f ca="1"/>
        <v/>
      </c>
      <c r="C13" s="223" t="str">
        <f ca="1"/>
        <v/>
      </c>
      <c r="D13" s="227" t="str">
        <f ca="1"/>
        <v/>
      </c>
      <c r="H13" t="str">
        <f ca="1"/>
        <v/>
      </c>
      <c r="I13" t="str">
        <f ca="1"/>
        <v/>
      </c>
      <c r="J13" t="str">
        <f ca="1">IF(H13=1,SUMIF(H$4:H13,1),"")</f>
        <v/>
      </c>
      <c r="K13" t="str">
        <f t="shared" ca="1" si="3"/>
        <v/>
      </c>
      <c r="L13">
        <f t="shared" ca="1" si="4"/>
        <v>0</v>
      </c>
      <c r="M13" t="str">
        <f t="shared" ca="1" si="2"/>
        <v/>
      </c>
      <c r="N13" t="b">
        <f ca="1"/>
        <v>0</v>
      </c>
      <c r="O13" t="b">
        <f ca="1"/>
        <v>0</v>
      </c>
    </row>
    <row r="14" spans="1:15">
      <c r="A14" s="85" t="str">
        <f ca="1"/>
        <v/>
      </c>
      <c r="B14" s="159" t="str">
        <f ca="1"/>
        <v/>
      </c>
      <c r="C14" s="223" t="str">
        <f ca="1"/>
        <v/>
      </c>
      <c r="D14" s="227" t="str">
        <f ca="1"/>
        <v/>
      </c>
      <c r="H14" t="str">
        <f ca="1"/>
        <v/>
      </c>
      <c r="I14" t="str">
        <f ca="1"/>
        <v/>
      </c>
      <c r="J14" t="str">
        <f ca="1">IF(H14=1,SUMIF(H$4:H14,1),"")</f>
        <v/>
      </c>
      <c r="K14" t="str">
        <f t="shared" ca="1" si="3"/>
        <v/>
      </c>
      <c r="L14">
        <f t="shared" ca="1" si="4"/>
        <v>0</v>
      </c>
      <c r="M14" t="str">
        <f t="shared" ca="1" si="2"/>
        <v/>
      </c>
      <c r="N14" t="b">
        <f ca="1"/>
        <v>0</v>
      </c>
      <c r="O14" t="b">
        <f ca="1"/>
        <v>0</v>
      </c>
    </row>
    <row r="15" spans="1:15">
      <c r="A15" s="85" t="str">
        <f ca="1"/>
        <v/>
      </c>
      <c r="B15" s="159" t="str">
        <f ca="1"/>
        <v/>
      </c>
      <c r="C15" s="223" t="str">
        <f ca="1"/>
        <v/>
      </c>
      <c r="D15" s="227" t="str">
        <f ca="1"/>
        <v/>
      </c>
      <c r="H15" t="str">
        <f ca="1"/>
        <v/>
      </c>
      <c r="I15" t="str">
        <f ca="1"/>
        <v/>
      </c>
      <c r="J15" t="str">
        <f ca="1">IF(H15=1,SUMIF(H$4:H15,1),"")</f>
        <v/>
      </c>
      <c r="K15" t="str">
        <f t="shared" ca="1" si="3"/>
        <v/>
      </c>
      <c r="L15">
        <f t="shared" ca="1" si="4"/>
        <v>0</v>
      </c>
      <c r="M15" t="str">
        <f t="shared" ca="1" si="2"/>
        <v/>
      </c>
      <c r="N15" t="b">
        <f ca="1"/>
        <v>0</v>
      </c>
      <c r="O15" t="b">
        <f ca="1"/>
        <v>0</v>
      </c>
    </row>
    <row r="16" spans="1:15">
      <c r="A16" s="85" t="str">
        <f ca="1"/>
        <v/>
      </c>
      <c r="B16" s="159" t="str">
        <f ca="1"/>
        <v/>
      </c>
      <c r="C16" s="223" t="str">
        <f ca="1"/>
        <v/>
      </c>
      <c r="D16" s="227" t="str">
        <f ca="1"/>
        <v/>
      </c>
      <c r="H16" t="str">
        <f ca="1"/>
        <v/>
      </c>
      <c r="I16" t="str">
        <f ca="1"/>
        <v/>
      </c>
      <c r="J16" t="str">
        <f ca="1">IF(H16=1,SUMIF(H$4:H16,1),"")</f>
        <v/>
      </c>
      <c r="K16" t="str">
        <f t="shared" ca="1" si="3"/>
        <v/>
      </c>
      <c r="L16">
        <f t="shared" ca="1" si="4"/>
        <v>0</v>
      </c>
      <c r="M16" t="str">
        <f t="shared" ca="1" si="2"/>
        <v/>
      </c>
      <c r="N16" t="b">
        <f ca="1"/>
        <v>0</v>
      </c>
      <c r="O16" t="b">
        <f ca="1"/>
        <v>0</v>
      </c>
    </row>
    <row r="17" spans="1:15">
      <c r="A17" s="85" t="str">
        <f ca="1"/>
        <v/>
      </c>
      <c r="B17" s="159" t="str">
        <f ca="1"/>
        <v/>
      </c>
      <c r="C17" s="223" t="str">
        <f ca="1"/>
        <v/>
      </c>
      <c r="D17" s="227" t="str">
        <f ca="1"/>
        <v/>
      </c>
      <c r="H17" t="str">
        <f ca="1"/>
        <v/>
      </c>
      <c r="I17" t="str">
        <f ca="1"/>
        <v/>
      </c>
      <c r="J17" t="str">
        <f ca="1">IF(H17=1,SUMIF(H$4:H17,1),"")</f>
        <v/>
      </c>
      <c r="K17" t="str">
        <f t="shared" ca="1" si="3"/>
        <v/>
      </c>
      <c r="L17">
        <f t="shared" ca="1" si="4"/>
        <v>0</v>
      </c>
      <c r="M17" t="str">
        <f t="shared" ca="1" si="2"/>
        <v/>
      </c>
      <c r="N17" t="b">
        <f ca="1"/>
        <v>0</v>
      </c>
      <c r="O17" t="b">
        <f ca="1"/>
        <v>0</v>
      </c>
    </row>
    <row r="18" spans="1:15">
      <c r="A18" s="85" t="str">
        <f ca="1"/>
        <v/>
      </c>
      <c r="B18" s="159" t="str">
        <f ca="1"/>
        <v/>
      </c>
      <c r="C18" s="223" t="str">
        <f ca="1"/>
        <v/>
      </c>
      <c r="D18" s="227" t="str">
        <f ca="1"/>
        <v/>
      </c>
      <c r="H18" t="str">
        <f ca="1"/>
        <v/>
      </c>
      <c r="I18" t="str">
        <f ca="1"/>
        <v/>
      </c>
      <c r="J18" t="str">
        <f ca="1">IF(H18=1,SUMIF(H$4:H18,1),"")</f>
        <v/>
      </c>
      <c r="K18" t="str">
        <f t="shared" ca="1" si="3"/>
        <v/>
      </c>
      <c r="L18">
        <f t="shared" ca="1" si="4"/>
        <v>0</v>
      </c>
      <c r="M18" t="str">
        <f t="shared" ca="1" si="2"/>
        <v/>
      </c>
      <c r="N18" t="b">
        <f ca="1"/>
        <v>0</v>
      </c>
      <c r="O18" t="b">
        <f ca="1"/>
        <v>0</v>
      </c>
    </row>
    <row r="19" spans="1:15">
      <c r="A19" s="85" t="str">
        <f ca="1"/>
        <v/>
      </c>
      <c r="B19" s="159" t="str">
        <f ca="1"/>
        <v/>
      </c>
      <c r="C19" s="223" t="str">
        <f ca="1"/>
        <v/>
      </c>
      <c r="D19" s="227" t="str">
        <f ca="1"/>
        <v/>
      </c>
      <c r="H19" t="str">
        <f ca="1"/>
        <v/>
      </c>
      <c r="I19" t="str">
        <f ca="1"/>
        <v/>
      </c>
      <c r="J19" t="str">
        <f ca="1">IF(H19=1,SUMIF(H$4:H19,1),"")</f>
        <v/>
      </c>
      <c r="K19" t="str">
        <f t="shared" ca="1" si="3"/>
        <v/>
      </c>
      <c r="L19">
        <f t="shared" ca="1" si="4"/>
        <v>0</v>
      </c>
      <c r="M19" t="str">
        <f t="shared" ca="1" si="2"/>
        <v/>
      </c>
      <c r="N19" t="b">
        <f ca="1"/>
        <v>0</v>
      </c>
      <c r="O19" t="b">
        <f ca="1"/>
        <v>0</v>
      </c>
    </row>
    <row r="20" spans="1:15">
      <c r="A20" s="85" t="str">
        <f ca="1"/>
        <v/>
      </c>
      <c r="B20" s="159" t="str">
        <f ca="1"/>
        <v/>
      </c>
      <c r="C20" s="223" t="str">
        <f ca="1"/>
        <v/>
      </c>
      <c r="D20" s="227" t="str">
        <f ca="1"/>
        <v/>
      </c>
      <c r="H20" t="str">
        <f ca="1"/>
        <v/>
      </c>
      <c r="I20" t="str">
        <f ca="1"/>
        <v/>
      </c>
      <c r="J20" t="str">
        <f ca="1">IF(H20=1,SUMIF(H$4:H20,1),"")</f>
        <v/>
      </c>
      <c r="K20" t="str">
        <f t="shared" ca="1" si="3"/>
        <v/>
      </c>
      <c r="L20">
        <f t="shared" ca="1" si="4"/>
        <v>0</v>
      </c>
      <c r="M20" t="str">
        <f t="shared" ca="1" si="2"/>
        <v/>
      </c>
      <c r="N20" t="b">
        <f ca="1"/>
        <v>0</v>
      </c>
      <c r="O20" t="b">
        <f ca="1"/>
        <v>0</v>
      </c>
    </row>
    <row r="21" spans="1:15">
      <c r="A21" s="85" t="str">
        <f ca="1"/>
        <v/>
      </c>
      <c r="B21" s="159" t="str">
        <f ca="1"/>
        <v/>
      </c>
      <c r="C21" s="223" t="str">
        <f ca="1"/>
        <v/>
      </c>
      <c r="D21" s="227" t="str">
        <f ca="1"/>
        <v/>
      </c>
      <c r="H21" t="str">
        <f ca="1"/>
        <v/>
      </c>
      <c r="I21" t="str">
        <f ca="1"/>
        <v/>
      </c>
      <c r="J21" t="str">
        <f ca="1">IF(H21=1,SUMIF(H$4:H21,1),"")</f>
        <v/>
      </c>
      <c r="K21" t="str">
        <f t="shared" ca="1" si="3"/>
        <v/>
      </c>
      <c r="L21">
        <f t="shared" ca="1" si="4"/>
        <v>0</v>
      </c>
      <c r="M21" t="str">
        <f t="shared" ca="1" si="2"/>
        <v/>
      </c>
      <c r="N21" t="b">
        <f ca="1"/>
        <v>0</v>
      </c>
      <c r="O21" t="b">
        <f ca="1"/>
        <v>0</v>
      </c>
    </row>
    <row r="22" spans="1:15">
      <c r="A22" s="85" t="str">
        <f ca="1"/>
        <v/>
      </c>
      <c r="B22" s="159" t="str">
        <f ca="1"/>
        <v/>
      </c>
      <c r="C22" s="223" t="str">
        <f ca="1"/>
        <v/>
      </c>
      <c r="D22" s="227" t="str">
        <f ca="1"/>
        <v/>
      </c>
      <c r="H22" t="str">
        <f ca="1"/>
        <v/>
      </c>
      <c r="I22" t="str">
        <f ca="1"/>
        <v/>
      </c>
      <c r="J22" t="str">
        <f ca="1">IF(H22=1,SUMIF(H$4:H22,1),"")</f>
        <v/>
      </c>
      <c r="K22" t="str">
        <f t="shared" ca="1" si="3"/>
        <v/>
      </c>
      <c r="L22">
        <f t="shared" ca="1" si="4"/>
        <v>0</v>
      </c>
      <c r="M22" t="str">
        <f t="shared" ca="1" si="2"/>
        <v/>
      </c>
      <c r="N22" t="b">
        <f ca="1"/>
        <v>0</v>
      </c>
      <c r="O22" t="b">
        <f ca="1"/>
        <v>0</v>
      </c>
    </row>
    <row r="23" spans="1:15">
      <c r="A23" s="85" t="str">
        <f ca="1"/>
        <v/>
      </c>
      <c r="B23" s="159" t="str">
        <f ca="1"/>
        <v/>
      </c>
      <c r="C23" s="223" t="str">
        <f ca="1"/>
        <v/>
      </c>
      <c r="D23" s="227" t="str">
        <f ca="1"/>
        <v/>
      </c>
      <c r="H23" t="str">
        <f ca="1"/>
        <v/>
      </c>
      <c r="I23" t="str">
        <f ca="1"/>
        <v/>
      </c>
      <c r="J23" t="str">
        <f ca="1">IF(H23=1,SUMIF(H$4:H23,1),"")</f>
        <v/>
      </c>
      <c r="K23" t="str">
        <f t="shared" ca="1" si="3"/>
        <v/>
      </c>
      <c r="L23">
        <f t="shared" ca="1" si="4"/>
        <v>0</v>
      </c>
      <c r="M23" t="str">
        <f t="shared" ca="1" si="2"/>
        <v/>
      </c>
      <c r="N23" t="b">
        <f ca="1"/>
        <v>0</v>
      </c>
      <c r="O23" t="b">
        <f ca="1"/>
        <v>0</v>
      </c>
    </row>
    <row r="24" spans="1:15">
      <c r="A24" s="85" t="str">
        <f ca="1"/>
        <v/>
      </c>
      <c r="B24" s="159" t="str">
        <f ca="1"/>
        <v/>
      </c>
      <c r="C24" s="223" t="str">
        <f ca="1"/>
        <v/>
      </c>
      <c r="D24" s="227" t="str">
        <f ca="1"/>
        <v/>
      </c>
      <c r="H24" t="str">
        <f ca="1"/>
        <v/>
      </c>
      <c r="I24" t="str">
        <f ca="1"/>
        <v/>
      </c>
      <c r="J24" t="str">
        <f ca="1">IF(H24=1,SUMIF(H$4:H24,1),"")</f>
        <v/>
      </c>
      <c r="K24" t="str">
        <f t="shared" ca="1" si="3"/>
        <v/>
      </c>
      <c r="L24">
        <f t="shared" ca="1" si="4"/>
        <v>0</v>
      </c>
      <c r="M24" t="str">
        <f t="shared" ca="1" si="2"/>
        <v/>
      </c>
      <c r="N24" t="b">
        <f ca="1"/>
        <v>0</v>
      </c>
      <c r="O24" t="b">
        <f ca="1"/>
        <v>0</v>
      </c>
    </row>
    <row r="25" spans="1:15">
      <c r="A25" s="85" t="str">
        <f ca="1"/>
        <v/>
      </c>
      <c r="B25" s="159" t="str">
        <f ca="1"/>
        <v/>
      </c>
      <c r="C25" s="223" t="str">
        <f ca="1"/>
        <v/>
      </c>
      <c r="D25" s="227" t="str">
        <f ca="1"/>
        <v/>
      </c>
      <c r="H25" t="str">
        <f ca="1"/>
        <v/>
      </c>
      <c r="I25" t="str">
        <f ca="1"/>
        <v/>
      </c>
      <c r="J25" t="str">
        <f ca="1">IF(H25=1,SUMIF(H$4:H25,1),"")</f>
        <v/>
      </c>
      <c r="K25" t="str">
        <f t="shared" ca="1" si="3"/>
        <v/>
      </c>
      <c r="L25">
        <f t="shared" ca="1" si="4"/>
        <v>0</v>
      </c>
      <c r="M25" t="str">
        <f t="shared" ca="1" si="2"/>
        <v/>
      </c>
      <c r="N25" t="b">
        <f ca="1"/>
        <v>0</v>
      </c>
      <c r="O25" t="b">
        <f ca="1"/>
        <v>0</v>
      </c>
    </row>
    <row r="26" spans="1:15">
      <c r="A26" s="85" t="str">
        <f ca="1"/>
        <v/>
      </c>
      <c r="B26" s="159" t="str">
        <f ca="1"/>
        <v/>
      </c>
      <c r="C26" s="223" t="str">
        <f ca="1"/>
        <v/>
      </c>
      <c r="D26" s="227" t="str">
        <f ca="1"/>
        <v/>
      </c>
      <c r="H26" t="str">
        <f ca="1"/>
        <v/>
      </c>
      <c r="I26" t="str">
        <f ca="1"/>
        <v/>
      </c>
      <c r="J26" t="str">
        <f ca="1">IF(H26=1,SUMIF(H$4:H26,1),"")</f>
        <v/>
      </c>
      <c r="K26" t="str">
        <f t="shared" ca="1" si="3"/>
        <v/>
      </c>
      <c r="L26">
        <f t="shared" ca="1" si="4"/>
        <v>0</v>
      </c>
      <c r="M26" t="str">
        <f t="shared" ca="1" si="2"/>
        <v/>
      </c>
      <c r="N26" t="b">
        <f ca="1"/>
        <v>0</v>
      </c>
      <c r="O26" t="b">
        <f ca="1"/>
        <v>0</v>
      </c>
    </row>
    <row r="27" spans="1:15">
      <c r="A27" s="85" t="str">
        <f ca="1"/>
        <v/>
      </c>
      <c r="B27" s="159" t="str">
        <f ca="1"/>
        <v/>
      </c>
      <c r="C27" s="223" t="str">
        <f ca="1"/>
        <v/>
      </c>
      <c r="D27" s="227" t="str">
        <f ca="1"/>
        <v/>
      </c>
      <c r="H27" t="str">
        <f ca="1"/>
        <v/>
      </c>
      <c r="I27" t="str">
        <f ca="1"/>
        <v/>
      </c>
      <c r="J27" t="str">
        <f ca="1">IF(H27=1,SUMIF(H$4:H27,1),"")</f>
        <v/>
      </c>
      <c r="K27" t="str">
        <f t="shared" ref="K27:K90" ca="1" si="5">(IF(H27=2,IF(H26&lt;&gt;2,1,K26+1),""))</f>
        <v/>
      </c>
      <c r="L27">
        <f t="shared" ref="L27:L90" ca="1" si="6">IF(J27="",L26,J27)</f>
        <v>0</v>
      </c>
      <c r="M27" t="str">
        <f t="shared" ref="M27:M90" ca="1" si="7">IF(OR(H27=4,H27=""),"",IF(K27="",J27&amp;".0",L27&amp;"."&amp;K27))</f>
        <v/>
      </c>
      <c r="N27" t="b">
        <f ca="1"/>
        <v>0</v>
      </c>
      <c r="O27" t="b">
        <f ca="1"/>
        <v>0</v>
      </c>
    </row>
    <row r="28" spans="1:15">
      <c r="A28" s="85" t="str">
        <f ca="1"/>
        <v/>
      </c>
      <c r="B28" s="159" t="str">
        <f ca="1"/>
        <v/>
      </c>
      <c r="C28" s="223" t="str">
        <f ca="1"/>
        <v/>
      </c>
      <c r="D28" s="227" t="str">
        <f ca="1"/>
        <v/>
      </c>
      <c r="H28" t="str">
        <f ca="1"/>
        <v/>
      </c>
      <c r="I28" t="str">
        <f ca="1"/>
        <v/>
      </c>
      <c r="J28" t="str">
        <f ca="1">IF(H28=1,SUMIF(H$4:H28,1),"")</f>
        <v/>
      </c>
      <c r="K28" t="str">
        <f t="shared" ca="1" si="5"/>
        <v/>
      </c>
      <c r="L28">
        <f t="shared" ca="1" si="6"/>
        <v>0</v>
      </c>
      <c r="M28" t="str">
        <f t="shared" ca="1" si="7"/>
        <v/>
      </c>
      <c r="N28" t="b">
        <f ca="1"/>
        <v>0</v>
      </c>
      <c r="O28" t="b">
        <f ca="1"/>
        <v>0</v>
      </c>
    </row>
    <row r="29" spans="1:15">
      <c r="A29" s="85" t="str">
        <f ca="1"/>
        <v/>
      </c>
      <c r="B29" s="159" t="str">
        <f ca="1"/>
        <v/>
      </c>
      <c r="C29" s="223" t="str">
        <f ca="1"/>
        <v/>
      </c>
      <c r="D29" s="227" t="str">
        <f ca="1"/>
        <v/>
      </c>
      <c r="H29" t="str">
        <f ca="1"/>
        <v/>
      </c>
      <c r="I29" t="str">
        <f ca="1"/>
        <v/>
      </c>
      <c r="J29" t="str">
        <f ca="1">IF(H29=1,SUMIF(H$4:H29,1),"")</f>
        <v/>
      </c>
      <c r="K29" t="str">
        <f t="shared" ca="1" si="5"/>
        <v/>
      </c>
      <c r="L29">
        <f t="shared" ca="1" si="6"/>
        <v>0</v>
      </c>
      <c r="M29" t="str">
        <f t="shared" ca="1" si="7"/>
        <v/>
      </c>
      <c r="N29" t="b">
        <f ca="1"/>
        <v>0</v>
      </c>
      <c r="O29" t="b">
        <f ca="1"/>
        <v>0</v>
      </c>
    </row>
    <row r="30" spans="1:15">
      <c r="A30" s="85" t="str">
        <f ca="1"/>
        <v/>
      </c>
      <c r="B30" s="159" t="str">
        <f ca="1"/>
        <v/>
      </c>
      <c r="C30" s="223" t="str">
        <f ca="1"/>
        <v/>
      </c>
      <c r="D30" s="227" t="str">
        <f ca="1"/>
        <v/>
      </c>
      <c r="H30" t="str">
        <f ca="1"/>
        <v/>
      </c>
      <c r="I30" t="str">
        <f ca="1"/>
        <v/>
      </c>
      <c r="J30" t="str">
        <f ca="1">IF(H30=1,SUMIF(H$4:H30,1),"")</f>
        <v/>
      </c>
      <c r="K30" t="str">
        <f t="shared" ca="1" si="5"/>
        <v/>
      </c>
      <c r="L30">
        <f t="shared" ca="1" si="6"/>
        <v>0</v>
      </c>
      <c r="M30" t="str">
        <f t="shared" ca="1" si="7"/>
        <v/>
      </c>
      <c r="N30" t="b">
        <f ca="1"/>
        <v>0</v>
      </c>
      <c r="O30" t="b">
        <f ca="1"/>
        <v>0</v>
      </c>
    </row>
    <row r="31" spans="1:15">
      <c r="A31" s="85" t="str">
        <f ca="1"/>
        <v/>
      </c>
      <c r="B31" s="159" t="str">
        <f ca="1"/>
        <v/>
      </c>
      <c r="C31" s="223" t="str">
        <f ca="1"/>
        <v/>
      </c>
      <c r="D31" s="227" t="str">
        <f ca="1"/>
        <v/>
      </c>
      <c r="H31" t="str">
        <f ca="1"/>
        <v/>
      </c>
      <c r="I31" t="str">
        <f ca="1"/>
        <v/>
      </c>
      <c r="J31" t="str">
        <f ca="1">IF(H31=1,SUMIF(H$4:H31,1),"")</f>
        <v/>
      </c>
      <c r="K31" t="str">
        <f t="shared" ca="1" si="5"/>
        <v/>
      </c>
      <c r="L31">
        <f t="shared" ca="1" si="6"/>
        <v>0</v>
      </c>
      <c r="M31" t="str">
        <f t="shared" ca="1" si="7"/>
        <v/>
      </c>
      <c r="N31" t="b">
        <f ca="1"/>
        <v>0</v>
      </c>
      <c r="O31" t="b">
        <f ca="1"/>
        <v>0</v>
      </c>
    </row>
    <row r="32" spans="1:15">
      <c r="A32" s="85" t="str">
        <f ca="1"/>
        <v/>
      </c>
      <c r="B32" s="159" t="str">
        <f ca="1"/>
        <v/>
      </c>
      <c r="C32" s="223" t="str">
        <f ca="1"/>
        <v/>
      </c>
      <c r="D32" s="227" t="str">
        <f ca="1"/>
        <v/>
      </c>
      <c r="H32" t="str">
        <f ca="1"/>
        <v/>
      </c>
      <c r="I32" t="str">
        <f ca="1"/>
        <v/>
      </c>
      <c r="J32" t="str">
        <f ca="1">IF(H32=1,SUMIF(H$4:H32,1),"")</f>
        <v/>
      </c>
      <c r="K32" t="str">
        <f t="shared" ca="1" si="5"/>
        <v/>
      </c>
      <c r="L32">
        <f t="shared" ca="1" si="6"/>
        <v>0</v>
      </c>
      <c r="M32" t="str">
        <f t="shared" ca="1" si="7"/>
        <v/>
      </c>
      <c r="N32" t="b">
        <f ca="1"/>
        <v>0</v>
      </c>
      <c r="O32" t="b">
        <f ca="1"/>
        <v>0</v>
      </c>
    </row>
    <row r="33" spans="1:15">
      <c r="A33" s="85" t="str">
        <f ca="1"/>
        <v/>
      </c>
      <c r="B33" s="159" t="str">
        <f ca="1"/>
        <v/>
      </c>
      <c r="C33" s="223" t="str">
        <f ca="1"/>
        <v/>
      </c>
      <c r="D33" s="227" t="str">
        <f ca="1"/>
        <v/>
      </c>
      <c r="H33" t="str">
        <f ca="1"/>
        <v/>
      </c>
      <c r="I33" t="str">
        <f ca="1"/>
        <v/>
      </c>
      <c r="J33" t="str">
        <f ca="1">IF(H33=1,SUMIF(H$4:H33,1),"")</f>
        <v/>
      </c>
      <c r="K33" t="str">
        <f t="shared" ca="1" si="5"/>
        <v/>
      </c>
      <c r="L33">
        <f t="shared" ca="1" si="6"/>
        <v>0</v>
      </c>
      <c r="M33" t="str">
        <f t="shared" ca="1" si="7"/>
        <v/>
      </c>
      <c r="N33" t="b">
        <f ca="1"/>
        <v>0</v>
      </c>
      <c r="O33" t="b">
        <f ca="1"/>
        <v>0</v>
      </c>
    </row>
    <row r="34" spans="1:15">
      <c r="A34" s="85" t="str">
        <f ca="1"/>
        <v/>
      </c>
      <c r="B34" s="159" t="str">
        <f ca="1"/>
        <v/>
      </c>
      <c r="C34" s="223" t="str">
        <f ca="1"/>
        <v/>
      </c>
      <c r="D34" s="227" t="str">
        <f ca="1"/>
        <v/>
      </c>
      <c r="H34" t="str">
        <f ca="1"/>
        <v/>
      </c>
      <c r="I34" t="str">
        <f ca="1"/>
        <v/>
      </c>
      <c r="J34" t="str">
        <f ca="1">IF(H34=1,SUMIF(H$4:H34,1),"")</f>
        <v/>
      </c>
      <c r="K34" t="str">
        <f t="shared" ca="1" si="5"/>
        <v/>
      </c>
      <c r="L34">
        <f t="shared" ca="1" si="6"/>
        <v>0</v>
      </c>
      <c r="M34" t="str">
        <f t="shared" ca="1" si="7"/>
        <v/>
      </c>
      <c r="N34" t="b">
        <f ca="1"/>
        <v>0</v>
      </c>
      <c r="O34" t="b">
        <f ca="1"/>
        <v>0</v>
      </c>
    </row>
    <row r="35" spans="1:15">
      <c r="A35" s="85" t="str">
        <f ca="1"/>
        <v/>
      </c>
      <c r="B35" s="159" t="str">
        <f ca="1"/>
        <v/>
      </c>
      <c r="C35" s="223" t="str">
        <f ca="1"/>
        <v/>
      </c>
      <c r="D35" s="227" t="str">
        <f ca="1"/>
        <v/>
      </c>
      <c r="H35" t="str">
        <f ca="1"/>
        <v/>
      </c>
      <c r="I35" t="str">
        <f ca="1"/>
        <v/>
      </c>
      <c r="J35" t="str">
        <f ca="1">IF(H35=1,SUMIF(H$4:H35,1),"")</f>
        <v/>
      </c>
      <c r="K35" t="str">
        <f t="shared" ca="1" si="5"/>
        <v/>
      </c>
      <c r="L35">
        <f t="shared" ca="1" si="6"/>
        <v>0</v>
      </c>
      <c r="M35" t="str">
        <f t="shared" ca="1" si="7"/>
        <v/>
      </c>
      <c r="N35" t="b">
        <f ca="1"/>
        <v>0</v>
      </c>
      <c r="O35" t="b">
        <f ca="1"/>
        <v>0</v>
      </c>
    </row>
    <row r="36" spans="1:15">
      <c r="A36" s="85" t="str">
        <f ca="1"/>
        <v/>
      </c>
      <c r="B36" s="159" t="str">
        <f ca="1"/>
        <v/>
      </c>
      <c r="C36" s="223" t="str">
        <f ca="1"/>
        <v/>
      </c>
      <c r="D36" s="227" t="str">
        <f ca="1"/>
        <v/>
      </c>
      <c r="H36" t="str">
        <f ca="1"/>
        <v/>
      </c>
      <c r="I36" t="str">
        <f ca="1"/>
        <v/>
      </c>
      <c r="J36" t="str">
        <f ca="1">IF(H36=1,SUMIF(H$4:H36,1),"")</f>
        <v/>
      </c>
      <c r="K36" t="str">
        <f t="shared" ca="1" si="5"/>
        <v/>
      </c>
      <c r="L36">
        <f t="shared" ca="1" si="6"/>
        <v>0</v>
      </c>
      <c r="M36" t="str">
        <f t="shared" ca="1" si="7"/>
        <v/>
      </c>
      <c r="N36" t="b">
        <f ca="1"/>
        <v>0</v>
      </c>
      <c r="O36" t="b">
        <f ca="1"/>
        <v>0</v>
      </c>
    </row>
    <row r="37" spans="1:15">
      <c r="A37" s="85" t="str">
        <f ca="1"/>
        <v/>
      </c>
      <c r="B37" s="159" t="str">
        <f ca="1"/>
        <v/>
      </c>
      <c r="C37" s="223" t="str">
        <f ca="1"/>
        <v/>
      </c>
      <c r="D37" s="227" t="str">
        <f ca="1"/>
        <v/>
      </c>
      <c r="H37" t="str">
        <f ca="1"/>
        <v/>
      </c>
      <c r="I37" t="str">
        <f ca="1"/>
        <v/>
      </c>
      <c r="J37" t="str">
        <f ca="1">IF(H37=1,SUMIF(H$4:H37,1),"")</f>
        <v/>
      </c>
      <c r="K37" t="str">
        <f t="shared" ca="1" si="5"/>
        <v/>
      </c>
      <c r="L37">
        <f t="shared" ca="1" si="6"/>
        <v>0</v>
      </c>
      <c r="M37" t="str">
        <f t="shared" ca="1" si="7"/>
        <v/>
      </c>
      <c r="N37" t="b">
        <f ca="1"/>
        <v>0</v>
      </c>
      <c r="O37" t="b">
        <f ca="1"/>
        <v>0</v>
      </c>
    </row>
    <row r="38" spans="1:15">
      <c r="A38" s="85" t="str">
        <f ca="1"/>
        <v/>
      </c>
      <c r="B38" s="159" t="str">
        <f ca="1"/>
        <v/>
      </c>
      <c r="C38" s="223" t="str">
        <f ca="1"/>
        <v/>
      </c>
      <c r="D38" s="227" t="str">
        <f ca="1"/>
        <v/>
      </c>
      <c r="H38" t="str">
        <f ca="1"/>
        <v/>
      </c>
      <c r="I38" t="str">
        <f ca="1"/>
        <v/>
      </c>
      <c r="J38" t="str">
        <f ca="1">IF(H38=1,SUMIF(H$4:H38,1),"")</f>
        <v/>
      </c>
      <c r="K38" t="str">
        <f t="shared" ca="1" si="5"/>
        <v/>
      </c>
      <c r="L38">
        <f t="shared" ca="1" si="6"/>
        <v>0</v>
      </c>
      <c r="M38" t="str">
        <f t="shared" ca="1" si="7"/>
        <v/>
      </c>
      <c r="N38" t="b">
        <f ca="1"/>
        <v>0</v>
      </c>
      <c r="O38" t="b">
        <f ca="1"/>
        <v>0</v>
      </c>
    </row>
    <row r="39" spans="1:15">
      <c r="A39" s="85" t="str">
        <f ca="1"/>
        <v/>
      </c>
      <c r="B39" s="159" t="str">
        <f ca="1"/>
        <v/>
      </c>
      <c r="C39" s="223" t="str">
        <f ca="1"/>
        <v/>
      </c>
      <c r="D39" s="227" t="str">
        <f ca="1"/>
        <v/>
      </c>
      <c r="H39" t="str">
        <f ca="1"/>
        <v/>
      </c>
      <c r="I39" t="str">
        <f ca="1"/>
        <v/>
      </c>
      <c r="J39" t="str">
        <f ca="1">IF(H39=1,SUMIF(H$4:H39,1),"")</f>
        <v/>
      </c>
      <c r="K39" t="str">
        <f t="shared" ca="1" si="5"/>
        <v/>
      </c>
      <c r="L39">
        <f t="shared" ca="1" si="6"/>
        <v>0</v>
      </c>
      <c r="M39" t="str">
        <f t="shared" ca="1" si="7"/>
        <v/>
      </c>
      <c r="N39" t="b">
        <f ca="1"/>
        <v>0</v>
      </c>
      <c r="O39" t="b">
        <f ca="1"/>
        <v>0</v>
      </c>
    </row>
    <row r="40" spans="1:15">
      <c r="A40" s="85" t="str">
        <f ca="1"/>
        <v/>
      </c>
      <c r="B40" s="159" t="str">
        <f ca="1"/>
        <v/>
      </c>
      <c r="C40" s="223" t="str">
        <f ca="1"/>
        <v/>
      </c>
      <c r="D40" s="227" t="str">
        <f ca="1"/>
        <v/>
      </c>
      <c r="H40" t="str">
        <f ca="1"/>
        <v/>
      </c>
      <c r="I40" t="str">
        <f ca="1"/>
        <v/>
      </c>
      <c r="J40" t="str">
        <f ca="1">IF(H40=1,SUMIF(H$4:H40,1),"")</f>
        <v/>
      </c>
      <c r="K40" t="str">
        <f t="shared" ca="1" si="5"/>
        <v/>
      </c>
      <c r="L40">
        <f t="shared" ca="1" si="6"/>
        <v>0</v>
      </c>
      <c r="M40" t="str">
        <f t="shared" ca="1" si="7"/>
        <v/>
      </c>
      <c r="N40" t="b">
        <f ca="1"/>
        <v>0</v>
      </c>
      <c r="O40" t="b">
        <f ca="1"/>
        <v>0</v>
      </c>
    </row>
    <row r="41" spans="1:15">
      <c r="A41" s="85" t="str">
        <f ca="1"/>
        <v/>
      </c>
      <c r="B41" s="159" t="str">
        <f ca="1"/>
        <v/>
      </c>
      <c r="C41" s="223" t="str">
        <f ca="1"/>
        <v/>
      </c>
      <c r="D41" s="227" t="str">
        <f ca="1"/>
        <v/>
      </c>
      <c r="H41" t="str">
        <f ca="1"/>
        <v/>
      </c>
      <c r="I41" t="str">
        <f ca="1"/>
        <v/>
      </c>
      <c r="J41" t="str">
        <f ca="1">IF(H41=1,SUMIF(H$4:H41,1),"")</f>
        <v/>
      </c>
      <c r="K41" t="str">
        <f t="shared" ca="1" si="5"/>
        <v/>
      </c>
      <c r="L41">
        <f t="shared" ca="1" si="6"/>
        <v>0</v>
      </c>
      <c r="M41" t="str">
        <f t="shared" ca="1" si="7"/>
        <v/>
      </c>
      <c r="N41" t="b">
        <f ca="1"/>
        <v>0</v>
      </c>
      <c r="O41" t="b">
        <f ca="1"/>
        <v>0</v>
      </c>
    </row>
    <row r="42" spans="1:15">
      <c r="A42" s="85" t="str">
        <f ca="1"/>
        <v/>
      </c>
      <c r="B42" s="159" t="str">
        <f ca="1"/>
        <v/>
      </c>
      <c r="C42" s="223" t="str">
        <f ca="1"/>
        <v/>
      </c>
      <c r="D42" s="227" t="str">
        <f ca="1"/>
        <v/>
      </c>
      <c r="H42" t="str">
        <f ca="1"/>
        <v/>
      </c>
      <c r="I42" t="str">
        <f ca="1"/>
        <v/>
      </c>
      <c r="J42" t="str">
        <f ca="1">IF(H42=1,SUMIF(H$4:H42,1),"")</f>
        <v/>
      </c>
      <c r="K42" t="str">
        <f t="shared" ca="1" si="5"/>
        <v/>
      </c>
      <c r="L42">
        <f t="shared" ca="1" si="6"/>
        <v>0</v>
      </c>
      <c r="M42" t="str">
        <f t="shared" ca="1" si="7"/>
        <v/>
      </c>
      <c r="N42" t="b">
        <f ca="1"/>
        <v>0</v>
      </c>
      <c r="O42" t="b">
        <f ca="1"/>
        <v>0</v>
      </c>
    </row>
    <row r="43" spans="1:15">
      <c r="A43" s="85" t="str">
        <f ca="1"/>
        <v/>
      </c>
      <c r="B43" s="159" t="str">
        <f ca="1"/>
        <v/>
      </c>
      <c r="C43" s="223" t="str">
        <f ca="1"/>
        <v/>
      </c>
      <c r="D43" s="227" t="str">
        <f ca="1"/>
        <v/>
      </c>
      <c r="H43" t="str">
        <f ca="1"/>
        <v/>
      </c>
      <c r="I43" t="str">
        <f ca="1"/>
        <v/>
      </c>
      <c r="J43" t="str">
        <f ca="1">IF(H43=1,SUMIF(H$4:H43,1),"")</f>
        <v/>
      </c>
      <c r="K43" t="str">
        <f t="shared" ca="1" si="5"/>
        <v/>
      </c>
      <c r="L43">
        <f t="shared" ca="1" si="6"/>
        <v>0</v>
      </c>
      <c r="M43" t="str">
        <f t="shared" ca="1" si="7"/>
        <v/>
      </c>
      <c r="N43" t="b">
        <f ca="1"/>
        <v>0</v>
      </c>
      <c r="O43" t="b">
        <f ca="1"/>
        <v>0</v>
      </c>
    </row>
    <row r="44" spans="1:15">
      <c r="A44" s="85" t="str">
        <f ca="1"/>
        <v/>
      </c>
      <c r="B44" s="159" t="str">
        <f ca="1"/>
        <v/>
      </c>
      <c r="C44" s="223" t="str">
        <f ca="1"/>
        <v/>
      </c>
      <c r="D44" s="227" t="str">
        <f ca="1"/>
        <v/>
      </c>
      <c r="H44" t="str">
        <f ca="1"/>
        <v/>
      </c>
      <c r="I44" t="str">
        <f ca="1"/>
        <v/>
      </c>
      <c r="J44" t="str">
        <f ca="1">IF(H44=1,SUMIF(H$4:H44,1),"")</f>
        <v/>
      </c>
      <c r="K44" t="str">
        <f t="shared" ca="1" si="5"/>
        <v/>
      </c>
      <c r="L44">
        <f t="shared" ca="1" si="6"/>
        <v>0</v>
      </c>
      <c r="M44" t="str">
        <f t="shared" ca="1" si="7"/>
        <v/>
      </c>
      <c r="N44" t="b">
        <f ca="1"/>
        <v>0</v>
      </c>
      <c r="O44" t="b">
        <f ca="1"/>
        <v>0</v>
      </c>
    </row>
    <row r="45" spans="1:15">
      <c r="A45" s="85" t="str">
        <f ca="1"/>
        <v/>
      </c>
      <c r="B45" s="159" t="str">
        <f ca="1"/>
        <v/>
      </c>
      <c r="C45" s="223" t="str">
        <f ca="1"/>
        <v/>
      </c>
      <c r="D45" s="227" t="str">
        <f ca="1"/>
        <v/>
      </c>
      <c r="H45" t="str">
        <f ca="1"/>
        <v/>
      </c>
      <c r="I45" t="str">
        <f ca="1"/>
        <v/>
      </c>
      <c r="J45" t="str">
        <f ca="1">IF(H45=1,SUMIF(H$4:H45,1),"")</f>
        <v/>
      </c>
      <c r="K45" t="str">
        <f t="shared" ca="1" si="5"/>
        <v/>
      </c>
      <c r="L45">
        <f t="shared" ca="1" si="6"/>
        <v>0</v>
      </c>
      <c r="M45" t="str">
        <f t="shared" ca="1" si="7"/>
        <v/>
      </c>
      <c r="N45" t="b">
        <f ca="1"/>
        <v>0</v>
      </c>
      <c r="O45" t="b">
        <f ca="1"/>
        <v>0</v>
      </c>
    </row>
    <row r="46" spans="1:15">
      <c r="A46" s="85" t="str">
        <f ca="1"/>
        <v/>
      </c>
      <c r="B46" s="159" t="str">
        <f ca="1"/>
        <v/>
      </c>
      <c r="C46" s="223" t="str">
        <f ca="1"/>
        <v/>
      </c>
      <c r="D46" s="227" t="str">
        <f ca="1"/>
        <v/>
      </c>
      <c r="H46" t="str">
        <f ca="1"/>
        <v/>
      </c>
      <c r="I46" t="str">
        <f ca="1"/>
        <v/>
      </c>
      <c r="J46" t="str">
        <f ca="1">IF(H46=1,SUMIF(H$4:H46,1),"")</f>
        <v/>
      </c>
      <c r="K46" t="str">
        <f t="shared" ca="1" si="5"/>
        <v/>
      </c>
      <c r="L46">
        <f t="shared" ca="1" si="6"/>
        <v>0</v>
      </c>
      <c r="M46" t="str">
        <f t="shared" ca="1" si="7"/>
        <v/>
      </c>
      <c r="N46" t="b">
        <f ca="1"/>
        <v>0</v>
      </c>
      <c r="O46" t="b">
        <f ca="1"/>
        <v>0</v>
      </c>
    </row>
    <row r="47" spans="1:15">
      <c r="A47" s="85" t="str">
        <f ca="1"/>
        <v/>
      </c>
      <c r="B47" s="159" t="str">
        <f ca="1"/>
        <v/>
      </c>
      <c r="C47" s="223" t="str">
        <f ca="1"/>
        <v/>
      </c>
      <c r="D47" s="227" t="str">
        <f ca="1"/>
        <v/>
      </c>
      <c r="H47" t="str">
        <f ca="1"/>
        <v/>
      </c>
      <c r="I47" t="str">
        <f ca="1"/>
        <v/>
      </c>
      <c r="J47" t="str">
        <f ca="1">IF(H47=1,SUMIF(H$4:H47,1),"")</f>
        <v/>
      </c>
      <c r="K47" t="str">
        <f t="shared" ca="1" si="5"/>
        <v/>
      </c>
      <c r="L47">
        <f t="shared" ca="1" si="6"/>
        <v>0</v>
      </c>
      <c r="M47" t="str">
        <f t="shared" ca="1" si="7"/>
        <v/>
      </c>
      <c r="N47" t="b">
        <f ca="1"/>
        <v>0</v>
      </c>
      <c r="O47" t="b">
        <f ca="1"/>
        <v>0</v>
      </c>
    </row>
    <row r="48" spans="1:15">
      <c r="A48" s="85" t="str">
        <f ca="1"/>
        <v/>
      </c>
      <c r="B48" s="159" t="str">
        <f ca="1"/>
        <v/>
      </c>
      <c r="C48" s="223" t="str">
        <f ca="1"/>
        <v/>
      </c>
      <c r="D48" s="227" t="str">
        <f ca="1"/>
        <v/>
      </c>
      <c r="H48" t="str">
        <f ca="1"/>
        <v/>
      </c>
      <c r="I48" t="str">
        <f ca="1"/>
        <v/>
      </c>
      <c r="J48" t="str">
        <f ca="1">IF(H48=1,SUMIF(H$4:H48,1),"")</f>
        <v/>
      </c>
      <c r="K48" t="str">
        <f t="shared" ca="1" si="5"/>
        <v/>
      </c>
      <c r="L48">
        <f t="shared" ca="1" si="6"/>
        <v>0</v>
      </c>
      <c r="M48" t="str">
        <f t="shared" ca="1" si="7"/>
        <v/>
      </c>
      <c r="N48" t="b">
        <f ca="1"/>
        <v>0</v>
      </c>
      <c r="O48" t="b">
        <f ca="1"/>
        <v>0</v>
      </c>
    </row>
    <row r="49" spans="1:15">
      <c r="A49" s="85" t="str">
        <f ca="1"/>
        <v/>
      </c>
      <c r="B49" s="159" t="str">
        <f ca="1"/>
        <v/>
      </c>
      <c r="C49" s="223" t="str">
        <f ca="1"/>
        <v/>
      </c>
      <c r="D49" s="227" t="str">
        <f ca="1"/>
        <v/>
      </c>
      <c r="H49" t="str">
        <f ca="1"/>
        <v/>
      </c>
      <c r="I49" t="str">
        <f ca="1"/>
        <v/>
      </c>
      <c r="J49" t="str">
        <f ca="1">IF(H49=1,SUMIF(H$4:H49,1),"")</f>
        <v/>
      </c>
      <c r="K49" t="str">
        <f t="shared" ca="1" si="5"/>
        <v/>
      </c>
      <c r="L49">
        <f t="shared" ca="1" si="6"/>
        <v>0</v>
      </c>
      <c r="M49" t="str">
        <f t="shared" ca="1" si="7"/>
        <v/>
      </c>
      <c r="N49" t="b">
        <f ca="1"/>
        <v>0</v>
      </c>
      <c r="O49" t="b">
        <f ca="1"/>
        <v>0</v>
      </c>
    </row>
    <row r="50" spans="1:15">
      <c r="A50" s="85" t="str">
        <f ca="1"/>
        <v/>
      </c>
      <c r="B50" s="159" t="str">
        <f ca="1"/>
        <v/>
      </c>
      <c r="C50" s="223" t="str">
        <f ca="1"/>
        <v/>
      </c>
      <c r="D50" s="227" t="str">
        <f ca="1"/>
        <v/>
      </c>
      <c r="H50" t="str">
        <f ca="1"/>
        <v/>
      </c>
      <c r="I50" t="str">
        <f ca="1"/>
        <v/>
      </c>
      <c r="J50" t="str">
        <f ca="1">IF(H50=1,SUMIF(H$4:H50,1),"")</f>
        <v/>
      </c>
      <c r="K50" t="str">
        <f t="shared" ca="1" si="5"/>
        <v/>
      </c>
      <c r="L50">
        <f t="shared" ca="1" si="6"/>
        <v>0</v>
      </c>
      <c r="M50" t="str">
        <f t="shared" ca="1" si="7"/>
        <v/>
      </c>
      <c r="N50" t="b">
        <f ca="1"/>
        <v>0</v>
      </c>
      <c r="O50" t="b">
        <f ca="1"/>
        <v>0</v>
      </c>
    </row>
    <row r="51" spans="1:15">
      <c r="A51" s="85" t="str">
        <f ca="1"/>
        <v/>
      </c>
      <c r="B51" s="159" t="str">
        <f ca="1"/>
        <v/>
      </c>
      <c r="C51" s="223" t="str">
        <f ca="1"/>
        <v/>
      </c>
      <c r="D51" s="227" t="str">
        <f ca="1"/>
        <v/>
      </c>
      <c r="H51" t="str">
        <f ca="1"/>
        <v/>
      </c>
      <c r="I51" t="str">
        <f ca="1"/>
        <v/>
      </c>
      <c r="J51" t="str">
        <f ca="1">IF(H51=1,SUMIF(H$4:H51,1),"")</f>
        <v/>
      </c>
      <c r="K51" t="str">
        <f t="shared" ca="1" si="5"/>
        <v/>
      </c>
      <c r="L51">
        <f t="shared" ca="1" si="6"/>
        <v>0</v>
      </c>
      <c r="M51" t="str">
        <f t="shared" ca="1" si="7"/>
        <v/>
      </c>
      <c r="N51" t="b">
        <f ca="1"/>
        <v>0</v>
      </c>
      <c r="O51" t="b">
        <f ca="1"/>
        <v>0</v>
      </c>
    </row>
    <row r="52" spans="1:15">
      <c r="A52" s="85" t="str">
        <f ca="1"/>
        <v/>
      </c>
      <c r="B52" s="159" t="str">
        <f ca="1"/>
        <v/>
      </c>
      <c r="C52" s="223" t="str">
        <f ca="1"/>
        <v/>
      </c>
      <c r="D52" s="227" t="str">
        <f ca="1"/>
        <v/>
      </c>
      <c r="H52" t="str">
        <f ca="1"/>
        <v/>
      </c>
      <c r="I52" t="str">
        <f ca="1"/>
        <v/>
      </c>
      <c r="J52" t="str">
        <f ca="1">IF(H52=1,SUMIF(H$4:H52,1),"")</f>
        <v/>
      </c>
      <c r="K52" t="str">
        <f t="shared" ca="1" si="5"/>
        <v/>
      </c>
      <c r="L52">
        <f t="shared" ca="1" si="6"/>
        <v>0</v>
      </c>
      <c r="M52" t="str">
        <f t="shared" ca="1" si="7"/>
        <v/>
      </c>
      <c r="N52" t="b">
        <f ca="1"/>
        <v>0</v>
      </c>
      <c r="O52" t="b">
        <f ca="1"/>
        <v>0</v>
      </c>
    </row>
    <row r="53" spans="1:15">
      <c r="A53" s="85" t="str">
        <f ca="1"/>
        <v/>
      </c>
      <c r="B53" s="159" t="str">
        <f ca="1"/>
        <v/>
      </c>
      <c r="C53" s="223" t="str">
        <f ca="1"/>
        <v/>
      </c>
      <c r="D53" s="227" t="str">
        <f ca="1"/>
        <v/>
      </c>
      <c r="H53" t="str">
        <f ca="1"/>
        <v/>
      </c>
      <c r="I53" t="str">
        <f ca="1"/>
        <v/>
      </c>
      <c r="J53" t="str">
        <f ca="1">IF(H53=1,SUMIF(H$4:H53,1),"")</f>
        <v/>
      </c>
      <c r="K53" t="str">
        <f t="shared" ca="1" si="5"/>
        <v/>
      </c>
      <c r="L53">
        <f t="shared" ca="1" si="6"/>
        <v>0</v>
      </c>
      <c r="M53" t="str">
        <f t="shared" ca="1" si="7"/>
        <v/>
      </c>
      <c r="N53" t="b">
        <f ca="1"/>
        <v>0</v>
      </c>
      <c r="O53" t="b">
        <f ca="1"/>
        <v>0</v>
      </c>
    </row>
    <row r="54" spans="1:15">
      <c r="A54" s="85" t="str">
        <f ca="1"/>
        <v/>
      </c>
      <c r="B54" s="159" t="str">
        <f ca="1"/>
        <v/>
      </c>
      <c r="C54" s="223" t="str">
        <f ca="1"/>
        <v/>
      </c>
      <c r="D54" s="227" t="str">
        <f ca="1"/>
        <v/>
      </c>
      <c r="H54" t="str">
        <f ca="1"/>
        <v/>
      </c>
      <c r="I54" t="str">
        <f ca="1"/>
        <v/>
      </c>
      <c r="J54" t="str">
        <f ca="1">IF(H54=1,SUMIF(H$4:H54,1),"")</f>
        <v/>
      </c>
      <c r="K54" t="str">
        <f t="shared" ca="1" si="5"/>
        <v/>
      </c>
      <c r="L54">
        <f t="shared" ca="1" si="6"/>
        <v>0</v>
      </c>
      <c r="M54" t="str">
        <f t="shared" ca="1" si="7"/>
        <v/>
      </c>
      <c r="N54" t="b">
        <f ca="1"/>
        <v>0</v>
      </c>
      <c r="O54" t="b">
        <f ca="1"/>
        <v>0</v>
      </c>
    </row>
    <row r="55" spans="1:15">
      <c r="A55" s="85" t="str">
        <f ca="1"/>
        <v/>
      </c>
      <c r="B55" s="159" t="str">
        <f ca="1"/>
        <v/>
      </c>
      <c r="C55" s="223" t="str">
        <f ca="1"/>
        <v/>
      </c>
      <c r="D55" s="227" t="str">
        <f ca="1"/>
        <v/>
      </c>
      <c r="H55" t="str">
        <f ca="1"/>
        <v/>
      </c>
      <c r="I55" t="str">
        <f ca="1"/>
        <v/>
      </c>
      <c r="J55" t="str">
        <f ca="1">IF(H55=1,SUMIF(H$4:H55,1),"")</f>
        <v/>
      </c>
      <c r="K55" t="str">
        <f t="shared" ca="1" si="5"/>
        <v/>
      </c>
      <c r="L55">
        <f t="shared" ca="1" si="6"/>
        <v>0</v>
      </c>
      <c r="M55" t="str">
        <f t="shared" ca="1" si="7"/>
        <v/>
      </c>
      <c r="N55" t="b">
        <f ca="1"/>
        <v>0</v>
      </c>
      <c r="O55" t="b">
        <f ca="1"/>
        <v>0</v>
      </c>
    </row>
    <row r="56" spans="1:15">
      <c r="A56" s="85" t="str">
        <f ca="1"/>
        <v/>
      </c>
      <c r="B56" s="159" t="str">
        <f ca="1"/>
        <v/>
      </c>
      <c r="C56" s="223" t="str">
        <f ca="1"/>
        <v/>
      </c>
      <c r="D56" s="227" t="str">
        <f ca="1"/>
        <v/>
      </c>
      <c r="H56" t="str">
        <f ca="1"/>
        <v/>
      </c>
      <c r="I56" t="str">
        <f ca="1"/>
        <v/>
      </c>
      <c r="J56" t="str">
        <f ca="1">IF(H56=1,SUMIF(H$4:H56,1),"")</f>
        <v/>
      </c>
      <c r="K56" t="str">
        <f t="shared" ca="1" si="5"/>
        <v/>
      </c>
      <c r="L56">
        <f t="shared" ca="1" si="6"/>
        <v>0</v>
      </c>
      <c r="M56" t="str">
        <f t="shared" ca="1" si="7"/>
        <v/>
      </c>
      <c r="N56" t="b">
        <f ca="1"/>
        <v>0</v>
      </c>
      <c r="O56" t="b">
        <f ca="1"/>
        <v>0</v>
      </c>
    </row>
    <row r="57" spans="1:15">
      <c r="A57" s="85" t="str">
        <f ca="1"/>
        <v/>
      </c>
      <c r="B57" s="159" t="str">
        <f ca="1"/>
        <v/>
      </c>
      <c r="C57" s="223" t="str">
        <f ca="1"/>
        <v/>
      </c>
      <c r="D57" s="227" t="str">
        <f ca="1"/>
        <v/>
      </c>
      <c r="H57" t="str">
        <f ca="1"/>
        <v/>
      </c>
      <c r="I57" t="str">
        <f ca="1"/>
        <v/>
      </c>
      <c r="J57" t="str">
        <f ca="1">IF(H57=1,SUMIF(H$4:H57,1),"")</f>
        <v/>
      </c>
      <c r="K57" t="str">
        <f t="shared" ca="1" si="5"/>
        <v/>
      </c>
      <c r="L57">
        <f t="shared" ca="1" si="6"/>
        <v>0</v>
      </c>
      <c r="M57" t="str">
        <f t="shared" ca="1" si="7"/>
        <v/>
      </c>
      <c r="N57" t="b">
        <f ca="1"/>
        <v>0</v>
      </c>
      <c r="O57" t="b">
        <f ca="1"/>
        <v>0</v>
      </c>
    </row>
    <row r="58" spans="1:15">
      <c r="A58" s="85" t="str">
        <f ca="1"/>
        <v/>
      </c>
      <c r="B58" s="159" t="str">
        <f ca="1"/>
        <v/>
      </c>
      <c r="C58" s="223" t="str">
        <f ca="1"/>
        <v/>
      </c>
      <c r="D58" s="227" t="str">
        <f ca="1"/>
        <v/>
      </c>
      <c r="H58" t="str">
        <f ca="1"/>
        <v/>
      </c>
      <c r="I58" t="str">
        <f ca="1"/>
        <v/>
      </c>
      <c r="J58" t="str">
        <f ca="1">IF(H58=1,SUMIF(H$4:H58,1),"")</f>
        <v/>
      </c>
      <c r="K58" t="str">
        <f t="shared" ca="1" si="5"/>
        <v/>
      </c>
      <c r="L58">
        <f t="shared" ca="1" si="6"/>
        <v>0</v>
      </c>
      <c r="M58" t="str">
        <f t="shared" ca="1" si="7"/>
        <v/>
      </c>
      <c r="N58" t="b">
        <f ca="1"/>
        <v>0</v>
      </c>
      <c r="O58" t="b">
        <f ca="1"/>
        <v>0</v>
      </c>
    </row>
    <row r="59" spans="1:15">
      <c r="A59" s="85" t="str">
        <f ca="1"/>
        <v/>
      </c>
      <c r="B59" s="159" t="str">
        <f ca="1"/>
        <v/>
      </c>
      <c r="C59" s="223" t="str">
        <f ca="1"/>
        <v/>
      </c>
      <c r="D59" s="227" t="str">
        <f ca="1"/>
        <v/>
      </c>
      <c r="H59" t="str">
        <f ca="1"/>
        <v/>
      </c>
      <c r="I59" t="str">
        <f ca="1"/>
        <v/>
      </c>
      <c r="J59" t="str">
        <f ca="1">IF(H59=1,SUMIF(H$4:H59,1),"")</f>
        <v/>
      </c>
      <c r="K59" t="str">
        <f t="shared" ca="1" si="5"/>
        <v/>
      </c>
      <c r="L59">
        <f t="shared" ca="1" si="6"/>
        <v>0</v>
      </c>
      <c r="M59" t="str">
        <f t="shared" ca="1" si="7"/>
        <v/>
      </c>
      <c r="N59" t="b">
        <f ca="1"/>
        <v>0</v>
      </c>
      <c r="O59" t="b">
        <f ca="1"/>
        <v>0</v>
      </c>
    </row>
    <row r="60" spans="1:15">
      <c r="A60" s="85" t="str">
        <f ca="1"/>
        <v/>
      </c>
      <c r="B60" s="159" t="str">
        <f ca="1"/>
        <v/>
      </c>
      <c r="C60" s="223" t="str">
        <f ca="1"/>
        <v/>
      </c>
      <c r="D60" s="227" t="str">
        <f ca="1"/>
        <v/>
      </c>
      <c r="H60" t="str">
        <f ca="1"/>
        <v/>
      </c>
      <c r="I60" t="str">
        <f ca="1"/>
        <v/>
      </c>
      <c r="J60" t="str">
        <f ca="1">IF(H60=1,SUMIF(H$4:H60,1),"")</f>
        <v/>
      </c>
      <c r="K60" t="str">
        <f t="shared" ca="1" si="5"/>
        <v/>
      </c>
      <c r="L60">
        <f t="shared" ca="1" si="6"/>
        <v>0</v>
      </c>
      <c r="M60" t="str">
        <f t="shared" ca="1" si="7"/>
        <v/>
      </c>
      <c r="N60" t="b">
        <f ca="1"/>
        <v>0</v>
      </c>
      <c r="O60" t="b">
        <f ca="1"/>
        <v>0</v>
      </c>
    </row>
    <row r="61" spans="1:15">
      <c r="A61" s="85" t="str">
        <f ca="1"/>
        <v/>
      </c>
      <c r="B61" s="159" t="str">
        <f ca="1"/>
        <v/>
      </c>
      <c r="C61" s="223" t="str">
        <f ca="1"/>
        <v/>
      </c>
      <c r="D61" s="227" t="str">
        <f ca="1"/>
        <v/>
      </c>
      <c r="H61" t="str">
        <f ca="1"/>
        <v/>
      </c>
      <c r="I61" t="str">
        <f ca="1"/>
        <v/>
      </c>
      <c r="J61" t="str">
        <f ca="1">IF(H61=1,SUMIF(H$4:H61,1),"")</f>
        <v/>
      </c>
      <c r="K61" t="str">
        <f t="shared" ca="1" si="5"/>
        <v/>
      </c>
      <c r="L61">
        <f t="shared" ca="1" si="6"/>
        <v>0</v>
      </c>
      <c r="M61" t="str">
        <f t="shared" ca="1" si="7"/>
        <v/>
      </c>
      <c r="N61" t="b">
        <f ca="1"/>
        <v>0</v>
      </c>
      <c r="O61" t="b">
        <f ca="1"/>
        <v>0</v>
      </c>
    </row>
    <row r="62" spans="1:15">
      <c r="A62" s="85" t="str">
        <f ca="1"/>
        <v/>
      </c>
      <c r="B62" s="159" t="str">
        <f ca="1"/>
        <v/>
      </c>
      <c r="C62" s="223" t="str">
        <f ca="1"/>
        <v/>
      </c>
      <c r="D62" s="227" t="str">
        <f ca="1"/>
        <v/>
      </c>
      <c r="H62" t="str">
        <f ca="1"/>
        <v/>
      </c>
      <c r="I62" t="str">
        <f ca="1"/>
        <v/>
      </c>
      <c r="J62" t="str">
        <f ca="1">IF(H62=1,SUMIF(H$4:H62,1),"")</f>
        <v/>
      </c>
      <c r="K62" t="str">
        <f t="shared" ca="1" si="5"/>
        <v/>
      </c>
      <c r="L62">
        <f t="shared" ca="1" si="6"/>
        <v>0</v>
      </c>
      <c r="M62" t="str">
        <f t="shared" ca="1" si="7"/>
        <v/>
      </c>
      <c r="N62" t="b">
        <f ca="1"/>
        <v>0</v>
      </c>
      <c r="O62" t="b">
        <f ca="1"/>
        <v>0</v>
      </c>
    </row>
    <row r="63" spans="1:15">
      <c r="A63" s="85" t="str">
        <f ca="1"/>
        <v/>
      </c>
      <c r="B63" s="159" t="str">
        <f ca="1"/>
        <v/>
      </c>
      <c r="C63" s="223" t="str">
        <f ca="1"/>
        <v/>
      </c>
      <c r="D63" s="227" t="str">
        <f ca="1"/>
        <v/>
      </c>
      <c r="H63" t="str">
        <f ca="1"/>
        <v/>
      </c>
      <c r="I63" t="str">
        <f ca="1"/>
        <v/>
      </c>
      <c r="J63" t="str">
        <f ca="1">IF(H63=1,SUMIF(H$4:H63,1),"")</f>
        <v/>
      </c>
      <c r="K63" t="str">
        <f t="shared" ca="1" si="5"/>
        <v/>
      </c>
      <c r="L63">
        <f t="shared" ca="1" si="6"/>
        <v>0</v>
      </c>
      <c r="M63" t="str">
        <f t="shared" ca="1" si="7"/>
        <v/>
      </c>
      <c r="N63" t="b">
        <f ca="1"/>
        <v>0</v>
      </c>
      <c r="O63" t="b">
        <f ca="1"/>
        <v>0</v>
      </c>
    </row>
    <row r="64" spans="1:15">
      <c r="A64" s="85" t="str">
        <f ca="1"/>
        <v/>
      </c>
      <c r="B64" s="159" t="str">
        <f ca="1"/>
        <v/>
      </c>
      <c r="C64" s="223" t="str">
        <f ca="1"/>
        <v/>
      </c>
      <c r="D64" s="227" t="str">
        <f ca="1"/>
        <v/>
      </c>
      <c r="H64" t="str">
        <f ca="1"/>
        <v/>
      </c>
      <c r="I64" t="str">
        <f ca="1"/>
        <v/>
      </c>
      <c r="J64" t="str">
        <f ca="1">IF(H64=1,SUMIF(H$4:H64,1),"")</f>
        <v/>
      </c>
      <c r="K64" t="str">
        <f t="shared" ca="1" si="5"/>
        <v/>
      </c>
      <c r="L64">
        <f t="shared" ca="1" si="6"/>
        <v>0</v>
      </c>
      <c r="M64" t="str">
        <f t="shared" ca="1" si="7"/>
        <v/>
      </c>
      <c r="N64" t="b">
        <f ca="1"/>
        <v>0</v>
      </c>
      <c r="O64" t="b">
        <f ca="1"/>
        <v>0</v>
      </c>
    </row>
    <row r="65" spans="1:15">
      <c r="A65" s="85" t="str">
        <f ca="1"/>
        <v/>
      </c>
      <c r="B65" s="159" t="str">
        <f ca="1"/>
        <v/>
      </c>
      <c r="C65" s="223" t="str">
        <f ca="1"/>
        <v/>
      </c>
      <c r="D65" s="227" t="str">
        <f ca="1"/>
        <v/>
      </c>
      <c r="H65" t="str">
        <f ca="1"/>
        <v/>
      </c>
      <c r="I65" t="str">
        <f ca="1"/>
        <v/>
      </c>
      <c r="J65" t="str">
        <f ca="1">IF(H65=1,SUMIF(H$4:H65,1),"")</f>
        <v/>
      </c>
      <c r="K65" t="str">
        <f t="shared" ca="1" si="5"/>
        <v/>
      </c>
      <c r="L65">
        <f t="shared" ca="1" si="6"/>
        <v>0</v>
      </c>
      <c r="M65" t="str">
        <f t="shared" ca="1" si="7"/>
        <v/>
      </c>
      <c r="N65" t="b">
        <f ca="1"/>
        <v>0</v>
      </c>
      <c r="O65" t="b">
        <f ca="1"/>
        <v>0</v>
      </c>
    </row>
    <row r="66" spans="1:15">
      <c r="A66" s="85" t="str">
        <f ca="1"/>
        <v/>
      </c>
      <c r="B66" s="159" t="str">
        <f ca="1"/>
        <v/>
      </c>
      <c r="C66" s="223" t="str">
        <f ca="1"/>
        <v/>
      </c>
      <c r="D66" s="227" t="str">
        <f ca="1"/>
        <v/>
      </c>
      <c r="H66" t="str">
        <f ca="1"/>
        <v/>
      </c>
      <c r="I66" t="str">
        <f ca="1"/>
        <v/>
      </c>
      <c r="J66" t="str">
        <f ca="1">IF(H66=1,SUMIF(H$4:H66,1),"")</f>
        <v/>
      </c>
      <c r="K66" t="str">
        <f t="shared" ca="1" si="5"/>
        <v/>
      </c>
      <c r="L66">
        <f t="shared" ca="1" si="6"/>
        <v>0</v>
      </c>
      <c r="M66" t="str">
        <f t="shared" ca="1" si="7"/>
        <v/>
      </c>
      <c r="N66" t="b">
        <f ca="1"/>
        <v>0</v>
      </c>
      <c r="O66" t="b">
        <f ca="1"/>
        <v>0</v>
      </c>
    </row>
    <row r="67" spans="1:15">
      <c r="A67" s="85" t="str">
        <f ca="1"/>
        <v/>
      </c>
      <c r="B67" s="159" t="str">
        <f ca="1"/>
        <v/>
      </c>
      <c r="C67" s="223" t="str">
        <f ca="1"/>
        <v/>
      </c>
      <c r="D67" s="227" t="str">
        <f ca="1"/>
        <v/>
      </c>
      <c r="H67" t="str">
        <f ca="1"/>
        <v/>
      </c>
      <c r="I67" t="str">
        <f ca="1"/>
        <v/>
      </c>
      <c r="J67" t="str">
        <f ca="1">IF(H67=1,SUMIF(H$4:H67,1),"")</f>
        <v/>
      </c>
      <c r="K67" t="str">
        <f t="shared" ca="1" si="5"/>
        <v/>
      </c>
      <c r="L67">
        <f t="shared" ca="1" si="6"/>
        <v>0</v>
      </c>
      <c r="M67" t="str">
        <f t="shared" ca="1" si="7"/>
        <v/>
      </c>
      <c r="N67" t="b">
        <f ca="1"/>
        <v>0</v>
      </c>
      <c r="O67" t="b">
        <f ca="1"/>
        <v>0</v>
      </c>
    </row>
    <row r="68" spans="1:15">
      <c r="A68" s="85" t="str">
        <f ca="1"/>
        <v/>
      </c>
      <c r="B68" s="159" t="str">
        <f ca="1"/>
        <v/>
      </c>
      <c r="C68" s="223" t="str">
        <f ca="1"/>
        <v/>
      </c>
      <c r="D68" s="227" t="str">
        <f ca="1"/>
        <v/>
      </c>
      <c r="H68" t="str">
        <f ca="1"/>
        <v/>
      </c>
      <c r="I68" t="str">
        <f ca="1"/>
        <v/>
      </c>
      <c r="J68" t="str">
        <f ca="1">IF(H68=1,SUMIF(H$4:H68,1),"")</f>
        <v/>
      </c>
      <c r="K68" t="str">
        <f t="shared" ca="1" si="5"/>
        <v/>
      </c>
      <c r="L68">
        <f t="shared" ca="1" si="6"/>
        <v>0</v>
      </c>
      <c r="M68" t="str">
        <f t="shared" ca="1" si="7"/>
        <v/>
      </c>
      <c r="N68" t="b">
        <f ca="1"/>
        <v>0</v>
      </c>
      <c r="O68" t="b">
        <f ca="1"/>
        <v>0</v>
      </c>
    </row>
    <row r="69" spans="1:15">
      <c r="A69" s="85" t="str">
        <f ca="1"/>
        <v/>
      </c>
      <c r="B69" s="159" t="str">
        <f ca="1"/>
        <v/>
      </c>
      <c r="C69" s="223" t="str">
        <f ca="1"/>
        <v/>
      </c>
      <c r="D69" s="227" t="str">
        <f ca="1"/>
        <v/>
      </c>
      <c r="H69" t="str">
        <f ca="1"/>
        <v/>
      </c>
      <c r="I69" t="str">
        <f ca="1"/>
        <v/>
      </c>
      <c r="J69" t="str">
        <f ca="1">IF(H69=1,SUMIF(H$4:H69,1),"")</f>
        <v/>
      </c>
      <c r="K69" t="str">
        <f t="shared" ca="1" si="5"/>
        <v/>
      </c>
      <c r="L69">
        <f t="shared" ca="1" si="6"/>
        <v>0</v>
      </c>
      <c r="M69" t="str">
        <f t="shared" ca="1" si="7"/>
        <v/>
      </c>
      <c r="N69" t="b">
        <f ca="1"/>
        <v>0</v>
      </c>
      <c r="O69" t="b">
        <f ca="1"/>
        <v>0</v>
      </c>
    </row>
    <row r="70" spans="1:15">
      <c r="A70" s="85" t="str">
        <f ca="1"/>
        <v/>
      </c>
      <c r="B70" s="159" t="str">
        <f ca="1"/>
        <v/>
      </c>
      <c r="C70" s="223" t="str">
        <f ca="1"/>
        <v/>
      </c>
      <c r="D70" s="227" t="str">
        <f ca="1"/>
        <v/>
      </c>
      <c r="H70" t="str">
        <f ca="1"/>
        <v/>
      </c>
      <c r="I70" t="str">
        <f ca="1"/>
        <v/>
      </c>
      <c r="J70" t="str">
        <f ca="1">IF(H70=1,SUMIF(H$4:H70,1),"")</f>
        <v/>
      </c>
      <c r="K70" t="str">
        <f t="shared" ca="1" si="5"/>
        <v/>
      </c>
      <c r="L70">
        <f t="shared" ca="1" si="6"/>
        <v>0</v>
      </c>
      <c r="M70" t="str">
        <f t="shared" ca="1" si="7"/>
        <v/>
      </c>
      <c r="N70" t="b">
        <f ca="1"/>
        <v>0</v>
      </c>
      <c r="O70" t="b">
        <f ca="1"/>
        <v>0</v>
      </c>
    </row>
    <row r="71" spans="1:15">
      <c r="A71" s="85" t="str">
        <f ca="1"/>
        <v/>
      </c>
      <c r="B71" s="159" t="str">
        <f ca="1"/>
        <v/>
      </c>
      <c r="C71" s="223" t="str">
        <f ca="1"/>
        <v/>
      </c>
      <c r="D71" s="227" t="str">
        <f ca="1"/>
        <v/>
      </c>
      <c r="H71" t="str">
        <f ca="1"/>
        <v/>
      </c>
      <c r="I71" t="str">
        <f ca="1"/>
        <v/>
      </c>
      <c r="J71" t="str">
        <f ca="1">IF(H71=1,SUMIF(H$4:H71,1),"")</f>
        <v/>
      </c>
      <c r="K71" t="str">
        <f t="shared" ca="1" si="5"/>
        <v/>
      </c>
      <c r="L71">
        <f t="shared" ca="1" si="6"/>
        <v>0</v>
      </c>
      <c r="M71" t="str">
        <f t="shared" ca="1" si="7"/>
        <v/>
      </c>
      <c r="N71" t="b">
        <f ca="1"/>
        <v>0</v>
      </c>
      <c r="O71" t="b">
        <f ca="1"/>
        <v>0</v>
      </c>
    </row>
    <row r="72" spans="1:15">
      <c r="A72" s="85" t="str">
        <f ca="1"/>
        <v/>
      </c>
      <c r="B72" s="159" t="str">
        <f ca="1"/>
        <v/>
      </c>
      <c r="C72" s="223" t="str">
        <f ca="1"/>
        <v/>
      </c>
      <c r="D72" s="227" t="str">
        <f ca="1"/>
        <v/>
      </c>
      <c r="H72" t="str">
        <f ca="1"/>
        <v/>
      </c>
      <c r="I72" t="str">
        <f ca="1"/>
        <v/>
      </c>
      <c r="J72" t="str">
        <f ca="1">IF(H72=1,SUMIF(H$4:H72,1),"")</f>
        <v/>
      </c>
      <c r="K72" t="str">
        <f t="shared" ca="1" si="5"/>
        <v/>
      </c>
      <c r="L72">
        <f t="shared" ca="1" si="6"/>
        <v>0</v>
      </c>
      <c r="M72" t="str">
        <f t="shared" ca="1" si="7"/>
        <v/>
      </c>
      <c r="N72" t="b">
        <f ca="1"/>
        <v>0</v>
      </c>
      <c r="O72" t="b">
        <f ca="1"/>
        <v>0</v>
      </c>
    </row>
    <row r="73" spans="1:15">
      <c r="A73" s="85" t="str">
        <f ca="1"/>
        <v/>
      </c>
      <c r="B73" s="159" t="str">
        <f ca="1"/>
        <v/>
      </c>
      <c r="C73" s="223" t="str">
        <f ca="1"/>
        <v/>
      </c>
      <c r="D73" s="227" t="str">
        <f ca="1"/>
        <v/>
      </c>
      <c r="H73" t="str">
        <f ca="1"/>
        <v/>
      </c>
      <c r="I73" t="str">
        <f ca="1"/>
        <v/>
      </c>
      <c r="J73" t="str">
        <f ca="1">IF(H73=1,SUMIF(H$4:H73,1),"")</f>
        <v/>
      </c>
      <c r="K73" t="str">
        <f t="shared" ca="1" si="5"/>
        <v/>
      </c>
      <c r="L73">
        <f t="shared" ca="1" si="6"/>
        <v>0</v>
      </c>
      <c r="M73" t="str">
        <f t="shared" ca="1" si="7"/>
        <v/>
      </c>
      <c r="N73" t="b">
        <f ca="1"/>
        <v>0</v>
      </c>
      <c r="O73" t="b">
        <f ca="1"/>
        <v>0</v>
      </c>
    </row>
    <row r="74" spans="1:15">
      <c r="A74" s="85" t="str">
        <f ca="1"/>
        <v/>
      </c>
      <c r="B74" s="159" t="str">
        <f ca="1"/>
        <v/>
      </c>
      <c r="C74" s="223" t="str">
        <f ca="1"/>
        <v/>
      </c>
      <c r="D74" s="227" t="str">
        <f ca="1"/>
        <v/>
      </c>
      <c r="H74" t="str">
        <f ca="1"/>
        <v/>
      </c>
      <c r="I74" t="str">
        <f ca="1"/>
        <v/>
      </c>
      <c r="J74" t="str">
        <f ca="1">IF(H74=1,SUMIF(H$4:H74,1),"")</f>
        <v/>
      </c>
      <c r="K74" t="str">
        <f t="shared" ca="1" si="5"/>
        <v/>
      </c>
      <c r="L74">
        <f t="shared" ca="1" si="6"/>
        <v>0</v>
      </c>
      <c r="M74" t="str">
        <f t="shared" ca="1" si="7"/>
        <v/>
      </c>
      <c r="N74" t="b">
        <f ca="1"/>
        <v>0</v>
      </c>
      <c r="O74" t="b">
        <f ca="1"/>
        <v>0</v>
      </c>
    </row>
    <row r="75" spans="1:15">
      <c r="A75" s="85" t="str">
        <f ca="1"/>
        <v/>
      </c>
      <c r="B75" s="159" t="str">
        <f ca="1"/>
        <v/>
      </c>
      <c r="C75" s="223" t="str">
        <f ca="1"/>
        <v/>
      </c>
      <c r="D75" s="227" t="str">
        <f ca="1"/>
        <v/>
      </c>
      <c r="H75" t="str">
        <f ca="1"/>
        <v/>
      </c>
      <c r="I75" t="str">
        <f ca="1"/>
        <v/>
      </c>
      <c r="J75" t="str">
        <f ca="1">IF(H75=1,SUMIF(H$4:H75,1),"")</f>
        <v/>
      </c>
      <c r="K75" t="str">
        <f t="shared" ca="1" si="5"/>
        <v/>
      </c>
      <c r="L75">
        <f t="shared" ca="1" si="6"/>
        <v>0</v>
      </c>
      <c r="M75" t="str">
        <f t="shared" ca="1" si="7"/>
        <v/>
      </c>
      <c r="N75" t="b">
        <f ca="1"/>
        <v>0</v>
      </c>
      <c r="O75" t="b">
        <f ca="1"/>
        <v>0</v>
      </c>
    </row>
    <row r="76" spans="1:15">
      <c r="A76" s="85" t="str">
        <f ca="1"/>
        <v/>
      </c>
      <c r="B76" s="159" t="str">
        <f ca="1"/>
        <v/>
      </c>
      <c r="C76" s="223" t="str">
        <f ca="1"/>
        <v/>
      </c>
      <c r="D76" s="227" t="str">
        <f ca="1"/>
        <v/>
      </c>
      <c r="H76" t="str">
        <f ca="1"/>
        <v/>
      </c>
      <c r="I76" t="str">
        <f ca="1"/>
        <v/>
      </c>
      <c r="J76" t="str">
        <f ca="1">IF(H76=1,SUMIF(H$4:H76,1),"")</f>
        <v/>
      </c>
      <c r="K76" t="str">
        <f t="shared" ca="1" si="5"/>
        <v/>
      </c>
      <c r="L76">
        <f t="shared" ca="1" si="6"/>
        <v>0</v>
      </c>
      <c r="M76" t="str">
        <f t="shared" ca="1" si="7"/>
        <v/>
      </c>
      <c r="N76" t="b">
        <f ca="1"/>
        <v>0</v>
      </c>
      <c r="O76" t="b">
        <f ca="1"/>
        <v>0</v>
      </c>
    </row>
    <row r="77" spans="1:15">
      <c r="A77" s="85" t="str">
        <f ca="1"/>
        <v/>
      </c>
      <c r="B77" s="159" t="str">
        <f ca="1"/>
        <v/>
      </c>
      <c r="C77" s="223" t="str">
        <f ca="1"/>
        <v/>
      </c>
      <c r="D77" s="227" t="str">
        <f ca="1"/>
        <v/>
      </c>
      <c r="H77" t="str">
        <f ca="1"/>
        <v/>
      </c>
      <c r="I77" t="str">
        <f ca="1"/>
        <v/>
      </c>
      <c r="J77" t="str">
        <f ca="1">IF(H77=1,SUMIF(H$4:H77,1),"")</f>
        <v/>
      </c>
      <c r="K77" t="str">
        <f t="shared" ca="1" si="5"/>
        <v/>
      </c>
      <c r="L77">
        <f t="shared" ca="1" si="6"/>
        <v>0</v>
      </c>
      <c r="M77" t="str">
        <f t="shared" ca="1" si="7"/>
        <v/>
      </c>
      <c r="N77" t="b">
        <f ca="1"/>
        <v>0</v>
      </c>
      <c r="O77" t="b">
        <f ca="1"/>
        <v>0</v>
      </c>
    </row>
    <row r="78" spans="1:15">
      <c r="A78" s="85" t="str">
        <f ca="1"/>
        <v/>
      </c>
      <c r="B78" s="159" t="str">
        <f ca="1"/>
        <v/>
      </c>
      <c r="C78" s="223" t="str">
        <f ca="1"/>
        <v/>
      </c>
      <c r="D78" s="227" t="str">
        <f ca="1"/>
        <v/>
      </c>
      <c r="H78" t="str">
        <f ca="1"/>
        <v/>
      </c>
      <c r="I78" t="str">
        <f ca="1"/>
        <v/>
      </c>
      <c r="J78" t="str">
        <f ca="1">IF(H78=1,SUMIF(H$4:H78,1),"")</f>
        <v/>
      </c>
      <c r="K78" t="str">
        <f t="shared" ca="1" si="5"/>
        <v/>
      </c>
      <c r="L78">
        <f t="shared" ca="1" si="6"/>
        <v>0</v>
      </c>
      <c r="M78" t="str">
        <f t="shared" ca="1" si="7"/>
        <v/>
      </c>
      <c r="N78" t="b">
        <f ca="1"/>
        <v>0</v>
      </c>
      <c r="O78" t="b">
        <f ca="1"/>
        <v>0</v>
      </c>
    </row>
    <row r="79" spans="1:15">
      <c r="A79" s="85" t="str">
        <f ca="1"/>
        <v/>
      </c>
      <c r="B79" s="159" t="str">
        <f ca="1"/>
        <v/>
      </c>
      <c r="C79" s="223" t="str">
        <f ca="1"/>
        <v/>
      </c>
      <c r="D79" s="227" t="str">
        <f ca="1"/>
        <v/>
      </c>
      <c r="H79" t="str">
        <f ca="1"/>
        <v/>
      </c>
      <c r="I79" t="str">
        <f ca="1"/>
        <v/>
      </c>
      <c r="J79" t="str">
        <f ca="1">IF(H79=1,SUMIF(H$4:H79,1),"")</f>
        <v/>
      </c>
      <c r="K79" t="str">
        <f t="shared" ca="1" si="5"/>
        <v/>
      </c>
      <c r="L79">
        <f t="shared" ca="1" si="6"/>
        <v>0</v>
      </c>
      <c r="M79" t="str">
        <f t="shared" ca="1" si="7"/>
        <v/>
      </c>
      <c r="N79" t="b">
        <f ca="1"/>
        <v>0</v>
      </c>
      <c r="O79" t="b">
        <f ca="1"/>
        <v>0</v>
      </c>
    </row>
    <row r="80" spans="1:15">
      <c r="A80" s="85" t="str">
        <f ca="1"/>
        <v/>
      </c>
      <c r="B80" s="159" t="str">
        <f ca="1"/>
        <v/>
      </c>
      <c r="C80" s="223" t="str">
        <f ca="1"/>
        <v/>
      </c>
      <c r="D80" s="227" t="str">
        <f ca="1"/>
        <v/>
      </c>
      <c r="H80" t="str">
        <f ca="1"/>
        <v/>
      </c>
      <c r="I80" t="str">
        <f ca="1"/>
        <v/>
      </c>
      <c r="J80" t="str">
        <f ca="1">IF(H80=1,SUMIF(H$4:H80,1),"")</f>
        <v/>
      </c>
      <c r="K80" t="str">
        <f t="shared" ca="1" si="5"/>
        <v/>
      </c>
      <c r="L80">
        <f t="shared" ca="1" si="6"/>
        <v>0</v>
      </c>
      <c r="M80" t="str">
        <f t="shared" ca="1" si="7"/>
        <v/>
      </c>
      <c r="N80" t="b">
        <f ca="1"/>
        <v>0</v>
      </c>
      <c r="O80" t="b">
        <f ca="1"/>
        <v>0</v>
      </c>
    </row>
    <row r="81" spans="1:15">
      <c r="A81" s="85" t="str">
        <f ca="1"/>
        <v/>
      </c>
      <c r="B81" s="159" t="str">
        <f ca="1"/>
        <v/>
      </c>
      <c r="C81" s="223" t="str">
        <f ca="1"/>
        <v/>
      </c>
      <c r="D81" s="227" t="str">
        <f ca="1"/>
        <v/>
      </c>
      <c r="H81" t="str">
        <f ca="1"/>
        <v/>
      </c>
      <c r="I81" t="str">
        <f ca="1"/>
        <v/>
      </c>
      <c r="J81" t="str">
        <f ca="1">IF(H81=1,SUMIF(H$4:H81,1),"")</f>
        <v/>
      </c>
      <c r="K81" t="str">
        <f t="shared" ca="1" si="5"/>
        <v/>
      </c>
      <c r="L81">
        <f t="shared" ca="1" si="6"/>
        <v>0</v>
      </c>
      <c r="M81" t="str">
        <f t="shared" ca="1" si="7"/>
        <v/>
      </c>
      <c r="N81" t="b">
        <f ca="1"/>
        <v>0</v>
      </c>
      <c r="O81" t="b">
        <f ca="1"/>
        <v>0</v>
      </c>
    </row>
    <row r="82" spans="1:15">
      <c r="A82" s="85" t="str">
        <f ca="1"/>
        <v/>
      </c>
      <c r="B82" s="159" t="str">
        <f ca="1"/>
        <v/>
      </c>
      <c r="C82" s="223" t="str">
        <f ca="1"/>
        <v/>
      </c>
      <c r="D82" s="227" t="str">
        <f ca="1"/>
        <v/>
      </c>
      <c r="H82" t="str">
        <f ca="1"/>
        <v/>
      </c>
      <c r="I82" t="str">
        <f ca="1"/>
        <v/>
      </c>
      <c r="J82" t="str">
        <f ca="1">IF(H82=1,SUMIF(H$4:H82,1),"")</f>
        <v/>
      </c>
      <c r="K82" t="str">
        <f t="shared" ca="1" si="5"/>
        <v/>
      </c>
      <c r="L82">
        <f t="shared" ca="1" si="6"/>
        <v>0</v>
      </c>
      <c r="M82" t="str">
        <f t="shared" ca="1" si="7"/>
        <v/>
      </c>
      <c r="N82" t="b">
        <f ca="1"/>
        <v>0</v>
      </c>
      <c r="O82" t="b">
        <f ca="1"/>
        <v>0</v>
      </c>
    </row>
    <row r="83" spans="1:15">
      <c r="A83" s="85" t="str">
        <f ca="1"/>
        <v/>
      </c>
      <c r="B83" s="159" t="str">
        <f ca="1"/>
        <v/>
      </c>
      <c r="C83" s="223" t="str">
        <f ca="1"/>
        <v/>
      </c>
      <c r="D83" s="227" t="str">
        <f ca="1"/>
        <v/>
      </c>
      <c r="H83" t="str">
        <f ca="1"/>
        <v/>
      </c>
      <c r="I83" t="str">
        <f ca="1"/>
        <v/>
      </c>
      <c r="J83" t="str">
        <f ca="1">IF(H83=1,SUMIF(H$4:H83,1),"")</f>
        <v/>
      </c>
      <c r="K83" t="str">
        <f t="shared" ca="1" si="5"/>
        <v/>
      </c>
      <c r="L83">
        <f t="shared" ca="1" si="6"/>
        <v>0</v>
      </c>
      <c r="M83" t="str">
        <f t="shared" ca="1" si="7"/>
        <v/>
      </c>
      <c r="N83" t="b">
        <f ca="1"/>
        <v>0</v>
      </c>
      <c r="O83" t="b">
        <f ca="1"/>
        <v>0</v>
      </c>
    </row>
    <row r="84" spans="1:15">
      <c r="A84" s="85" t="str">
        <f ca="1"/>
        <v/>
      </c>
      <c r="B84" s="159" t="str">
        <f ca="1"/>
        <v/>
      </c>
      <c r="C84" s="223" t="str">
        <f ca="1"/>
        <v/>
      </c>
      <c r="D84" s="227" t="str">
        <f ca="1"/>
        <v/>
      </c>
      <c r="H84" t="str">
        <f ca="1"/>
        <v/>
      </c>
      <c r="I84" t="str">
        <f ca="1"/>
        <v/>
      </c>
      <c r="J84" t="str">
        <f ca="1">IF(H84=1,SUMIF(H$4:H84,1),"")</f>
        <v/>
      </c>
      <c r="K84" t="str">
        <f t="shared" ca="1" si="5"/>
        <v/>
      </c>
      <c r="L84">
        <f t="shared" ca="1" si="6"/>
        <v>0</v>
      </c>
      <c r="M84" t="str">
        <f t="shared" ca="1" si="7"/>
        <v/>
      </c>
      <c r="N84" t="b">
        <f ca="1"/>
        <v>0</v>
      </c>
      <c r="O84" t="b">
        <f ca="1"/>
        <v>0</v>
      </c>
    </row>
    <row r="85" spans="1:15">
      <c r="A85" s="85" t="str">
        <f ca="1"/>
        <v/>
      </c>
      <c r="B85" s="159" t="str">
        <f ca="1"/>
        <v/>
      </c>
      <c r="C85" s="223" t="str">
        <f ca="1"/>
        <v/>
      </c>
      <c r="D85" s="227" t="str">
        <f ca="1"/>
        <v/>
      </c>
      <c r="H85" t="str">
        <f ca="1"/>
        <v/>
      </c>
      <c r="I85" t="str">
        <f ca="1"/>
        <v/>
      </c>
      <c r="J85" t="str">
        <f ca="1">IF(H85=1,SUMIF(H$4:H85,1),"")</f>
        <v/>
      </c>
      <c r="K85" t="str">
        <f t="shared" ca="1" si="5"/>
        <v/>
      </c>
      <c r="L85">
        <f t="shared" ca="1" si="6"/>
        <v>0</v>
      </c>
      <c r="M85" t="str">
        <f t="shared" ca="1" si="7"/>
        <v/>
      </c>
      <c r="N85" t="b">
        <f ca="1"/>
        <v>0</v>
      </c>
      <c r="O85" t="b">
        <f ca="1"/>
        <v>0</v>
      </c>
    </row>
    <row r="86" spans="1:15">
      <c r="A86" s="85" t="str">
        <f ca="1"/>
        <v/>
      </c>
      <c r="B86" s="159" t="str">
        <f ca="1"/>
        <v/>
      </c>
      <c r="C86" s="223" t="str">
        <f ca="1"/>
        <v/>
      </c>
      <c r="D86" s="227" t="str">
        <f ca="1"/>
        <v/>
      </c>
      <c r="H86" t="str">
        <f ca="1"/>
        <v/>
      </c>
      <c r="I86" t="str">
        <f ca="1"/>
        <v/>
      </c>
      <c r="J86" t="str">
        <f ca="1">IF(H86=1,SUMIF(H$4:H86,1),"")</f>
        <v/>
      </c>
      <c r="K86" t="str">
        <f t="shared" ca="1" si="5"/>
        <v/>
      </c>
      <c r="L86">
        <f t="shared" ca="1" si="6"/>
        <v>0</v>
      </c>
      <c r="M86" t="str">
        <f t="shared" ca="1" si="7"/>
        <v/>
      </c>
      <c r="N86" t="b">
        <f ca="1"/>
        <v>0</v>
      </c>
      <c r="O86" t="b">
        <f ca="1"/>
        <v>0</v>
      </c>
    </row>
    <row r="87" spans="1:15">
      <c r="A87" s="85" t="str">
        <f ca="1"/>
        <v/>
      </c>
      <c r="B87" s="159" t="str">
        <f ca="1"/>
        <v/>
      </c>
      <c r="C87" s="223" t="str">
        <f ca="1"/>
        <v/>
      </c>
      <c r="D87" s="227" t="str">
        <f ca="1"/>
        <v/>
      </c>
      <c r="H87" t="str">
        <f ca="1"/>
        <v/>
      </c>
      <c r="I87" t="str">
        <f ca="1"/>
        <v/>
      </c>
      <c r="J87" t="str">
        <f ca="1">IF(H87=1,SUMIF(H$4:H87,1),"")</f>
        <v/>
      </c>
      <c r="K87" t="str">
        <f t="shared" ca="1" si="5"/>
        <v/>
      </c>
      <c r="L87">
        <f t="shared" ca="1" si="6"/>
        <v>0</v>
      </c>
      <c r="M87" t="str">
        <f t="shared" ca="1" si="7"/>
        <v/>
      </c>
      <c r="N87" t="b">
        <f ca="1"/>
        <v>0</v>
      </c>
      <c r="O87" t="b">
        <f ca="1"/>
        <v>0</v>
      </c>
    </row>
    <row r="88" spans="1:15">
      <c r="A88" s="85" t="str">
        <f ca="1"/>
        <v/>
      </c>
      <c r="B88" s="159" t="str">
        <f ca="1"/>
        <v/>
      </c>
      <c r="C88" s="223" t="str">
        <f ca="1"/>
        <v/>
      </c>
      <c r="D88" s="227" t="str">
        <f ca="1"/>
        <v/>
      </c>
      <c r="H88" t="str">
        <f ca="1"/>
        <v/>
      </c>
      <c r="I88" t="str">
        <f ca="1"/>
        <v/>
      </c>
      <c r="J88" t="str">
        <f ca="1">IF(H88=1,SUMIF(H$4:H88,1),"")</f>
        <v/>
      </c>
      <c r="K88" t="str">
        <f t="shared" ca="1" si="5"/>
        <v/>
      </c>
      <c r="L88">
        <f t="shared" ca="1" si="6"/>
        <v>0</v>
      </c>
      <c r="M88" t="str">
        <f t="shared" ca="1" si="7"/>
        <v/>
      </c>
      <c r="N88" t="b">
        <f ca="1"/>
        <v>0</v>
      </c>
      <c r="O88" t="b">
        <f ca="1"/>
        <v>0</v>
      </c>
    </row>
    <row r="89" spans="1:15">
      <c r="A89" s="85" t="str">
        <f ca="1"/>
        <v/>
      </c>
      <c r="B89" s="159" t="str">
        <f ca="1"/>
        <v/>
      </c>
      <c r="C89" s="223" t="str">
        <f ca="1"/>
        <v/>
      </c>
      <c r="D89" s="227" t="str">
        <f ca="1"/>
        <v/>
      </c>
      <c r="H89" t="str">
        <f ca="1"/>
        <v/>
      </c>
      <c r="I89" t="str">
        <f ca="1"/>
        <v/>
      </c>
      <c r="J89" t="str">
        <f ca="1">IF(H89=1,SUMIF(H$4:H89,1),"")</f>
        <v/>
      </c>
      <c r="K89" t="str">
        <f t="shared" ca="1" si="5"/>
        <v/>
      </c>
      <c r="L89">
        <f t="shared" ca="1" si="6"/>
        <v>0</v>
      </c>
      <c r="M89" t="str">
        <f t="shared" ca="1" si="7"/>
        <v/>
      </c>
      <c r="N89" t="b">
        <f ca="1"/>
        <v>0</v>
      </c>
      <c r="O89" t="b">
        <f ca="1"/>
        <v>0</v>
      </c>
    </row>
    <row r="90" spans="1:15">
      <c r="A90" s="85" t="str">
        <f ca="1"/>
        <v/>
      </c>
      <c r="B90" s="159" t="str">
        <f ca="1"/>
        <v/>
      </c>
      <c r="C90" s="223" t="str">
        <f ca="1"/>
        <v/>
      </c>
      <c r="D90" s="227" t="str">
        <f ca="1"/>
        <v/>
      </c>
      <c r="H90" t="str">
        <f ca="1"/>
        <v/>
      </c>
      <c r="I90" t="str">
        <f ca="1"/>
        <v/>
      </c>
      <c r="J90" t="str">
        <f ca="1">IF(H90=1,SUMIF(H$4:H90,1),"")</f>
        <v/>
      </c>
      <c r="K90" t="str">
        <f t="shared" ca="1" si="5"/>
        <v/>
      </c>
      <c r="L90">
        <f t="shared" ca="1" si="6"/>
        <v>0</v>
      </c>
      <c r="M90" t="str">
        <f t="shared" ca="1" si="7"/>
        <v/>
      </c>
      <c r="N90" t="b">
        <f ca="1"/>
        <v>0</v>
      </c>
      <c r="O90" t="b">
        <f ca="1"/>
        <v>0</v>
      </c>
    </row>
    <row r="91" spans="1:15">
      <c r="A91" s="85" t="str">
        <f ca="1"/>
        <v/>
      </c>
      <c r="B91" s="159" t="str">
        <f ca="1"/>
        <v/>
      </c>
      <c r="C91" s="223" t="str">
        <f ca="1"/>
        <v/>
      </c>
      <c r="D91" s="227" t="str">
        <f ca="1"/>
        <v/>
      </c>
      <c r="H91" t="str">
        <f ca="1"/>
        <v/>
      </c>
      <c r="I91" t="str">
        <f ca="1"/>
        <v/>
      </c>
      <c r="J91" t="str">
        <f ca="1">IF(H91=1,SUMIF(H$4:H91,1),"")</f>
        <v/>
      </c>
      <c r="K91" t="str">
        <f t="shared" ref="K91:K154" ca="1" si="8">(IF(H91=2,IF(H90&lt;&gt;2,1,K90+1),""))</f>
        <v/>
      </c>
      <c r="L91">
        <f t="shared" ref="L91:L154" ca="1" si="9">IF(J91="",L90,J91)</f>
        <v>0</v>
      </c>
      <c r="M91" t="str">
        <f t="shared" ref="M91:M154" ca="1" si="10">IF(OR(H91=4,H91=""),"",IF(K91="",J91&amp;".0",L91&amp;"."&amp;K91))</f>
        <v/>
      </c>
      <c r="N91" t="b">
        <f ca="1"/>
        <v>0</v>
      </c>
      <c r="O91" t="b">
        <f ca="1"/>
        <v>0</v>
      </c>
    </row>
    <row r="92" spans="1:15">
      <c r="A92" s="85" t="str">
        <f ca="1"/>
        <v/>
      </c>
      <c r="B92" s="159" t="str">
        <f ca="1"/>
        <v/>
      </c>
      <c r="C92" s="223" t="str">
        <f ca="1"/>
        <v/>
      </c>
      <c r="D92" s="227" t="str">
        <f ca="1"/>
        <v/>
      </c>
      <c r="H92" t="str">
        <f ca="1"/>
        <v/>
      </c>
      <c r="I92" t="str">
        <f ca="1"/>
        <v/>
      </c>
      <c r="J92" t="str">
        <f ca="1">IF(H92=1,SUMIF(H$4:H92,1),"")</f>
        <v/>
      </c>
      <c r="K92" t="str">
        <f t="shared" ca="1" si="8"/>
        <v/>
      </c>
      <c r="L92">
        <f t="shared" ca="1" si="9"/>
        <v>0</v>
      </c>
      <c r="M92" t="str">
        <f t="shared" ca="1" si="10"/>
        <v/>
      </c>
      <c r="N92" t="b">
        <f ca="1"/>
        <v>0</v>
      </c>
      <c r="O92" t="b">
        <f ca="1"/>
        <v>0</v>
      </c>
    </row>
    <row r="93" spans="1:15">
      <c r="A93" s="85" t="str">
        <f ca="1"/>
        <v/>
      </c>
      <c r="B93" s="159" t="str">
        <f ca="1"/>
        <v/>
      </c>
      <c r="C93" s="223" t="str">
        <f ca="1"/>
        <v/>
      </c>
      <c r="D93" s="227" t="str">
        <f ca="1"/>
        <v/>
      </c>
      <c r="H93" t="str">
        <f ca="1"/>
        <v/>
      </c>
      <c r="I93" t="str">
        <f ca="1"/>
        <v/>
      </c>
      <c r="J93" t="str">
        <f ca="1">IF(H93=1,SUMIF(H$4:H93,1),"")</f>
        <v/>
      </c>
      <c r="K93" t="str">
        <f t="shared" ca="1" si="8"/>
        <v/>
      </c>
      <c r="L93">
        <f t="shared" ca="1" si="9"/>
        <v>0</v>
      </c>
      <c r="M93" t="str">
        <f t="shared" ca="1" si="10"/>
        <v/>
      </c>
      <c r="N93" t="b">
        <f ca="1"/>
        <v>0</v>
      </c>
      <c r="O93" t="b">
        <f ca="1"/>
        <v>0</v>
      </c>
    </row>
    <row r="94" spans="1:15">
      <c r="A94" s="85" t="str">
        <f ca="1"/>
        <v/>
      </c>
      <c r="B94" s="159" t="str">
        <f ca="1"/>
        <v/>
      </c>
      <c r="C94" s="223" t="str">
        <f ca="1"/>
        <v/>
      </c>
      <c r="D94" s="227" t="str">
        <f ca="1"/>
        <v/>
      </c>
      <c r="H94" t="str">
        <f ca="1"/>
        <v/>
      </c>
      <c r="I94" t="str">
        <f ca="1"/>
        <v/>
      </c>
      <c r="J94" t="str">
        <f ca="1">IF(H94=1,SUMIF(H$4:H94,1),"")</f>
        <v/>
      </c>
      <c r="K94" t="str">
        <f t="shared" ca="1" si="8"/>
        <v/>
      </c>
      <c r="L94">
        <f t="shared" ca="1" si="9"/>
        <v>0</v>
      </c>
      <c r="M94" t="str">
        <f t="shared" ca="1" si="10"/>
        <v/>
      </c>
      <c r="N94" t="b">
        <f ca="1"/>
        <v>0</v>
      </c>
      <c r="O94" t="b">
        <f ca="1"/>
        <v>0</v>
      </c>
    </row>
    <row r="95" spans="1:15">
      <c r="A95" s="85" t="str">
        <f ca="1"/>
        <v/>
      </c>
      <c r="B95" s="159" t="str">
        <f ca="1"/>
        <v/>
      </c>
      <c r="C95" s="223" t="str">
        <f ca="1"/>
        <v/>
      </c>
      <c r="D95" s="227" t="str">
        <f ca="1"/>
        <v/>
      </c>
      <c r="H95" t="str">
        <f ca="1"/>
        <v/>
      </c>
      <c r="I95" t="str">
        <f ca="1"/>
        <v/>
      </c>
      <c r="J95" t="str">
        <f ca="1">IF(H95=1,SUMIF(H$4:H95,1),"")</f>
        <v/>
      </c>
      <c r="K95" t="str">
        <f t="shared" ca="1" si="8"/>
        <v/>
      </c>
      <c r="L95">
        <f t="shared" ca="1" si="9"/>
        <v>0</v>
      </c>
      <c r="M95" t="str">
        <f t="shared" ca="1" si="10"/>
        <v/>
      </c>
      <c r="N95" t="b">
        <f ca="1"/>
        <v>0</v>
      </c>
      <c r="O95" t="b">
        <f ca="1"/>
        <v>0</v>
      </c>
    </row>
    <row r="96" spans="1:15">
      <c r="A96" s="85" t="str">
        <f ca="1"/>
        <v/>
      </c>
      <c r="B96" s="159" t="str">
        <f ca="1"/>
        <v/>
      </c>
      <c r="C96" s="223" t="str">
        <f ca="1"/>
        <v/>
      </c>
      <c r="D96" s="227" t="str">
        <f ca="1"/>
        <v/>
      </c>
      <c r="H96" t="str">
        <f ca="1"/>
        <v/>
      </c>
      <c r="I96" t="str">
        <f ca="1"/>
        <v/>
      </c>
      <c r="J96" t="str">
        <f ca="1">IF(H96=1,SUMIF(H$4:H96,1),"")</f>
        <v/>
      </c>
      <c r="K96" t="str">
        <f t="shared" ca="1" si="8"/>
        <v/>
      </c>
      <c r="L96">
        <f t="shared" ca="1" si="9"/>
        <v>0</v>
      </c>
      <c r="M96" t="str">
        <f t="shared" ca="1" si="10"/>
        <v/>
      </c>
      <c r="N96" t="b">
        <f ca="1"/>
        <v>0</v>
      </c>
      <c r="O96" t="b">
        <f ca="1"/>
        <v>0</v>
      </c>
    </row>
    <row r="97" spans="1:15">
      <c r="A97" s="85" t="str">
        <f ca="1"/>
        <v/>
      </c>
      <c r="B97" s="159" t="str">
        <f ca="1"/>
        <v/>
      </c>
      <c r="C97" s="223" t="str">
        <f ca="1"/>
        <v/>
      </c>
      <c r="D97" s="227" t="str">
        <f ca="1"/>
        <v/>
      </c>
      <c r="H97" t="str">
        <f ca="1"/>
        <v/>
      </c>
      <c r="I97" t="str">
        <f ca="1"/>
        <v/>
      </c>
      <c r="J97" t="str">
        <f ca="1">IF(H97=1,SUMIF(H$4:H97,1),"")</f>
        <v/>
      </c>
      <c r="K97" t="str">
        <f t="shared" ca="1" si="8"/>
        <v/>
      </c>
      <c r="L97">
        <f t="shared" ca="1" si="9"/>
        <v>0</v>
      </c>
      <c r="M97" t="str">
        <f t="shared" ca="1" si="10"/>
        <v/>
      </c>
      <c r="N97" t="b">
        <f ca="1"/>
        <v>0</v>
      </c>
      <c r="O97" t="b">
        <f ca="1"/>
        <v>0</v>
      </c>
    </row>
    <row r="98" spans="1:15">
      <c r="A98" s="85" t="str">
        <f ca="1"/>
        <v/>
      </c>
      <c r="B98" s="159" t="str">
        <f ca="1"/>
        <v/>
      </c>
      <c r="C98" s="223" t="str">
        <f ca="1"/>
        <v/>
      </c>
      <c r="D98" s="227" t="str">
        <f ca="1"/>
        <v/>
      </c>
      <c r="H98" t="str">
        <f ca="1"/>
        <v/>
      </c>
      <c r="I98" t="str">
        <f ca="1"/>
        <v/>
      </c>
      <c r="J98" t="str">
        <f ca="1">IF(H98=1,SUMIF(H$4:H98,1),"")</f>
        <v/>
      </c>
      <c r="K98" t="str">
        <f t="shared" ca="1" si="8"/>
        <v/>
      </c>
      <c r="L98">
        <f t="shared" ca="1" si="9"/>
        <v>0</v>
      </c>
      <c r="M98" t="str">
        <f t="shared" ca="1" si="10"/>
        <v/>
      </c>
      <c r="N98" t="b">
        <f ca="1"/>
        <v>0</v>
      </c>
      <c r="O98" t="b">
        <f ca="1"/>
        <v>0</v>
      </c>
    </row>
    <row r="99" spans="1:15">
      <c r="A99" s="85" t="str">
        <f ca="1"/>
        <v/>
      </c>
      <c r="B99" s="159" t="str">
        <f ca="1"/>
        <v/>
      </c>
      <c r="C99" s="223" t="str">
        <f ca="1"/>
        <v/>
      </c>
      <c r="D99" s="227" t="str">
        <f ca="1"/>
        <v/>
      </c>
      <c r="H99" t="str">
        <f ca="1"/>
        <v/>
      </c>
      <c r="I99" t="str">
        <f ca="1"/>
        <v/>
      </c>
      <c r="J99" t="str">
        <f ca="1">IF(H99=1,SUMIF(H$4:H99,1),"")</f>
        <v/>
      </c>
      <c r="K99" t="str">
        <f t="shared" ca="1" si="8"/>
        <v/>
      </c>
      <c r="L99">
        <f t="shared" ca="1" si="9"/>
        <v>0</v>
      </c>
      <c r="M99" t="str">
        <f t="shared" ca="1" si="10"/>
        <v/>
      </c>
      <c r="N99" t="b">
        <f ca="1"/>
        <v>0</v>
      </c>
      <c r="O99" t="b">
        <f ca="1"/>
        <v>0</v>
      </c>
    </row>
    <row r="100" spans="1:15">
      <c r="A100" s="85" t="str">
        <f ca="1"/>
        <v/>
      </c>
      <c r="B100" s="159" t="str">
        <f ca="1"/>
        <v/>
      </c>
      <c r="C100" s="223" t="str">
        <f ca="1"/>
        <v/>
      </c>
      <c r="D100" s="227" t="str">
        <f ca="1"/>
        <v/>
      </c>
      <c r="H100" t="str">
        <f ca="1"/>
        <v/>
      </c>
      <c r="I100" t="str">
        <f ca="1"/>
        <v/>
      </c>
      <c r="J100" t="str">
        <f ca="1">IF(H100=1,SUMIF(H$4:H100,1),"")</f>
        <v/>
      </c>
      <c r="K100" t="str">
        <f t="shared" ca="1" si="8"/>
        <v/>
      </c>
      <c r="L100">
        <f t="shared" ca="1" si="9"/>
        <v>0</v>
      </c>
      <c r="M100" t="str">
        <f t="shared" ca="1" si="10"/>
        <v/>
      </c>
      <c r="N100" t="b">
        <f ca="1"/>
        <v>0</v>
      </c>
      <c r="O100" t="b">
        <f ca="1"/>
        <v>0</v>
      </c>
    </row>
    <row r="101" spans="1:15">
      <c r="A101" s="85" t="str">
        <f ca="1"/>
        <v/>
      </c>
      <c r="B101" s="159" t="str">
        <f ca="1"/>
        <v/>
      </c>
      <c r="C101" s="223" t="str">
        <f ca="1"/>
        <v/>
      </c>
      <c r="D101" s="227" t="str">
        <f ca="1"/>
        <v/>
      </c>
      <c r="H101" t="str">
        <f ca="1"/>
        <v/>
      </c>
      <c r="I101" t="str">
        <f ca="1"/>
        <v/>
      </c>
      <c r="J101" t="str">
        <f ca="1">IF(H101=1,SUMIF(H$4:H101,1),"")</f>
        <v/>
      </c>
      <c r="K101" t="str">
        <f t="shared" ca="1" si="8"/>
        <v/>
      </c>
      <c r="L101">
        <f t="shared" ca="1" si="9"/>
        <v>0</v>
      </c>
      <c r="M101" t="str">
        <f t="shared" ca="1" si="10"/>
        <v/>
      </c>
      <c r="N101" t="b">
        <f ca="1"/>
        <v>0</v>
      </c>
      <c r="O101" t="b">
        <f ca="1"/>
        <v>0</v>
      </c>
    </row>
    <row r="102" spans="1:15">
      <c r="A102" s="85" t="str">
        <f ca="1"/>
        <v/>
      </c>
      <c r="B102" s="159" t="str">
        <f ca="1"/>
        <v/>
      </c>
      <c r="C102" s="223" t="str">
        <f ca="1"/>
        <v/>
      </c>
      <c r="D102" s="227" t="str">
        <f ca="1"/>
        <v/>
      </c>
      <c r="H102" t="str">
        <f ca="1"/>
        <v/>
      </c>
      <c r="I102" t="str">
        <f ca="1"/>
        <v/>
      </c>
      <c r="J102" t="str">
        <f ca="1">IF(H102=1,SUMIF(H$4:H102,1),"")</f>
        <v/>
      </c>
      <c r="K102" t="str">
        <f t="shared" ca="1" si="8"/>
        <v/>
      </c>
      <c r="L102">
        <f t="shared" ca="1" si="9"/>
        <v>0</v>
      </c>
      <c r="M102" t="str">
        <f t="shared" ca="1" si="10"/>
        <v/>
      </c>
      <c r="N102" t="b">
        <f ca="1"/>
        <v>0</v>
      </c>
      <c r="O102" t="b">
        <f ca="1"/>
        <v>0</v>
      </c>
    </row>
    <row r="103" spans="1:15">
      <c r="A103" s="85" t="str">
        <f ca="1"/>
        <v/>
      </c>
      <c r="B103" s="159" t="str">
        <f ca="1"/>
        <v/>
      </c>
      <c r="C103" s="223" t="str">
        <f ca="1"/>
        <v/>
      </c>
      <c r="D103" s="227" t="str">
        <f ca="1"/>
        <v/>
      </c>
      <c r="H103" t="str">
        <f ca="1"/>
        <v/>
      </c>
      <c r="I103" t="str">
        <f ca="1"/>
        <v/>
      </c>
      <c r="J103" t="str">
        <f ca="1">IF(H103=1,SUMIF(H$4:H103,1),"")</f>
        <v/>
      </c>
      <c r="K103" t="str">
        <f t="shared" ca="1" si="8"/>
        <v/>
      </c>
      <c r="L103">
        <f t="shared" ca="1" si="9"/>
        <v>0</v>
      </c>
      <c r="M103" t="str">
        <f t="shared" ca="1" si="10"/>
        <v/>
      </c>
      <c r="N103" t="b">
        <f ca="1"/>
        <v>0</v>
      </c>
      <c r="O103" t="b">
        <f ca="1"/>
        <v>0</v>
      </c>
    </row>
    <row r="104" spans="1:15">
      <c r="A104" t="str">
        <f ca="1"/>
        <v/>
      </c>
      <c r="B104" s="159" t="str">
        <f ca="1"/>
        <v/>
      </c>
      <c r="C104" s="223" t="str">
        <f ca="1"/>
        <v/>
      </c>
      <c r="D104" s="159" t="str">
        <f ca="1"/>
        <v/>
      </c>
      <c r="H104" t="str">
        <f ca="1"/>
        <v/>
      </c>
      <c r="I104" t="str">
        <f ca="1"/>
        <v/>
      </c>
      <c r="J104" t="str">
        <f ca="1">IF(H104=1,SUMIF(H$4:H104,1),"")</f>
        <v/>
      </c>
      <c r="K104" t="str">
        <f t="shared" ca="1" si="8"/>
        <v/>
      </c>
      <c r="L104">
        <f t="shared" ca="1" si="9"/>
        <v>0</v>
      </c>
      <c r="M104" t="str">
        <f t="shared" ca="1" si="10"/>
        <v/>
      </c>
      <c r="N104" t="b">
        <f ca="1"/>
        <v>0</v>
      </c>
      <c r="O104" t="b">
        <f ca="1"/>
        <v>0</v>
      </c>
    </row>
    <row r="105" spans="1:15">
      <c r="A105" t="str">
        <f ca="1"/>
        <v/>
      </c>
      <c r="B105" s="159" t="str">
        <f ca="1"/>
        <v/>
      </c>
      <c r="C105" s="223" t="str">
        <f ca="1"/>
        <v/>
      </c>
      <c r="D105" s="159" t="str">
        <f ca="1"/>
        <v/>
      </c>
      <c r="H105" t="str">
        <f ca="1"/>
        <v/>
      </c>
      <c r="I105" t="str">
        <f ca="1"/>
        <v/>
      </c>
      <c r="J105" t="str">
        <f ca="1">IF(H105=1,SUMIF(H$4:H105,1),"")</f>
        <v/>
      </c>
      <c r="K105" t="str">
        <f t="shared" ca="1" si="8"/>
        <v/>
      </c>
      <c r="L105">
        <f t="shared" ca="1" si="9"/>
        <v>0</v>
      </c>
      <c r="M105" t="str">
        <f t="shared" ca="1" si="10"/>
        <v/>
      </c>
      <c r="N105" t="b">
        <f ca="1"/>
        <v>0</v>
      </c>
      <c r="O105" t="b">
        <f ca="1"/>
        <v>0</v>
      </c>
    </row>
    <row r="106" spans="1:15">
      <c r="A106" t="str">
        <f ca="1"/>
        <v/>
      </c>
      <c r="B106" s="159" t="str">
        <f ca="1"/>
        <v/>
      </c>
      <c r="C106" s="223" t="str">
        <f ca="1"/>
        <v/>
      </c>
      <c r="D106" s="159" t="str">
        <f ca="1"/>
        <v/>
      </c>
      <c r="H106" t="str">
        <f ca="1"/>
        <v/>
      </c>
      <c r="I106" t="str">
        <f ca="1"/>
        <v/>
      </c>
      <c r="J106" t="str">
        <f ca="1">IF(H106=1,SUMIF(H$4:H106,1),"")</f>
        <v/>
      </c>
      <c r="K106" t="str">
        <f t="shared" ca="1" si="8"/>
        <v/>
      </c>
      <c r="L106">
        <f t="shared" ca="1" si="9"/>
        <v>0</v>
      </c>
      <c r="M106" t="str">
        <f t="shared" ca="1" si="10"/>
        <v/>
      </c>
      <c r="N106" t="b">
        <f ca="1"/>
        <v>0</v>
      </c>
      <c r="O106" t="b">
        <f ca="1"/>
        <v>0</v>
      </c>
    </row>
    <row r="107" spans="1:15">
      <c r="A107" t="str">
        <f ca="1"/>
        <v/>
      </c>
      <c r="B107" s="159" t="str">
        <f ca="1"/>
        <v/>
      </c>
      <c r="C107" s="223" t="str">
        <f ca="1"/>
        <v/>
      </c>
      <c r="D107" s="159" t="str">
        <f ca="1"/>
        <v/>
      </c>
      <c r="H107" t="str">
        <f ca="1"/>
        <v/>
      </c>
      <c r="I107" t="str">
        <f ca="1"/>
        <v/>
      </c>
      <c r="J107" t="str">
        <f ca="1">IF(H107=1,SUMIF(H$4:H107,1),"")</f>
        <v/>
      </c>
      <c r="K107" t="str">
        <f t="shared" ca="1" si="8"/>
        <v/>
      </c>
      <c r="L107">
        <f t="shared" ca="1" si="9"/>
        <v>0</v>
      </c>
      <c r="M107" t="str">
        <f t="shared" ca="1" si="10"/>
        <v/>
      </c>
      <c r="N107" t="b">
        <f ca="1"/>
        <v>0</v>
      </c>
      <c r="O107" t="b">
        <f ca="1"/>
        <v>0</v>
      </c>
    </row>
    <row r="108" spans="1:15">
      <c r="A108" t="str">
        <f ca="1"/>
        <v/>
      </c>
      <c r="B108" s="159" t="str">
        <f ca="1"/>
        <v/>
      </c>
      <c r="C108" s="223" t="str">
        <f ca="1"/>
        <v/>
      </c>
      <c r="D108" s="159" t="str">
        <f ca="1"/>
        <v/>
      </c>
      <c r="H108" t="str">
        <f ca="1"/>
        <v/>
      </c>
      <c r="I108" t="str">
        <f ca="1"/>
        <v/>
      </c>
      <c r="J108" t="str">
        <f ca="1">IF(H108=1,SUMIF(H$4:H108,1),"")</f>
        <v/>
      </c>
      <c r="K108" t="str">
        <f t="shared" ca="1" si="8"/>
        <v/>
      </c>
      <c r="L108">
        <f t="shared" ca="1" si="9"/>
        <v>0</v>
      </c>
      <c r="M108" t="str">
        <f t="shared" ca="1" si="10"/>
        <v/>
      </c>
      <c r="N108" t="b">
        <f ca="1"/>
        <v>0</v>
      </c>
      <c r="O108" t="b">
        <f ca="1"/>
        <v>0</v>
      </c>
    </row>
    <row r="109" spans="1:15">
      <c r="A109" t="str">
        <f ca="1"/>
        <v/>
      </c>
      <c r="B109" s="159" t="str">
        <f ca="1"/>
        <v/>
      </c>
      <c r="C109" s="223" t="str">
        <f ca="1"/>
        <v/>
      </c>
      <c r="D109" s="159" t="str">
        <f ca="1"/>
        <v/>
      </c>
      <c r="H109" t="str">
        <f ca="1"/>
        <v/>
      </c>
      <c r="I109" t="str">
        <f ca="1"/>
        <v/>
      </c>
      <c r="J109" t="str">
        <f ca="1">IF(H109=1,SUMIF(H$4:H109,1),"")</f>
        <v/>
      </c>
      <c r="K109" t="str">
        <f t="shared" ca="1" si="8"/>
        <v/>
      </c>
      <c r="L109">
        <f t="shared" ca="1" si="9"/>
        <v>0</v>
      </c>
      <c r="M109" t="str">
        <f t="shared" ca="1" si="10"/>
        <v/>
      </c>
      <c r="N109" t="b">
        <f ca="1"/>
        <v>0</v>
      </c>
      <c r="O109" t="b">
        <f ca="1"/>
        <v>0</v>
      </c>
    </row>
    <row r="110" spans="1:15">
      <c r="A110" t="str">
        <f ca="1"/>
        <v/>
      </c>
      <c r="B110" s="159" t="str">
        <f ca="1"/>
        <v/>
      </c>
      <c r="C110" s="223" t="str">
        <f ca="1"/>
        <v/>
      </c>
      <c r="D110" s="159" t="str">
        <f ca="1"/>
        <v/>
      </c>
      <c r="H110" t="str">
        <f ca="1"/>
        <v/>
      </c>
      <c r="I110" t="str">
        <f ca="1"/>
        <v/>
      </c>
      <c r="J110" t="str">
        <f ca="1">IF(H110=1,SUMIF(H$4:H110,1),"")</f>
        <v/>
      </c>
      <c r="K110" t="str">
        <f t="shared" ca="1" si="8"/>
        <v/>
      </c>
      <c r="L110">
        <f t="shared" ca="1" si="9"/>
        <v>0</v>
      </c>
      <c r="M110" t="str">
        <f t="shared" ca="1" si="10"/>
        <v/>
      </c>
      <c r="N110" t="b">
        <f ca="1"/>
        <v>0</v>
      </c>
      <c r="O110" t="b">
        <f ca="1"/>
        <v>0</v>
      </c>
    </row>
    <row r="111" spans="1:15">
      <c r="A111" t="str">
        <f ca="1"/>
        <v/>
      </c>
      <c r="B111" s="159" t="str">
        <f ca="1"/>
        <v/>
      </c>
      <c r="C111" s="223" t="str">
        <f ca="1"/>
        <v/>
      </c>
      <c r="D111" s="159" t="str">
        <f ca="1"/>
        <v/>
      </c>
      <c r="H111" t="str">
        <f ca="1"/>
        <v/>
      </c>
      <c r="I111" t="str">
        <f ca="1"/>
        <v/>
      </c>
      <c r="J111" t="str">
        <f ca="1">IF(H111=1,SUMIF(H$4:H111,1),"")</f>
        <v/>
      </c>
      <c r="K111" t="str">
        <f t="shared" ca="1" si="8"/>
        <v/>
      </c>
      <c r="L111">
        <f t="shared" ca="1" si="9"/>
        <v>0</v>
      </c>
      <c r="M111" t="str">
        <f t="shared" ca="1" si="10"/>
        <v/>
      </c>
      <c r="N111" t="b">
        <f ca="1"/>
        <v>0</v>
      </c>
      <c r="O111" t="b">
        <f ca="1"/>
        <v>0</v>
      </c>
    </row>
    <row r="112" spans="1:15">
      <c r="A112" t="str">
        <f ca="1"/>
        <v/>
      </c>
      <c r="B112" s="159" t="str">
        <f ca="1"/>
        <v/>
      </c>
      <c r="C112" s="223" t="str">
        <f ca="1"/>
        <v/>
      </c>
      <c r="D112" s="159" t="str">
        <f ca="1"/>
        <v/>
      </c>
      <c r="H112" t="str">
        <f ca="1"/>
        <v/>
      </c>
      <c r="I112" t="str">
        <f ca="1"/>
        <v/>
      </c>
      <c r="J112" t="str">
        <f ca="1">IF(H112=1,SUMIF(H$4:H112,1),"")</f>
        <v/>
      </c>
      <c r="K112" t="str">
        <f t="shared" ca="1" si="8"/>
        <v/>
      </c>
      <c r="L112">
        <f t="shared" ca="1" si="9"/>
        <v>0</v>
      </c>
      <c r="M112" t="str">
        <f t="shared" ca="1" si="10"/>
        <v/>
      </c>
      <c r="N112" t="b">
        <f ca="1"/>
        <v>0</v>
      </c>
      <c r="O112" t="b">
        <f ca="1"/>
        <v>0</v>
      </c>
    </row>
    <row r="113" spans="1:15">
      <c r="A113" t="str">
        <f ca="1"/>
        <v/>
      </c>
      <c r="B113" s="159" t="str">
        <f ca="1"/>
        <v/>
      </c>
      <c r="C113" s="223" t="str">
        <f ca="1"/>
        <v/>
      </c>
      <c r="D113" s="159" t="str">
        <f ca="1"/>
        <v/>
      </c>
      <c r="H113" t="str">
        <f ca="1"/>
        <v/>
      </c>
      <c r="I113" t="str">
        <f ca="1"/>
        <v/>
      </c>
      <c r="J113" t="str">
        <f ca="1">IF(H113=1,SUMIF(H$4:H113,1),"")</f>
        <v/>
      </c>
      <c r="K113" t="str">
        <f t="shared" ca="1" si="8"/>
        <v/>
      </c>
      <c r="L113">
        <f t="shared" ca="1" si="9"/>
        <v>0</v>
      </c>
      <c r="M113" t="str">
        <f t="shared" ca="1" si="10"/>
        <v/>
      </c>
      <c r="N113" t="b">
        <f ca="1"/>
        <v>0</v>
      </c>
      <c r="O113" t="b">
        <f ca="1"/>
        <v>0</v>
      </c>
    </row>
    <row r="114" spans="1:15">
      <c r="A114" t="str">
        <f ca="1"/>
        <v/>
      </c>
      <c r="B114" s="159" t="str">
        <f ca="1"/>
        <v/>
      </c>
      <c r="C114" s="223" t="str">
        <f ca="1"/>
        <v/>
      </c>
      <c r="D114" s="159" t="str">
        <f ca="1"/>
        <v/>
      </c>
      <c r="H114" t="str">
        <f ca="1"/>
        <v/>
      </c>
      <c r="I114" t="str">
        <f ca="1"/>
        <v/>
      </c>
      <c r="J114" t="str">
        <f ca="1">IF(H114=1,SUMIF(H$4:H114,1),"")</f>
        <v/>
      </c>
      <c r="K114" t="str">
        <f t="shared" ca="1" si="8"/>
        <v/>
      </c>
      <c r="L114">
        <f t="shared" ca="1" si="9"/>
        <v>0</v>
      </c>
      <c r="M114" t="str">
        <f t="shared" ca="1" si="10"/>
        <v/>
      </c>
      <c r="N114" t="b">
        <f ca="1"/>
        <v>0</v>
      </c>
      <c r="O114" t="b">
        <f ca="1"/>
        <v>0</v>
      </c>
    </row>
    <row r="115" spans="1:15">
      <c r="A115" t="str">
        <f ca="1"/>
        <v/>
      </c>
      <c r="B115" s="159" t="str">
        <f ca="1"/>
        <v/>
      </c>
      <c r="C115" s="223" t="str">
        <f ca="1"/>
        <v/>
      </c>
      <c r="D115" s="159" t="str">
        <f ca="1"/>
        <v/>
      </c>
      <c r="H115" t="str">
        <f ca="1"/>
        <v/>
      </c>
      <c r="I115" t="str">
        <f ca="1"/>
        <v/>
      </c>
      <c r="J115" t="str">
        <f ca="1">IF(H115=1,SUMIF(H$4:H115,1),"")</f>
        <v/>
      </c>
      <c r="K115" t="str">
        <f t="shared" ca="1" si="8"/>
        <v/>
      </c>
      <c r="L115">
        <f t="shared" ca="1" si="9"/>
        <v>0</v>
      </c>
      <c r="M115" t="str">
        <f t="shared" ca="1" si="10"/>
        <v/>
      </c>
      <c r="N115" t="b">
        <f ca="1"/>
        <v>0</v>
      </c>
      <c r="O115" t="b">
        <f ca="1"/>
        <v>0</v>
      </c>
    </row>
    <row r="116" spans="1:15">
      <c r="A116" t="str">
        <f ca="1"/>
        <v/>
      </c>
      <c r="B116" s="159" t="str">
        <f ca="1"/>
        <v/>
      </c>
      <c r="C116" s="223" t="str">
        <f ca="1"/>
        <v/>
      </c>
      <c r="D116" s="159" t="str">
        <f ca="1"/>
        <v/>
      </c>
      <c r="H116" t="str">
        <f ca="1"/>
        <v/>
      </c>
      <c r="I116" t="str">
        <f ca="1"/>
        <v/>
      </c>
      <c r="J116" t="str">
        <f ca="1">IF(H116=1,SUMIF(H$4:H116,1),"")</f>
        <v/>
      </c>
      <c r="K116" t="str">
        <f t="shared" ca="1" si="8"/>
        <v/>
      </c>
      <c r="L116">
        <f t="shared" ca="1" si="9"/>
        <v>0</v>
      </c>
      <c r="M116" t="str">
        <f t="shared" ca="1" si="10"/>
        <v/>
      </c>
      <c r="N116" t="b">
        <f ca="1"/>
        <v>0</v>
      </c>
      <c r="O116" t="b">
        <f ca="1"/>
        <v>0</v>
      </c>
    </row>
    <row r="117" spans="1:15">
      <c r="A117" t="str">
        <f ca="1"/>
        <v/>
      </c>
      <c r="B117" s="159" t="str">
        <f ca="1"/>
        <v/>
      </c>
      <c r="C117" s="223" t="str">
        <f ca="1"/>
        <v/>
      </c>
      <c r="D117" s="159" t="str">
        <f ca="1"/>
        <v/>
      </c>
      <c r="H117" t="str">
        <f ca="1"/>
        <v/>
      </c>
      <c r="I117" t="str">
        <f ca="1"/>
        <v/>
      </c>
      <c r="J117" t="str">
        <f ca="1">IF(H117=1,SUMIF(H$4:H117,1),"")</f>
        <v/>
      </c>
      <c r="K117" t="str">
        <f t="shared" ca="1" si="8"/>
        <v/>
      </c>
      <c r="L117">
        <f t="shared" ca="1" si="9"/>
        <v>0</v>
      </c>
      <c r="M117" t="str">
        <f t="shared" ca="1" si="10"/>
        <v/>
      </c>
      <c r="N117" t="b">
        <f ca="1"/>
        <v>0</v>
      </c>
      <c r="O117" t="b">
        <f ca="1"/>
        <v>0</v>
      </c>
    </row>
    <row r="118" spans="1:15">
      <c r="A118" t="str">
        <f ca="1"/>
        <v/>
      </c>
      <c r="B118" s="159" t="str">
        <f ca="1"/>
        <v/>
      </c>
      <c r="C118" s="223" t="str">
        <f ca="1"/>
        <v/>
      </c>
      <c r="D118" s="159" t="str">
        <f ca="1"/>
        <v/>
      </c>
      <c r="H118" t="str">
        <f ca="1"/>
        <v/>
      </c>
      <c r="I118" t="str">
        <f ca="1"/>
        <v/>
      </c>
      <c r="J118" t="str">
        <f ca="1">IF(H118=1,SUMIF(H$4:H118,1),"")</f>
        <v/>
      </c>
      <c r="K118" t="str">
        <f t="shared" ca="1" si="8"/>
        <v/>
      </c>
      <c r="L118">
        <f t="shared" ca="1" si="9"/>
        <v>0</v>
      </c>
      <c r="M118" t="str">
        <f t="shared" ca="1" si="10"/>
        <v/>
      </c>
      <c r="N118" t="b">
        <f ca="1"/>
        <v>0</v>
      </c>
      <c r="O118" t="b">
        <f ca="1"/>
        <v>0</v>
      </c>
    </row>
    <row r="119" spans="1:15">
      <c r="A119" t="str">
        <f ca="1"/>
        <v/>
      </c>
      <c r="B119" s="159" t="str">
        <f ca="1"/>
        <v/>
      </c>
      <c r="C119" s="223" t="str">
        <f ca="1"/>
        <v/>
      </c>
      <c r="D119" s="159" t="str">
        <f ca="1"/>
        <v/>
      </c>
      <c r="H119" t="str">
        <f ca="1"/>
        <v/>
      </c>
      <c r="I119" t="str">
        <f ca="1"/>
        <v/>
      </c>
      <c r="J119" t="str">
        <f ca="1">IF(H119=1,SUMIF(H$4:H119,1),"")</f>
        <v/>
      </c>
      <c r="K119" t="str">
        <f t="shared" ca="1" si="8"/>
        <v/>
      </c>
      <c r="L119">
        <f t="shared" ca="1" si="9"/>
        <v>0</v>
      </c>
      <c r="M119" t="str">
        <f t="shared" ca="1" si="10"/>
        <v/>
      </c>
      <c r="N119" t="b">
        <f ca="1"/>
        <v>0</v>
      </c>
      <c r="O119" t="b">
        <f ca="1"/>
        <v>0</v>
      </c>
    </row>
    <row r="120" spans="1:15">
      <c r="A120" t="str">
        <f ca="1"/>
        <v/>
      </c>
      <c r="B120" s="159" t="str">
        <f ca="1"/>
        <v/>
      </c>
      <c r="C120" s="223" t="str">
        <f ca="1"/>
        <v/>
      </c>
      <c r="D120" s="159" t="str">
        <f ca="1"/>
        <v/>
      </c>
      <c r="H120" t="str">
        <f ca="1"/>
        <v/>
      </c>
      <c r="I120" t="str">
        <f ca="1"/>
        <v/>
      </c>
      <c r="J120" t="str">
        <f ca="1">IF(H120=1,SUMIF(H$4:H120,1),"")</f>
        <v/>
      </c>
      <c r="K120" t="str">
        <f t="shared" ca="1" si="8"/>
        <v/>
      </c>
      <c r="L120">
        <f t="shared" ca="1" si="9"/>
        <v>0</v>
      </c>
      <c r="M120" t="str">
        <f t="shared" ca="1" si="10"/>
        <v/>
      </c>
      <c r="N120" t="b">
        <f ca="1"/>
        <v>0</v>
      </c>
      <c r="O120" t="b">
        <f ca="1"/>
        <v>0</v>
      </c>
    </row>
    <row r="121" spans="1:15">
      <c r="A121" t="str">
        <f ca="1"/>
        <v/>
      </c>
      <c r="B121" s="159" t="str">
        <f ca="1"/>
        <v/>
      </c>
      <c r="C121" s="223" t="str">
        <f ca="1"/>
        <v/>
      </c>
      <c r="D121" s="159" t="str">
        <f ca="1"/>
        <v/>
      </c>
      <c r="H121" t="str">
        <f ca="1"/>
        <v/>
      </c>
      <c r="I121" t="str">
        <f ca="1"/>
        <v/>
      </c>
      <c r="J121" t="str">
        <f ca="1">IF(H121=1,SUMIF(H$4:H121,1),"")</f>
        <v/>
      </c>
      <c r="K121" t="str">
        <f t="shared" ca="1" si="8"/>
        <v/>
      </c>
      <c r="L121">
        <f t="shared" ca="1" si="9"/>
        <v>0</v>
      </c>
      <c r="M121" t="str">
        <f t="shared" ca="1" si="10"/>
        <v/>
      </c>
      <c r="N121" t="b">
        <f ca="1"/>
        <v>0</v>
      </c>
      <c r="O121" t="b">
        <f ca="1"/>
        <v>0</v>
      </c>
    </row>
    <row r="122" spans="1:15">
      <c r="A122" t="str">
        <f ca="1"/>
        <v/>
      </c>
      <c r="B122" s="159" t="str">
        <f ca="1"/>
        <v/>
      </c>
      <c r="C122" s="223" t="str">
        <f ca="1"/>
        <v/>
      </c>
      <c r="D122" s="159" t="str">
        <f ca="1"/>
        <v/>
      </c>
      <c r="H122" t="str">
        <f ca="1"/>
        <v/>
      </c>
      <c r="I122" t="str">
        <f ca="1"/>
        <v/>
      </c>
      <c r="J122" t="str">
        <f ca="1">IF(H122=1,SUMIF(H$4:H122,1),"")</f>
        <v/>
      </c>
      <c r="K122" t="str">
        <f t="shared" ca="1" si="8"/>
        <v/>
      </c>
      <c r="L122">
        <f t="shared" ca="1" si="9"/>
        <v>0</v>
      </c>
      <c r="M122" t="str">
        <f t="shared" ca="1" si="10"/>
        <v/>
      </c>
      <c r="N122" t="b">
        <f ca="1"/>
        <v>0</v>
      </c>
      <c r="O122" t="b">
        <f ca="1"/>
        <v>0</v>
      </c>
    </row>
    <row r="123" spans="1:15">
      <c r="A123" t="str">
        <f ca="1"/>
        <v/>
      </c>
      <c r="B123" s="159" t="str">
        <f ca="1"/>
        <v/>
      </c>
      <c r="C123" s="223" t="str">
        <f ca="1"/>
        <v/>
      </c>
      <c r="D123" s="159" t="str">
        <f ca="1"/>
        <v/>
      </c>
      <c r="H123" t="str">
        <f ca="1"/>
        <v/>
      </c>
      <c r="I123" t="str">
        <f ca="1"/>
        <v/>
      </c>
      <c r="J123" t="str">
        <f ca="1">IF(H123=1,SUMIF(H$4:H123,1),"")</f>
        <v/>
      </c>
      <c r="K123" t="str">
        <f t="shared" ca="1" si="8"/>
        <v/>
      </c>
      <c r="L123">
        <f t="shared" ca="1" si="9"/>
        <v>0</v>
      </c>
      <c r="M123" t="str">
        <f t="shared" ca="1" si="10"/>
        <v/>
      </c>
      <c r="N123" t="b">
        <f ca="1"/>
        <v>0</v>
      </c>
      <c r="O123" t="b">
        <f ca="1"/>
        <v>0</v>
      </c>
    </row>
    <row r="124" spans="1:15">
      <c r="A124" t="str">
        <f ca="1"/>
        <v/>
      </c>
      <c r="B124" s="159" t="str">
        <f ca="1"/>
        <v/>
      </c>
      <c r="C124" s="223" t="str">
        <f ca="1"/>
        <v/>
      </c>
      <c r="D124" s="159" t="str">
        <f ca="1"/>
        <v/>
      </c>
      <c r="H124" t="str">
        <f ca="1"/>
        <v/>
      </c>
      <c r="I124" t="str">
        <f ca="1"/>
        <v/>
      </c>
      <c r="J124" t="str">
        <f ca="1">IF(H124=1,SUMIF(H$4:H124,1),"")</f>
        <v/>
      </c>
      <c r="K124" t="str">
        <f t="shared" ca="1" si="8"/>
        <v/>
      </c>
      <c r="L124">
        <f t="shared" ca="1" si="9"/>
        <v>0</v>
      </c>
      <c r="M124" t="str">
        <f t="shared" ca="1" si="10"/>
        <v/>
      </c>
      <c r="N124" t="b">
        <f ca="1"/>
        <v>0</v>
      </c>
      <c r="O124" t="b">
        <f ca="1"/>
        <v>0</v>
      </c>
    </row>
    <row r="125" spans="1:15">
      <c r="A125" t="str">
        <f ca="1"/>
        <v/>
      </c>
      <c r="B125" s="159" t="str">
        <f ca="1"/>
        <v/>
      </c>
      <c r="C125" s="223" t="str">
        <f ca="1"/>
        <v/>
      </c>
      <c r="D125" s="159" t="str">
        <f ca="1"/>
        <v/>
      </c>
      <c r="H125" t="str">
        <f ca="1"/>
        <v/>
      </c>
      <c r="I125" t="str">
        <f ca="1"/>
        <v/>
      </c>
      <c r="J125" t="str">
        <f ca="1">IF(H125=1,SUMIF(H$4:H125,1),"")</f>
        <v/>
      </c>
      <c r="K125" t="str">
        <f t="shared" ca="1" si="8"/>
        <v/>
      </c>
      <c r="L125">
        <f t="shared" ca="1" si="9"/>
        <v>0</v>
      </c>
      <c r="M125" t="str">
        <f t="shared" ca="1" si="10"/>
        <v/>
      </c>
      <c r="N125" t="b">
        <f ca="1"/>
        <v>0</v>
      </c>
      <c r="O125" t="b">
        <f ca="1"/>
        <v>0</v>
      </c>
    </row>
    <row r="126" spans="1:15">
      <c r="A126" t="str">
        <f ca="1"/>
        <v/>
      </c>
      <c r="B126" s="159" t="str">
        <f ca="1"/>
        <v/>
      </c>
      <c r="C126" s="223" t="str">
        <f ca="1"/>
        <v/>
      </c>
      <c r="D126" s="159" t="str">
        <f ca="1"/>
        <v/>
      </c>
      <c r="H126" t="str">
        <f ca="1"/>
        <v/>
      </c>
      <c r="I126" t="str">
        <f ca="1"/>
        <v/>
      </c>
      <c r="J126" t="str">
        <f ca="1">IF(H126=1,SUMIF(H$4:H126,1),"")</f>
        <v/>
      </c>
      <c r="K126" t="str">
        <f t="shared" ca="1" si="8"/>
        <v/>
      </c>
      <c r="L126">
        <f t="shared" ca="1" si="9"/>
        <v>0</v>
      </c>
      <c r="M126" t="str">
        <f t="shared" ca="1" si="10"/>
        <v/>
      </c>
      <c r="N126" t="b">
        <f ca="1"/>
        <v>0</v>
      </c>
      <c r="O126" t="b">
        <f ca="1"/>
        <v>0</v>
      </c>
    </row>
    <row r="127" spans="1:15">
      <c r="A127" t="str">
        <f ca="1"/>
        <v/>
      </c>
      <c r="B127" s="159" t="str">
        <f ca="1"/>
        <v/>
      </c>
      <c r="C127" s="223" t="str">
        <f ca="1"/>
        <v/>
      </c>
      <c r="D127" s="159" t="str">
        <f ca="1"/>
        <v/>
      </c>
      <c r="H127" t="str">
        <f ca="1"/>
        <v/>
      </c>
      <c r="I127" t="str">
        <f ca="1"/>
        <v/>
      </c>
      <c r="J127" t="str">
        <f ca="1">IF(H127=1,SUMIF(H$4:H127,1),"")</f>
        <v/>
      </c>
      <c r="K127" t="str">
        <f t="shared" ca="1" si="8"/>
        <v/>
      </c>
      <c r="L127">
        <f t="shared" ca="1" si="9"/>
        <v>0</v>
      </c>
      <c r="M127" t="str">
        <f t="shared" ca="1" si="10"/>
        <v/>
      </c>
      <c r="N127" t="b">
        <f ca="1"/>
        <v>0</v>
      </c>
      <c r="O127" t="b">
        <f ca="1"/>
        <v>0</v>
      </c>
    </row>
    <row r="128" spans="1:15">
      <c r="A128" t="str">
        <f ca="1"/>
        <v/>
      </c>
      <c r="B128" s="159" t="str">
        <f ca="1"/>
        <v/>
      </c>
      <c r="C128" s="223" t="str">
        <f ca="1"/>
        <v/>
      </c>
      <c r="D128" s="159" t="str">
        <f ca="1"/>
        <v/>
      </c>
      <c r="H128" t="str">
        <f ca="1"/>
        <v/>
      </c>
      <c r="I128" t="str">
        <f ca="1"/>
        <v/>
      </c>
      <c r="J128" t="str">
        <f ca="1">IF(H128=1,SUMIF(H$4:H128,1),"")</f>
        <v/>
      </c>
      <c r="K128" t="str">
        <f t="shared" ca="1" si="8"/>
        <v/>
      </c>
      <c r="L128">
        <f t="shared" ca="1" si="9"/>
        <v>0</v>
      </c>
      <c r="M128" t="str">
        <f t="shared" ca="1" si="10"/>
        <v/>
      </c>
      <c r="N128" t="b">
        <f ca="1"/>
        <v>0</v>
      </c>
      <c r="O128" t="b">
        <f ca="1"/>
        <v>0</v>
      </c>
    </row>
    <row r="129" spans="1:15">
      <c r="A129" t="str">
        <f ca="1"/>
        <v/>
      </c>
      <c r="B129" s="159" t="str">
        <f ca="1"/>
        <v/>
      </c>
      <c r="C129" s="223" t="str">
        <f ca="1"/>
        <v/>
      </c>
      <c r="D129" s="159" t="str">
        <f ca="1"/>
        <v/>
      </c>
      <c r="H129" t="str">
        <f ca="1"/>
        <v/>
      </c>
      <c r="I129" t="str">
        <f ca="1"/>
        <v/>
      </c>
      <c r="J129" t="str">
        <f ca="1">IF(H129=1,SUMIF(H$4:H129,1),"")</f>
        <v/>
      </c>
      <c r="K129" t="str">
        <f t="shared" ca="1" si="8"/>
        <v/>
      </c>
      <c r="L129">
        <f t="shared" ca="1" si="9"/>
        <v>0</v>
      </c>
      <c r="M129" t="str">
        <f t="shared" ca="1" si="10"/>
        <v/>
      </c>
      <c r="N129" t="b">
        <f ca="1"/>
        <v>0</v>
      </c>
      <c r="O129" t="b">
        <f ca="1"/>
        <v>0</v>
      </c>
    </row>
    <row r="130" spans="1:15">
      <c r="A130" t="str">
        <f ca="1"/>
        <v/>
      </c>
      <c r="B130" s="159" t="str">
        <f ca="1"/>
        <v/>
      </c>
      <c r="C130" s="223" t="str">
        <f ca="1"/>
        <v/>
      </c>
      <c r="D130" s="159" t="str">
        <f ca="1"/>
        <v/>
      </c>
      <c r="H130" t="str">
        <f ca="1"/>
        <v/>
      </c>
      <c r="I130" t="str">
        <f ca="1"/>
        <v/>
      </c>
      <c r="J130" t="str">
        <f ca="1">IF(H130=1,SUMIF(H$4:H130,1),"")</f>
        <v/>
      </c>
      <c r="K130" t="str">
        <f t="shared" ca="1" si="8"/>
        <v/>
      </c>
      <c r="L130">
        <f t="shared" ca="1" si="9"/>
        <v>0</v>
      </c>
      <c r="M130" t="str">
        <f t="shared" ca="1" si="10"/>
        <v/>
      </c>
      <c r="N130" t="b">
        <f ca="1"/>
        <v>0</v>
      </c>
      <c r="O130" t="b">
        <f ca="1"/>
        <v>0</v>
      </c>
    </row>
    <row r="131" spans="1:15">
      <c r="A131" t="str">
        <f ca="1"/>
        <v/>
      </c>
      <c r="B131" s="159" t="str">
        <f ca="1"/>
        <v/>
      </c>
      <c r="C131" s="223" t="str">
        <f ca="1"/>
        <v/>
      </c>
      <c r="D131" s="159" t="str">
        <f ca="1"/>
        <v/>
      </c>
      <c r="H131" t="str">
        <f ca="1"/>
        <v/>
      </c>
      <c r="I131" t="str">
        <f ca="1"/>
        <v/>
      </c>
      <c r="J131" t="str">
        <f ca="1">IF(H131=1,SUMIF(H$4:H131,1),"")</f>
        <v/>
      </c>
      <c r="K131" t="str">
        <f t="shared" ca="1" si="8"/>
        <v/>
      </c>
      <c r="L131">
        <f t="shared" ca="1" si="9"/>
        <v>0</v>
      </c>
      <c r="M131" t="str">
        <f t="shared" ca="1" si="10"/>
        <v/>
      </c>
      <c r="N131" t="b">
        <f ca="1"/>
        <v>0</v>
      </c>
      <c r="O131" t="b">
        <f ca="1"/>
        <v>0</v>
      </c>
    </row>
    <row r="132" spans="1:15">
      <c r="A132" t="str">
        <f ca="1"/>
        <v/>
      </c>
      <c r="B132" s="159" t="str">
        <f ca="1"/>
        <v/>
      </c>
      <c r="C132" s="223" t="str">
        <f ca="1"/>
        <v/>
      </c>
      <c r="D132" s="159" t="str">
        <f ca="1"/>
        <v/>
      </c>
      <c r="H132" t="str">
        <f ca="1"/>
        <v/>
      </c>
      <c r="I132" t="str">
        <f ca="1"/>
        <v/>
      </c>
      <c r="J132" t="str">
        <f ca="1">IF(H132=1,SUMIF(H$4:H132,1),"")</f>
        <v/>
      </c>
      <c r="K132" t="str">
        <f t="shared" ca="1" si="8"/>
        <v/>
      </c>
      <c r="L132">
        <f t="shared" ca="1" si="9"/>
        <v>0</v>
      </c>
      <c r="M132" t="str">
        <f t="shared" ca="1" si="10"/>
        <v/>
      </c>
      <c r="N132" t="b">
        <f ca="1"/>
        <v>0</v>
      </c>
      <c r="O132" t="b">
        <f ca="1"/>
        <v>0</v>
      </c>
    </row>
    <row r="133" spans="1:15">
      <c r="A133" t="str">
        <f ca="1"/>
        <v/>
      </c>
      <c r="B133" s="159" t="str">
        <f ca="1"/>
        <v/>
      </c>
      <c r="C133" s="223" t="str">
        <f ca="1"/>
        <v/>
      </c>
      <c r="D133" s="159" t="str">
        <f ca="1"/>
        <v/>
      </c>
      <c r="H133" t="str">
        <f ca="1"/>
        <v/>
      </c>
      <c r="I133" t="str">
        <f ca="1"/>
        <v/>
      </c>
      <c r="J133" t="str">
        <f ca="1">IF(H133=1,SUMIF(H$4:H133,1),"")</f>
        <v/>
      </c>
      <c r="K133" t="str">
        <f t="shared" ca="1" si="8"/>
        <v/>
      </c>
      <c r="L133">
        <f t="shared" ca="1" si="9"/>
        <v>0</v>
      </c>
      <c r="M133" t="str">
        <f t="shared" ca="1" si="10"/>
        <v/>
      </c>
      <c r="N133" t="b">
        <f ca="1"/>
        <v>0</v>
      </c>
      <c r="O133" t="b">
        <f ca="1"/>
        <v>0</v>
      </c>
    </row>
    <row r="134" spans="1:15">
      <c r="A134" t="str">
        <f ca="1"/>
        <v/>
      </c>
      <c r="B134" s="159" t="str">
        <f ca="1"/>
        <v/>
      </c>
      <c r="C134" s="223" t="str">
        <f ca="1"/>
        <v/>
      </c>
      <c r="D134" s="159" t="str">
        <f ca="1"/>
        <v/>
      </c>
      <c r="H134" t="str">
        <f ca="1"/>
        <v/>
      </c>
      <c r="I134" t="str">
        <f ca="1"/>
        <v/>
      </c>
      <c r="J134" t="str">
        <f ca="1">IF(H134=1,SUMIF(H$4:H134,1),"")</f>
        <v/>
      </c>
      <c r="K134" t="str">
        <f t="shared" ca="1" si="8"/>
        <v/>
      </c>
      <c r="L134">
        <f t="shared" ca="1" si="9"/>
        <v>0</v>
      </c>
      <c r="M134" t="str">
        <f t="shared" ca="1" si="10"/>
        <v/>
      </c>
      <c r="N134" t="b">
        <f ca="1"/>
        <v>0</v>
      </c>
      <c r="O134" t="b">
        <f ca="1"/>
        <v>0</v>
      </c>
    </row>
    <row r="135" spans="1:15">
      <c r="A135" t="str">
        <f ca="1"/>
        <v/>
      </c>
      <c r="B135" s="159" t="str">
        <f ca="1"/>
        <v/>
      </c>
      <c r="C135" s="223" t="str">
        <f ca="1"/>
        <v/>
      </c>
      <c r="D135" s="159" t="str">
        <f ca="1"/>
        <v/>
      </c>
      <c r="H135" t="str">
        <f ca="1"/>
        <v/>
      </c>
      <c r="I135" t="str">
        <f ca="1"/>
        <v/>
      </c>
      <c r="J135" t="str">
        <f ca="1">IF(H135=1,SUMIF(H$4:H135,1),"")</f>
        <v/>
      </c>
      <c r="K135" t="str">
        <f t="shared" ca="1" si="8"/>
        <v/>
      </c>
      <c r="L135">
        <f t="shared" ca="1" si="9"/>
        <v>0</v>
      </c>
      <c r="M135" t="str">
        <f t="shared" ca="1" si="10"/>
        <v/>
      </c>
      <c r="N135" t="b">
        <f ca="1"/>
        <v>0</v>
      </c>
      <c r="O135" t="b">
        <f ca="1"/>
        <v>0</v>
      </c>
    </row>
    <row r="136" spans="1:15">
      <c r="A136" t="str">
        <f ca="1"/>
        <v/>
      </c>
      <c r="B136" s="159" t="str">
        <f ca="1"/>
        <v/>
      </c>
      <c r="C136" s="223" t="str">
        <f ca="1"/>
        <v/>
      </c>
      <c r="D136" s="159" t="str">
        <f ca="1"/>
        <v/>
      </c>
      <c r="H136" t="str">
        <f ca="1"/>
        <v/>
      </c>
      <c r="I136" t="str">
        <f ca="1"/>
        <v/>
      </c>
      <c r="J136" t="str">
        <f ca="1">IF(H136=1,SUMIF(H$4:H136,1),"")</f>
        <v/>
      </c>
      <c r="K136" t="str">
        <f t="shared" ca="1" si="8"/>
        <v/>
      </c>
      <c r="L136">
        <f t="shared" ca="1" si="9"/>
        <v>0</v>
      </c>
      <c r="M136" t="str">
        <f t="shared" ca="1" si="10"/>
        <v/>
      </c>
      <c r="N136" t="b">
        <f ca="1"/>
        <v>0</v>
      </c>
      <c r="O136" t="b">
        <f ca="1"/>
        <v>0</v>
      </c>
    </row>
    <row r="137" spans="1:15">
      <c r="A137" t="str">
        <f ca="1"/>
        <v/>
      </c>
      <c r="B137" s="159" t="str">
        <f ca="1"/>
        <v/>
      </c>
      <c r="C137" s="223" t="str">
        <f ca="1"/>
        <v/>
      </c>
      <c r="D137" s="159" t="str">
        <f ca="1"/>
        <v/>
      </c>
      <c r="H137" t="str">
        <f ca="1"/>
        <v/>
      </c>
      <c r="I137" t="str">
        <f ca="1"/>
        <v/>
      </c>
      <c r="J137" t="str">
        <f ca="1">IF(H137=1,SUMIF(H$4:H137,1),"")</f>
        <v/>
      </c>
      <c r="K137" t="str">
        <f t="shared" ca="1" si="8"/>
        <v/>
      </c>
      <c r="L137">
        <f t="shared" ca="1" si="9"/>
        <v>0</v>
      </c>
      <c r="M137" t="str">
        <f t="shared" ca="1" si="10"/>
        <v/>
      </c>
      <c r="N137" t="b">
        <f ca="1"/>
        <v>0</v>
      </c>
      <c r="O137" t="b">
        <f ca="1"/>
        <v>0</v>
      </c>
    </row>
    <row r="138" spans="1:15">
      <c r="A138" t="str">
        <f ca="1"/>
        <v/>
      </c>
      <c r="B138" s="159" t="str">
        <f ca="1"/>
        <v/>
      </c>
      <c r="C138" s="223" t="str">
        <f ca="1"/>
        <v/>
      </c>
      <c r="D138" s="159" t="str">
        <f ca="1"/>
        <v/>
      </c>
      <c r="H138" t="str">
        <f ca="1"/>
        <v/>
      </c>
      <c r="I138" t="str">
        <f ca="1"/>
        <v/>
      </c>
      <c r="J138" t="str">
        <f ca="1">IF(H138=1,SUMIF(H$4:H138,1),"")</f>
        <v/>
      </c>
      <c r="K138" t="str">
        <f t="shared" ca="1" si="8"/>
        <v/>
      </c>
      <c r="L138">
        <f t="shared" ca="1" si="9"/>
        <v>0</v>
      </c>
      <c r="M138" t="str">
        <f t="shared" ca="1" si="10"/>
        <v/>
      </c>
      <c r="N138" t="b">
        <f ca="1"/>
        <v>0</v>
      </c>
      <c r="O138" t="b">
        <f ca="1"/>
        <v>0</v>
      </c>
    </row>
    <row r="139" spans="1:15">
      <c r="A139" t="str">
        <f ca="1"/>
        <v/>
      </c>
      <c r="B139" s="159" t="str">
        <f ca="1"/>
        <v/>
      </c>
      <c r="C139" s="223" t="str">
        <f ca="1"/>
        <v/>
      </c>
      <c r="D139" s="159" t="str">
        <f ca="1"/>
        <v/>
      </c>
      <c r="H139" t="str">
        <f ca="1"/>
        <v/>
      </c>
      <c r="I139" t="str">
        <f ca="1"/>
        <v/>
      </c>
      <c r="J139" t="str">
        <f ca="1">IF(H139=1,SUMIF(H$4:H139,1),"")</f>
        <v/>
      </c>
      <c r="K139" t="str">
        <f t="shared" ca="1" si="8"/>
        <v/>
      </c>
      <c r="L139">
        <f t="shared" ca="1" si="9"/>
        <v>0</v>
      </c>
      <c r="M139" t="str">
        <f t="shared" ca="1" si="10"/>
        <v/>
      </c>
      <c r="N139" t="b">
        <f ca="1"/>
        <v>0</v>
      </c>
      <c r="O139" t="b">
        <f ca="1"/>
        <v>0</v>
      </c>
    </row>
    <row r="140" spans="1:15">
      <c r="A140" t="str">
        <f ca="1"/>
        <v/>
      </c>
      <c r="B140" s="159" t="str">
        <f ca="1"/>
        <v/>
      </c>
      <c r="C140" s="223" t="str">
        <f ca="1"/>
        <v/>
      </c>
      <c r="D140" s="159" t="str">
        <f ca="1"/>
        <v/>
      </c>
      <c r="H140" t="str">
        <f ca="1"/>
        <v/>
      </c>
      <c r="I140" t="str">
        <f ca="1"/>
        <v/>
      </c>
      <c r="J140" t="str">
        <f ca="1">IF(H140=1,SUMIF(H$4:H140,1),"")</f>
        <v/>
      </c>
      <c r="K140" t="str">
        <f t="shared" ca="1" si="8"/>
        <v/>
      </c>
      <c r="L140">
        <f t="shared" ca="1" si="9"/>
        <v>0</v>
      </c>
      <c r="M140" t="str">
        <f t="shared" ca="1" si="10"/>
        <v/>
      </c>
      <c r="N140" t="b">
        <f ca="1"/>
        <v>0</v>
      </c>
      <c r="O140" t="b">
        <f ca="1"/>
        <v>0</v>
      </c>
    </row>
    <row r="141" spans="1:15">
      <c r="A141" t="str">
        <f ca="1"/>
        <v/>
      </c>
      <c r="B141" s="159" t="str">
        <f ca="1"/>
        <v/>
      </c>
      <c r="C141" s="223" t="str">
        <f ca="1"/>
        <v/>
      </c>
      <c r="D141" s="159" t="str">
        <f ca="1"/>
        <v/>
      </c>
      <c r="H141" t="str">
        <f ca="1"/>
        <v/>
      </c>
      <c r="I141" t="str">
        <f ca="1"/>
        <v/>
      </c>
      <c r="J141" t="str">
        <f ca="1">IF(H141=1,SUMIF(H$4:H141,1),"")</f>
        <v/>
      </c>
      <c r="K141" t="str">
        <f t="shared" ca="1" si="8"/>
        <v/>
      </c>
      <c r="L141">
        <f t="shared" ca="1" si="9"/>
        <v>0</v>
      </c>
      <c r="M141" t="str">
        <f t="shared" ca="1" si="10"/>
        <v/>
      </c>
      <c r="N141" t="b">
        <f ca="1"/>
        <v>0</v>
      </c>
      <c r="O141" t="b">
        <f ca="1"/>
        <v>0</v>
      </c>
    </row>
    <row r="142" spans="1:15">
      <c r="A142" t="str">
        <f ca="1"/>
        <v/>
      </c>
      <c r="B142" s="159" t="str">
        <f ca="1"/>
        <v/>
      </c>
      <c r="C142" s="223" t="str">
        <f ca="1"/>
        <v/>
      </c>
      <c r="D142" s="159" t="str">
        <f ca="1"/>
        <v/>
      </c>
      <c r="H142" t="str">
        <f ca="1"/>
        <v/>
      </c>
      <c r="I142" t="str">
        <f ca="1"/>
        <v/>
      </c>
      <c r="J142" t="str">
        <f ca="1">IF(H142=1,SUMIF(H$4:H142,1),"")</f>
        <v/>
      </c>
      <c r="K142" t="str">
        <f t="shared" ca="1" si="8"/>
        <v/>
      </c>
      <c r="L142">
        <f t="shared" ca="1" si="9"/>
        <v>0</v>
      </c>
      <c r="M142" t="str">
        <f t="shared" ca="1" si="10"/>
        <v/>
      </c>
      <c r="N142" t="b">
        <f ca="1"/>
        <v>0</v>
      </c>
      <c r="O142" t="b">
        <f ca="1"/>
        <v>0</v>
      </c>
    </row>
    <row r="143" spans="1:15">
      <c r="A143" t="str">
        <f ca="1"/>
        <v/>
      </c>
      <c r="B143" s="159" t="str">
        <f ca="1"/>
        <v/>
      </c>
      <c r="C143" s="223" t="str">
        <f ca="1"/>
        <v/>
      </c>
      <c r="D143" s="159" t="str">
        <f ca="1"/>
        <v/>
      </c>
      <c r="H143" t="str">
        <f ca="1"/>
        <v/>
      </c>
      <c r="I143" t="str">
        <f ca="1"/>
        <v/>
      </c>
      <c r="J143" t="str">
        <f ca="1">IF(H143=1,SUMIF(H$4:H143,1),"")</f>
        <v/>
      </c>
      <c r="K143" t="str">
        <f t="shared" ca="1" si="8"/>
        <v/>
      </c>
      <c r="L143">
        <f t="shared" ca="1" si="9"/>
        <v>0</v>
      </c>
      <c r="M143" t="str">
        <f t="shared" ca="1" si="10"/>
        <v/>
      </c>
      <c r="N143" t="b">
        <f ca="1"/>
        <v>0</v>
      </c>
      <c r="O143" t="b">
        <f ca="1"/>
        <v>0</v>
      </c>
    </row>
    <row r="144" spans="1:15">
      <c r="A144" t="str">
        <f ca="1"/>
        <v/>
      </c>
      <c r="B144" s="159" t="str">
        <f ca="1"/>
        <v/>
      </c>
      <c r="C144" s="223" t="str">
        <f ca="1"/>
        <v/>
      </c>
      <c r="D144" s="159" t="str">
        <f ca="1"/>
        <v/>
      </c>
      <c r="H144" t="str">
        <f ca="1"/>
        <v/>
      </c>
      <c r="I144" t="str">
        <f ca="1"/>
        <v/>
      </c>
      <c r="J144" t="str">
        <f ca="1">IF(H144=1,SUMIF(H$4:H144,1),"")</f>
        <v/>
      </c>
      <c r="K144" t="str">
        <f t="shared" ca="1" si="8"/>
        <v/>
      </c>
      <c r="L144">
        <f t="shared" ca="1" si="9"/>
        <v>0</v>
      </c>
      <c r="M144" t="str">
        <f t="shared" ca="1" si="10"/>
        <v/>
      </c>
      <c r="N144" t="b">
        <f ca="1"/>
        <v>0</v>
      </c>
      <c r="O144" t="b">
        <f ca="1"/>
        <v>0</v>
      </c>
    </row>
    <row r="145" spans="1:15">
      <c r="A145" t="str">
        <f ca="1"/>
        <v/>
      </c>
      <c r="B145" s="159" t="str">
        <f ca="1"/>
        <v/>
      </c>
      <c r="C145" s="223" t="str">
        <f ca="1"/>
        <v/>
      </c>
      <c r="D145" s="159" t="str">
        <f ca="1"/>
        <v/>
      </c>
      <c r="H145" t="str">
        <f ca="1"/>
        <v/>
      </c>
      <c r="I145" t="str">
        <f ca="1"/>
        <v/>
      </c>
      <c r="J145" t="str">
        <f ca="1">IF(H145=1,SUMIF(H$4:H145,1),"")</f>
        <v/>
      </c>
      <c r="K145" t="str">
        <f t="shared" ca="1" si="8"/>
        <v/>
      </c>
      <c r="L145">
        <f t="shared" ca="1" si="9"/>
        <v>0</v>
      </c>
      <c r="M145" t="str">
        <f t="shared" ca="1" si="10"/>
        <v/>
      </c>
      <c r="N145" t="b">
        <f ca="1"/>
        <v>0</v>
      </c>
      <c r="O145" t="b">
        <f ca="1"/>
        <v>0</v>
      </c>
    </row>
    <row r="146" spans="1:15">
      <c r="A146" t="str">
        <f ca="1"/>
        <v/>
      </c>
      <c r="B146" s="159" t="str">
        <f ca="1"/>
        <v/>
      </c>
      <c r="C146" s="223" t="str">
        <f ca="1"/>
        <v/>
      </c>
      <c r="D146" s="159" t="str">
        <f ca="1"/>
        <v/>
      </c>
      <c r="H146" t="str">
        <f ca="1"/>
        <v/>
      </c>
      <c r="I146" t="str">
        <f ca="1"/>
        <v/>
      </c>
      <c r="J146" t="str">
        <f ca="1">IF(H146=1,SUMIF(H$4:H146,1),"")</f>
        <v/>
      </c>
      <c r="K146" t="str">
        <f t="shared" ca="1" si="8"/>
        <v/>
      </c>
      <c r="L146">
        <f t="shared" ca="1" si="9"/>
        <v>0</v>
      </c>
      <c r="M146" t="str">
        <f t="shared" ca="1" si="10"/>
        <v/>
      </c>
      <c r="N146" t="b">
        <f ca="1"/>
        <v>0</v>
      </c>
      <c r="O146" t="b">
        <f ca="1"/>
        <v>0</v>
      </c>
    </row>
    <row r="147" spans="1:15">
      <c r="A147" t="str">
        <f ca="1"/>
        <v/>
      </c>
      <c r="B147" s="159" t="str">
        <f ca="1"/>
        <v/>
      </c>
      <c r="C147" s="223" t="str">
        <f ca="1"/>
        <v/>
      </c>
      <c r="D147" s="159" t="str">
        <f ca="1"/>
        <v/>
      </c>
      <c r="H147" t="str">
        <f ca="1"/>
        <v/>
      </c>
      <c r="I147" t="str">
        <f ca="1"/>
        <v/>
      </c>
      <c r="J147" t="str">
        <f ca="1">IF(H147=1,SUMIF(H$4:H147,1),"")</f>
        <v/>
      </c>
      <c r="K147" t="str">
        <f t="shared" ca="1" si="8"/>
        <v/>
      </c>
      <c r="L147">
        <f t="shared" ca="1" si="9"/>
        <v>0</v>
      </c>
      <c r="M147" t="str">
        <f t="shared" ca="1" si="10"/>
        <v/>
      </c>
      <c r="N147" t="b">
        <f ca="1"/>
        <v>0</v>
      </c>
      <c r="O147" t="b">
        <f ca="1"/>
        <v>0</v>
      </c>
    </row>
    <row r="148" spans="1:15">
      <c r="A148" t="str">
        <f ca="1"/>
        <v/>
      </c>
      <c r="B148" s="159" t="str">
        <f ca="1"/>
        <v/>
      </c>
      <c r="C148" s="223" t="str">
        <f ca="1"/>
        <v/>
      </c>
      <c r="D148" s="159" t="str">
        <f ca="1"/>
        <v/>
      </c>
      <c r="H148" t="str">
        <f ca="1"/>
        <v/>
      </c>
      <c r="I148" t="str">
        <f ca="1"/>
        <v/>
      </c>
      <c r="J148" t="str">
        <f ca="1">IF(H148=1,SUMIF(H$4:H148,1),"")</f>
        <v/>
      </c>
      <c r="K148" t="str">
        <f t="shared" ca="1" si="8"/>
        <v/>
      </c>
      <c r="L148">
        <f t="shared" ca="1" si="9"/>
        <v>0</v>
      </c>
      <c r="M148" t="str">
        <f t="shared" ca="1" si="10"/>
        <v/>
      </c>
      <c r="N148" t="b">
        <f ca="1"/>
        <v>0</v>
      </c>
      <c r="O148" t="b">
        <f ca="1"/>
        <v>0</v>
      </c>
    </row>
    <row r="149" spans="1:15">
      <c r="A149" t="str">
        <f ca="1"/>
        <v/>
      </c>
      <c r="B149" s="159" t="str">
        <f ca="1"/>
        <v/>
      </c>
      <c r="C149" s="223" t="str">
        <f ca="1"/>
        <v/>
      </c>
      <c r="D149" s="159" t="str">
        <f ca="1"/>
        <v/>
      </c>
      <c r="H149" t="str">
        <f ca="1"/>
        <v/>
      </c>
      <c r="I149" t="str">
        <f ca="1"/>
        <v/>
      </c>
      <c r="J149" t="str">
        <f ca="1">IF(H149=1,SUMIF(H$4:H149,1),"")</f>
        <v/>
      </c>
      <c r="K149" t="str">
        <f t="shared" ca="1" si="8"/>
        <v/>
      </c>
      <c r="L149">
        <f t="shared" ca="1" si="9"/>
        <v>0</v>
      </c>
      <c r="M149" t="str">
        <f t="shared" ca="1" si="10"/>
        <v/>
      </c>
      <c r="N149" t="b">
        <f ca="1"/>
        <v>0</v>
      </c>
      <c r="O149" t="b">
        <f ca="1"/>
        <v>0</v>
      </c>
    </row>
    <row r="150" spans="1:15">
      <c r="A150" t="str">
        <f ca="1"/>
        <v/>
      </c>
      <c r="B150" s="159" t="str">
        <f ca="1"/>
        <v/>
      </c>
      <c r="C150" s="223" t="str">
        <f ca="1"/>
        <v/>
      </c>
      <c r="D150" s="159" t="str">
        <f ca="1"/>
        <v/>
      </c>
      <c r="H150" t="str">
        <f ca="1"/>
        <v/>
      </c>
      <c r="I150" t="str">
        <f ca="1"/>
        <v/>
      </c>
      <c r="J150" t="str">
        <f ca="1">IF(H150=1,SUMIF(H$4:H150,1),"")</f>
        <v/>
      </c>
      <c r="K150" t="str">
        <f t="shared" ca="1" si="8"/>
        <v/>
      </c>
      <c r="L150">
        <f t="shared" ca="1" si="9"/>
        <v>0</v>
      </c>
      <c r="M150" t="str">
        <f t="shared" ca="1" si="10"/>
        <v/>
      </c>
      <c r="N150" t="b">
        <f ca="1"/>
        <v>0</v>
      </c>
      <c r="O150" t="b">
        <f ca="1"/>
        <v>0</v>
      </c>
    </row>
    <row r="151" spans="1:15">
      <c r="A151" t="str">
        <f ca="1"/>
        <v/>
      </c>
      <c r="B151" s="159" t="str">
        <f ca="1"/>
        <v/>
      </c>
      <c r="C151" s="223" t="str">
        <f ca="1"/>
        <v/>
      </c>
      <c r="D151" s="159" t="str">
        <f ca="1"/>
        <v/>
      </c>
      <c r="H151" t="str">
        <f ca="1"/>
        <v/>
      </c>
      <c r="I151" t="str">
        <f ca="1"/>
        <v/>
      </c>
      <c r="J151" t="str">
        <f ca="1">IF(H151=1,SUMIF(H$4:H151,1),"")</f>
        <v/>
      </c>
      <c r="K151" t="str">
        <f t="shared" ca="1" si="8"/>
        <v/>
      </c>
      <c r="L151">
        <f t="shared" ca="1" si="9"/>
        <v>0</v>
      </c>
      <c r="M151" t="str">
        <f t="shared" ca="1" si="10"/>
        <v/>
      </c>
      <c r="N151" t="b">
        <f ca="1"/>
        <v>0</v>
      </c>
      <c r="O151" t="b">
        <f ca="1"/>
        <v>0</v>
      </c>
    </row>
    <row r="152" spans="1:15">
      <c r="A152" t="str">
        <f ca="1"/>
        <v/>
      </c>
      <c r="B152" s="159" t="str">
        <f ca="1"/>
        <v/>
      </c>
      <c r="C152" s="223" t="str">
        <f ca="1"/>
        <v/>
      </c>
      <c r="D152" s="159" t="str">
        <f ca="1"/>
        <v/>
      </c>
      <c r="H152" t="str">
        <f ca="1"/>
        <v/>
      </c>
      <c r="I152" t="str">
        <f ca="1"/>
        <v/>
      </c>
      <c r="J152" t="str">
        <f ca="1">IF(H152=1,SUMIF(H$4:H152,1),"")</f>
        <v/>
      </c>
      <c r="K152" t="str">
        <f t="shared" ca="1" si="8"/>
        <v/>
      </c>
      <c r="L152">
        <f t="shared" ca="1" si="9"/>
        <v>0</v>
      </c>
      <c r="M152" t="str">
        <f t="shared" ca="1" si="10"/>
        <v/>
      </c>
      <c r="N152" t="b">
        <f ca="1"/>
        <v>0</v>
      </c>
      <c r="O152" t="b">
        <f ca="1"/>
        <v>0</v>
      </c>
    </row>
    <row r="153" spans="1:15">
      <c r="A153" t="str">
        <f ca="1"/>
        <v/>
      </c>
      <c r="B153" s="159" t="str">
        <f ca="1"/>
        <v/>
      </c>
      <c r="C153" s="223" t="str">
        <f ca="1"/>
        <v/>
      </c>
      <c r="D153" s="159" t="str">
        <f ca="1"/>
        <v/>
      </c>
      <c r="H153" t="str">
        <f ca="1"/>
        <v/>
      </c>
      <c r="I153" t="str">
        <f ca="1"/>
        <v/>
      </c>
      <c r="J153" t="str">
        <f ca="1">IF(H153=1,SUMIF(H$4:H153,1),"")</f>
        <v/>
      </c>
      <c r="K153" t="str">
        <f t="shared" ca="1" si="8"/>
        <v/>
      </c>
      <c r="L153">
        <f t="shared" ca="1" si="9"/>
        <v>0</v>
      </c>
      <c r="M153" t="str">
        <f t="shared" ca="1" si="10"/>
        <v/>
      </c>
      <c r="N153" t="b">
        <f ca="1"/>
        <v>0</v>
      </c>
      <c r="O153" t="b">
        <f ca="1"/>
        <v>0</v>
      </c>
    </row>
    <row r="154" spans="1:15">
      <c r="A154" t="str">
        <f ca="1"/>
        <v/>
      </c>
      <c r="B154" s="159" t="str">
        <f ca="1"/>
        <v/>
      </c>
      <c r="C154" s="223" t="str">
        <f ca="1"/>
        <v/>
      </c>
      <c r="D154" s="159" t="str">
        <f ca="1"/>
        <v/>
      </c>
      <c r="H154" t="str">
        <f ca="1"/>
        <v/>
      </c>
      <c r="I154" t="str">
        <f ca="1"/>
        <v/>
      </c>
      <c r="J154" t="str">
        <f ca="1">IF(H154=1,SUMIF(H$4:H154,1),"")</f>
        <v/>
      </c>
      <c r="K154" t="str">
        <f t="shared" ca="1" si="8"/>
        <v/>
      </c>
      <c r="L154">
        <f t="shared" ca="1" si="9"/>
        <v>0</v>
      </c>
      <c r="M154" t="str">
        <f t="shared" ca="1" si="10"/>
        <v/>
      </c>
      <c r="N154" t="b">
        <f ca="1"/>
        <v>0</v>
      </c>
      <c r="O154" t="b">
        <f ca="1"/>
        <v>0</v>
      </c>
    </row>
    <row r="155" spans="1:15">
      <c r="A155" t="str">
        <f ca="1"/>
        <v/>
      </c>
      <c r="B155" s="159" t="str">
        <f ca="1"/>
        <v/>
      </c>
      <c r="C155" s="223" t="str">
        <f ca="1"/>
        <v/>
      </c>
      <c r="D155" s="159" t="str">
        <f ca="1"/>
        <v/>
      </c>
      <c r="H155" t="str">
        <f ca="1"/>
        <v/>
      </c>
      <c r="I155" t="str">
        <f ca="1"/>
        <v/>
      </c>
      <c r="J155" t="str">
        <f ca="1">IF(H155=1,SUMIF(H$4:H155,1),"")</f>
        <v/>
      </c>
      <c r="K155" t="str">
        <f t="shared" ref="K155:K218" ca="1" si="11">(IF(H155=2,IF(H154&lt;&gt;2,1,K154+1),""))</f>
        <v/>
      </c>
      <c r="L155">
        <f t="shared" ref="L155:L218" ca="1" si="12">IF(J155="",L154,J155)</f>
        <v>0</v>
      </c>
      <c r="M155" t="str">
        <f t="shared" ref="M155:M218" ca="1" si="13">IF(OR(H155=4,H155=""),"",IF(K155="",J155&amp;".0",L155&amp;"."&amp;K155))</f>
        <v/>
      </c>
      <c r="N155" t="b">
        <f ca="1"/>
        <v>0</v>
      </c>
      <c r="O155" t="b">
        <f ca="1"/>
        <v>0</v>
      </c>
    </row>
    <row r="156" spans="1:15">
      <c r="A156" t="str">
        <f ca="1"/>
        <v/>
      </c>
      <c r="B156" s="159" t="str">
        <f ca="1"/>
        <v/>
      </c>
      <c r="C156" s="223" t="str">
        <f ca="1"/>
        <v/>
      </c>
      <c r="D156" s="159" t="str">
        <f ca="1"/>
        <v/>
      </c>
      <c r="H156" t="str">
        <f ca="1"/>
        <v/>
      </c>
      <c r="I156" t="str">
        <f ca="1"/>
        <v/>
      </c>
      <c r="J156" t="str">
        <f ca="1">IF(H156=1,SUMIF(H$4:H156,1),"")</f>
        <v/>
      </c>
      <c r="K156" t="str">
        <f t="shared" ca="1" si="11"/>
        <v/>
      </c>
      <c r="L156">
        <f t="shared" ca="1" si="12"/>
        <v>0</v>
      </c>
      <c r="M156" t="str">
        <f t="shared" ca="1" si="13"/>
        <v/>
      </c>
      <c r="N156" t="b">
        <f ca="1"/>
        <v>0</v>
      </c>
      <c r="O156" t="b">
        <f ca="1"/>
        <v>0</v>
      </c>
    </row>
    <row r="157" spans="1:15">
      <c r="A157" t="str">
        <f ca="1"/>
        <v/>
      </c>
      <c r="B157" s="159" t="str">
        <f ca="1"/>
        <v/>
      </c>
      <c r="C157" s="223" t="str">
        <f ca="1"/>
        <v/>
      </c>
      <c r="D157" s="159" t="str">
        <f ca="1"/>
        <v/>
      </c>
      <c r="H157" t="str">
        <f ca="1"/>
        <v/>
      </c>
      <c r="I157" t="str">
        <f ca="1"/>
        <v/>
      </c>
      <c r="J157" t="str">
        <f ca="1">IF(H157=1,SUMIF(H$4:H157,1),"")</f>
        <v/>
      </c>
      <c r="K157" t="str">
        <f t="shared" ca="1" si="11"/>
        <v/>
      </c>
      <c r="L157">
        <f t="shared" ca="1" si="12"/>
        <v>0</v>
      </c>
      <c r="M157" t="str">
        <f t="shared" ca="1" si="13"/>
        <v/>
      </c>
      <c r="N157" t="b">
        <f ca="1"/>
        <v>0</v>
      </c>
      <c r="O157" t="b">
        <f ca="1"/>
        <v>0</v>
      </c>
    </row>
    <row r="158" spans="1:15">
      <c r="A158" t="str">
        <f ca="1"/>
        <v/>
      </c>
      <c r="B158" s="159" t="str">
        <f ca="1"/>
        <v/>
      </c>
      <c r="C158" s="223" t="str">
        <f ca="1"/>
        <v/>
      </c>
      <c r="D158" s="159" t="str">
        <f ca="1"/>
        <v/>
      </c>
      <c r="H158" t="str">
        <f ca="1"/>
        <v/>
      </c>
      <c r="I158" t="str">
        <f ca="1"/>
        <v/>
      </c>
      <c r="J158" t="str">
        <f ca="1">IF(H158=1,SUMIF(H$4:H158,1),"")</f>
        <v/>
      </c>
      <c r="K158" t="str">
        <f t="shared" ca="1" si="11"/>
        <v/>
      </c>
      <c r="L158">
        <f t="shared" ca="1" si="12"/>
        <v>0</v>
      </c>
      <c r="M158" t="str">
        <f t="shared" ca="1" si="13"/>
        <v/>
      </c>
      <c r="N158" t="b">
        <f ca="1"/>
        <v>0</v>
      </c>
      <c r="O158" t="b">
        <f ca="1"/>
        <v>0</v>
      </c>
    </row>
    <row r="159" spans="1:15">
      <c r="A159" t="str">
        <f ca="1"/>
        <v/>
      </c>
      <c r="B159" s="159" t="str">
        <f ca="1"/>
        <v/>
      </c>
      <c r="C159" s="223" t="str">
        <f ca="1"/>
        <v/>
      </c>
      <c r="D159" s="159" t="str">
        <f ca="1"/>
        <v/>
      </c>
      <c r="H159" t="str">
        <f ca="1"/>
        <v/>
      </c>
      <c r="I159" t="str">
        <f ca="1"/>
        <v/>
      </c>
      <c r="J159" t="str">
        <f ca="1">IF(H159=1,SUMIF(H$4:H159,1),"")</f>
        <v/>
      </c>
      <c r="K159" t="str">
        <f t="shared" ca="1" si="11"/>
        <v/>
      </c>
      <c r="L159">
        <f t="shared" ca="1" si="12"/>
        <v>0</v>
      </c>
      <c r="M159" t="str">
        <f t="shared" ca="1" si="13"/>
        <v/>
      </c>
      <c r="N159" t="b">
        <f ca="1"/>
        <v>0</v>
      </c>
      <c r="O159" t="b">
        <f ca="1"/>
        <v>0</v>
      </c>
    </row>
    <row r="160" spans="1:15">
      <c r="A160" t="str">
        <f ca="1"/>
        <v/>
      </c>
      <c r="B160" s="159" t="str">
        <f ca="1"/>
        <v/>
      </c>
      <c r="C160" s="223" t="str">
        <f ca="1"/>
        <v/>
      </c>
      <c r="D160" s="159" t="str">
        <f ca="1"/>
        <v/>
      </c>
      <c r="H160" t="str">
        <f ca="1"/>
        <v/>
      </c>
      <c r="I160" t="str">
        <f ca="1"/>
        <v/>
      </c>
      <c r="J160" t="str">
        <f ca="1">IF(H160=1,SUMIF(H$4:H160,1),"")</f>
        <v/>
      </c>
      <c r="K160" t="str">
        <f t="shared" ca="1" si="11"/>
        <v/>
      </c>
      <c r="L160">
        <f t="shared" ca="1" si="12"/>
        <v>0</v>
      </c>
      <c r="M160" t="str">
        <f t="shared" ca="1" si="13"/>
        <v/>
      </c>
      <c r="N160" t="b">
        <f ca="1"/>
        <v>0</v>
      </c>
      <c r="O160" t="b">
        <f ca="1"/>
        <v>0</v>
      </c>
    </row>
    <row r="161" spans="1:15">
      <c r="A161" t="str">
        <f ca="1"/>
        <v/>
      </c>
      <c r="B161" s="159" t="str">
        <f ca="1"/>
        <v/>
      </c>
      <c r="C161" s="223" t="str">
        <f ca="1"/>
        <v/>
      </c>
      <c r="D161" s="159" t="str">
        <f ca="1"/>
        <v/>
      </c>
      <c r="H161" t="str">
        <f ca="1"/>
        <v/>
      </c>
      <c r="I161" t="str">
        <f ca="1"/>
        <v/>
      </c>
      <c r="J161" t="str">
        <f ca="1">IF(H161=1,SUMIF(H$4:H161,1),"")</f>
        <v/>
      </c>
      <c r="K161" t="str">
        <f t="shared" ca="1" si="11"/>
        <v/>
      </c>
      <c r="L161">
        <f t="shared" ca="1" si="12"/>
        <v>0</v>
      </c>
      <c r="M161" t="str">
        <f t="shared" ca="1" si="13"/>
        <v/>
      </c>
      <c r="N161" t="b">
        <f ca="1"/>
        <v>0</v>
      </c>
      <c r="O161" t="b">
        <f ca="1"/>
        <v>0</v>
      </c>
    </row>
    <row r="162" spans="1:15">
      <c r="A162" t="str">
        <f ca="1"/>
        <v/>
      </c>
      <c r="B162" s="159" t="str">
        <f ca="1"/>
        <v/>
      </c>
      <c r="C162" s="223" t="str">
        <f ca="1"/>
        <v/>
      </c>
      <c r="D162" s="159" t="str">
        <f ca="1"/>
        <v/>
      </c>
      <c r="H162" t="str">
        <f ca="1"/>
        <v/>
      </c>
      <c r="I162" t="str">
        <f ca="1"/>
        <v/>
      </c>
      <c r="J162" t="str">
        <f ca="1">IF(H162=1,SUMIF(H$4:H162,1),"")</f>
        <v/>
      </c>
      <c r="K162" t="str">
        <f t="shared" ca="1" si="11"/>
        <v/>
      </c>
      <c r="L162">
        <f t="shared" ca="1" si="12"/>
        <v>0</v>
      </c>
      <c r="M162" t="str">
        <f t="shared" ca="1" si="13"/>
        <v/>
      </c>
      <c r="N162" t="b">
        <f ca="1"/>
        <v>0</v>
      </c>
      <c r="O162" t="b">
        <f ca="1"/>
        <v>0</v>
      </c>
    </row>
    <row r="163" spans="1:15">
      <c r="A163" t="str">
        <f ca="1"/>
        <v/>
      </c>
      <c r="B163" s="159" t="str">
        <f ca="1"/>
        <v/>
      </c>
      <c r="C163" s="223" t="str">
        <f ca="1"/>
        <v/>
      </c>
      <c r="D163" s="159" t="str">
        <f ca="1"/>
        <v/>
      </c>
      <c r="H163" t="str">
        <f ca="1"/>
        <v/>
      </c>
      <c r="I163" t="str">
        <f ca="1"/>
        <v/>
      </c>
      <c r="J163" t="str">
        <f ca="1">IF(H163=1,SUMIF(H$4:H163,1),"")</f>
        <v/>
      </c>
      <c r="K163" t="str">
        <f t="shared" ca="1" si="11"/>
        <v/>
      </c>
      <c r="L163">
        <f t="shared" ca="1" si="12"/>
        <v>0</v>
      </c>
      <c r="M163" t="str">
        <f t="shared" ca="1" si="13"/>
        <v/>
      </c>
      <c r="N163" t="b">
        <f ca="1"/>
        <v>0</v>
      </c>
      <c r="O163" t="b">
        <f ca="1"/>
        <v>0</v>
      </c>
    </row>
    <row r="164" spans="1:15">
      <c r="A164" t="str">
        <f ca="1"/>
        <v/>
      </c>
      <c r="B164" s="159" t="str">
        <f ca="1"/>
        <v/>
      </c>
      <c r="C164" s="223" t="str">
        <f ca="1"/>
        <v/>
      </c>
      <c r="D164" s="159" t="str">
        <f ca="1"/>
        <v/>
      </c>
      <c r="H164" t="str">
        <f ca="1"/>
        <v/>
      </c>
      <c r="I164" t="str">
        <f ca="1"/>
        <v/>
      </c>
      <c r="J164" t="str">
        <f ca="1">IF(H164=1,SUMIF(H$4:H164,1),"")</f>
        <v/>
      </c>
      <c r="K164" t="str">
        <f t="shared" ca="1" si="11"/>
        <v/>
      </c>
      <c r="L164">
        <f t="shared" ca="1" si="12"/>
        <v>0</v>
      </c>
      <c r="M164" t="str">
        <f t="shared" ca="1" si="13"/>
        <v/>
      </c>
      <c r="N164" t="b">
        <f ca="1"/>
        <v>0</v>
      </c>
      <c r="O164" t="b">
        <f ca="1"/>
        <v>0</v>
      </c>
    </row>
    <row r="165" spans="1:15">
      <c r="A165" t="str">
        <f ca="1"/>
        <v/>
      </c>
      <c r="B165" s="159" t="str">
        <f ca="1"/>
        <v/>
      </c>
      <c r="C165" s="223" t="str">
        <f ca="1"/>
        <v/>
      </c>
      <c r="D165" s="159" t="str">
        <f ca="1"/>
        <v/>
      </c>
      <c r="H165" t="str">
        <f ca="1"/>
        <v/>
      </c>
      <c r="I165" t="str">
        <f ca="1"/>
        <v/>
      </c>
      <c r="J165" t="str">
        <f ca="1">IF(H165=1,SUMIF(H$4:H165,1),"")</f>
        <v/>
      </c>
      <c r="K165" t="str">
        <f t="shared" ca="1" si="11"/>
        <v/>
      </c>
      <c r="L165">
        <f t="shared" ca="1" si="12"/>
        <v>0</v>
      </c>
      <c r="M165" t="str">
        <f t="shared" ca="1" si="13"/>
        <v/>
      </c>
      <c r="N165" t="b">
        <f ca="1"/>
        <v>0</v>
      </c>
      <c r="O165" t="b">
        <f ca="1"/>
        <v>0</v>
      </c>
    </row>
    <row r="166" spans="1:15">
      <c r="A166" t="str">
        <f ca="1"/>
        <v/>
      </c>
      <c r="B166" s="159" t="str">
        <f ca="1"/>
        <v/>
      </c>
      <c r="C166" s="223" t="str">
        <f ca="1"/>
        <v/>
      </c>
      <c r="D166" s="159" t="str">
        <f ca="1"/>
        <v/>
      </c>
      <c r="H166" t="str">
        <f ca="1"/>
        <v/>
      </c>
      <c r="I166" t="str">
        <f ca="1"/>
        <v/>
      </c>
      <c r="J166" t="str">
        <f ca="1">IF(H166=1,SUMIF(H$4:H166,1),"")</f>
        <v/>
      </c>
      <c r="K166" t="str">
        <f t="shared" ca="1" si="11"/>
        <v/>
      </c>
      <c r="L166">
        <f t="shared" ca="1" si="12"/>
        <v>0</v>
      </c>
      <c r="M166" t="str">
        <f t="shared" ca="1" si="13"/>
        <v/>
      </c>
      <c r="N166" t="b">
        <f ca="1"/>
        <v>0</v>
      </c>
      <c r="O166" t="b">
        <f ca="1"/>
        <v>0</v>
      </c>
    </row>
    <row r="167" spans="1:15">
      <c r="A167" t="str">
        <f ca="1"/>
        <v/>
      </c>
      <c r="B167" s="159" t="str">
        <f ca="1"/>
        <v/>
      </c>
      <c r="C167" s="223" t="str">
        <f ca="1"/>
        <v/>
      </c>
      <c r="D167" s="159" t="str">
        <f ca="1"/>
        <v/>
      </c>
      <c r="H167" t="str">
        <f ca="1"/>
        <v/>
      </c>
      <c r="I167" t="str">
        <f ca="1"/>
        <v/>
      </c>
      <c r="J167" t="str">
        <f ca="1">IF(H167=1,SUMIF(H$4:H167,1),"")</f>
        <v/>
      </c>
      <c r="K167" t="str">
        <f t="shared" ca="1" si="11"/>
        <v/>
      </c>
      <c r="L167">
        <f t="shared" ca="1" si="12"/>
        <v>0</v>
      </c>
      <c r="M167" t="str">
        <f t="shared" ca="1" si="13"/>
        <v/>
      </c>
      <c r="N167" t="b">
        <f ca="1"/>
        <v>0</v>
      </c>
      <c r="O167" t="b">
        <f ca="1"/>
        <v>0</v>
      </c>
    </row>
    <row r="168" spans="1:15">
      <c r="A168" t="str">
        <f ca="1"/>
        <v/>
      </c>
      <c r="B168" s="159" t="str">
        <f ca="1"/>
        <v/>
      </c>
      <c r="C168" s="223" t="str">
        <f ca="1"/>
        <v/>
      </c>
      <c r="D168" s="159" t="str">
        <f ca="1"/>
        <v/>
      </c>
      <c r="H168" t="str">
        <f ca="1"/>
        <v/>
      </c>
      <c r="I168" t="str">
        <f ca="1"/>
        <v/>
      </c>
      <c r="J168" t="str">
        <f ca="1">IF(H168=1,SUMIF(H$4:H168,1),"")</f>
        <v/>
      </c>
      <c r="K168" t="str">
        <f t="shared" ca="1" si="11"/>
        <v/>
      </c>
      <c r="L168">
        <f t="shared" ca="1" si="12"/>
        <v>0</v>
      </c>
      <c r="M168" t="str">
        <f t="shared" ca="1" si="13"/>
        <v/>
      </c>
      <c r="N168" t="b">
        <f ca="1"/>
        <v>0</v>
      </c>
      <c r="O168" t="b">
        <f ca="1"/>
        <v>0</v>
      </c>
    </row>
    <row r="169" spans="1:15">
      <c r="A169" t="str">
        <f ca="1"/>
        <v/>
      </c>
      <c r="B169" s="159" t="str">
        <f ca="1"/>
        <v/>
      </c>
      <c r="C169" s="223" t="str">
        <f ca="1"/>
        <v/>
      </c>
      <c r="D169" s="159" t="str">
        <f ca="1"/>
        <v/>
      </c>
      <c r="H169" t="str">
        <f ca="1"/>
        <v/>
      </c>
      <c r="I169" t="str">
        <f ca="1"/>
        <v/>
      </c>
      <c r="J169" t="str">
        <f ca="1">IF(H169=1,SUMIF(H$4:H169,1),"")</f>
        <v/>
      </c>
      <c r="K169" t="str">
        <f t="shared" ca="1" si="11"/>
        <v/>
      </c>
      <c r="L169">
        <f t="shared" ca="1" si="12"/>
        <v>0</v>
      </c>
      <c r="M169" t="str">
        <f t="shared" ca="1" si="13"/>
        <v/>
      </c>
      <c r="N169" t="b">
        <f ca="1"/>
        <v>0</v>
      </c>
      <c r="O169" t="b">
        <f ca="1"/>
        <v>0</v>
      </c>
    </row>
    <row r="170" spans="1:15">
      <c r="A170" t="str">
        <f ca="1"/>
        <v/>
      </c>
      <c r="B170" s="159" t="str">
        <f ca="1"/>
        <v/>
      </c>
      <c r="C170" s="223" t="str">
        <f ca="1"/>
        <v/>
      </c>
      <c r="D170" s="159" t="str">
        <f ca="1"/>
        <v/>
      </c>
      <c r="H170" t="str">
        <f ca="1"/>
        <v/>
      </c>
      <c r="I170" t="str">
        <f ca="1"/>
        <v/>
      </c>
      <c r="J170" t="str">
        <f ca="1">IF(H170=1,SUMIF(H$4:H170,1),"")</f>
        <v/>
      </c>
      <c r="K170" t="str">
        <f t="shared" ca="1" si="11"/>
        <v/>
      </c>
      <c r="L170">
        <f t="shared" ca="1" si="12"/>
        <v>0</v>
      </c>
      <c r="M170" t="str">
        <f t="shared" ca="1" si="13"/>
        <v/>
      </c>
      <c r="N170" t="b">
        <f ca="1"/>
        <v>0</v>
      </c>
      <c r="O170" t="b">
        <f ca="1"/>
        <v>0</v>
      </c>
    </row>
    <row r="171" spans="1:15">
      <c r="A171" t="str">
        <f ca="1"/>
        <v/>
      </c>
      <c r="B171" s="159" t="str">
        <f ca="1"/>
        <v/>
      </c>
      <c r="C171" s="223" t="str">
        <f ca="1"/>
        <v/>
      </c>
      <c r="D171" s="159" t="str">
        <f ca="1"/>
        <v/>
      </c>
      <c r="H171" t="str">
        <f ca="1"/>
        <v/>
      </c>
      <c r="I171" t="str">
        <f ca="1"/>
        <v/>
      </c>
      <c r="J171" t="str">
        <f ca="1">IF(H171=1,SUMIF(H$4:H171,1),"")</f>
        <v/>
      </c>
      <c r="K171" t="str">
        <f t="shared" ca="1" si="11"/>
        <v/>
      </c>
      <c r="L171">
        <f t="shared" ca="1" si="12"/>
        <v>0</v>
      </c>
      <c r="M171" t="str">
        <f t="shared" ca="1" si="13"/>
        <v/>
      </c>
      <c r="N171" t="b">
        <f ca="1"/>
        <v>0</v>
      </c>
      <c r="O171" t="b">
        <f ca="1"/>
        <v>0</v>
      </c>
    </row>
    <row r="172" spans="1:15">
      <c r="A172" t="str">
        <f ca="1"/>
        <v/>
      </c>
      <c r="B172" s="159" t="str">
        <f ca="1"/>
        <v/>
      </c>
      <c r="C172" s="223" t="str">
        <f ca="1"/>
        <v/>
      </c>
      <c r="D172" s="159" t="str">
        <f ca="1"/>
        <v/>
      </c>
      <c r="H172" t="str">
        <f ca="1"/>
        <v/>
      </c>
      <c r="I172" t="str">
        <f ca="1"/>
        <v/>
      </c>
      <c r="J172" t="str">
        <f ca="1">IF(H172=1,SUMIF(H$4:H172,1),"")</f>
        <v/>
      </c>
      <c r="K172" t="str">
        <f t="shared" ca="1" si="11"/>
        <v/>
      </c>
      <c r="L172">
        <f t="shared" ca="1" si="12"/>
        <v>0</v>
      </c>
      <c r="M172" t="str">
        <f t="shared" ca="1" si="13"/>
        <v/>
      </c>
      <c r="N172" t="b">
        <f ca="1"/>
        <v>0</v>
      </c>
      <c r="O172" t="b">
        <f ca="1"/>
        <v>0</v>
      </c>
    </row>
    <row r="173" spans="1:15">
      <c r="A173" t="str">
        <f ca="1"/>
        <v/>
      </c>
      <c r="B173" s="159" t="str">
        <f ca="1"/>
        <v/>
      </c>
      <c r="C173" s="223" t="str">
        <f ca="1"/>
        <v/>
      </c>
      <c r="D173" s="159" t="str">
        <f ca="1"/>
        <v/>
      </c>
      <c r="H173" t="str">
        <f ca="1"/>
        <v/>
      </c>
      <c r="I173" t="str">
        <f ca="1"/>
        <v/>
      </c>
      <c r="J173" t="str">
        <f ca="1">IF(H173=1,SUMIF(H$4:H173,1),"")</f>
        <v/>
      </c>
      <c r="K173" t="str">
        <f t="shared" ca="1" si="11"/>
        <v/>
      </c>
      <c r="L173">
        <f t="shared" ca="1" si="12"/>
        <v>0</v>
      </c>
      <c r="M173" t="str">
        <f t="shared" ca="1" si="13"/>
        <v/>
      </c>
      <c r="N173" t="b">
        <f ca="1"/>
        <v>0</v>
      </c>
      <c r="O173" t="b">
        <f ca="1"/>
        <v>0</v>
      </c>
    </row>
    <row r="174" spans="1:15">
      <c r="A174" t="str">
        <f ca="1"/>
        <v/>
      </c>
      <c r="B174" s="159" t="str">
        <f ca="1"/>
        <v/>
      </c>
      <c r="C174" s="223" t="str">
        <f ca="1"/>
        <v/>
      </c>
      <c r="D174" s="159" t="str">
        <f ca="1"/>
        <v/>
      </c>
      <c r="H174" t="str">
        <f ca="1"/>
        <v/>
      </c>
      <c r="I174" t="str">
        <f ca="1"/>
        <v/>
      </c>
      <c r="J174" t="str">
        <f ca="1">IF(H174=1,SUMIF(H$4:H174,1),"")</f>
        <v/>
      </c>
      <c r="K174" t="str">
        <f t="shared" ca="1" si="11"/>
        <v/>
      </c>
      <c r="L174">
        <f t="shared" ca="1" si="12"/>
        <v>0</v>
      </c>
      <c r="M174" t="str">
        <f t="shared" ca="1" si="13"/>
        <v/>
      </c>
      <c r="N174" t="b">
        <f ca="1"/>
        <v>0</v>
      </c>
      <c r="O174" t="b">
        <f ca="1"/>
        <v>0</v>
      </c>
    </row>
    <row r="175" spans="1:15">
      <c r="A175" t="str">
        <f ca="1"/>
        <v/>
      </c>
      <c r="B175" s="159" t="str">
        <f ca="1"/>
        <v/>
      </c>
      <c r="C175" s="223" t="str">
        <f ca="1"/>
        <v/>
      </c>
      <c r="D175" s="159" t="str">
        <f ca="1"/>
        <v/>
      </c>
      <c r="H175" t="str">
        <f ca="1"/>
        <v/>
      </c>
      <c r="I175" t="str">
        <f ca="1"/>
        <v/>
      </c>
      <c r="J175" t="str">
        <f ca="1">IF(H175=1,SUMIF(H$4:H175,1),"")</f>
        <v/>
      </c>
      <c r="K175" t="str">
        <f t="shared" ca="1" si="11"/>
        <v/>
      </c>
      <c r="L175">
        <f t="shared" ca="1" si="12"/>
        <v>0</v>
      </c>
      <c r="M175" t="str">
        <f t="shared" ca="1" si="13"/>
        <v/>
      </c>
      <c r="N175" t="b">
        <f ca="1"/>
        <v>0</v>
      </c>
      <c r="O175" t="b">
        <f ca="1"/>
        <v>0</v>
      </c>
    </row>
    <row r="176" spans="1:15">
      <c r="A176" t="str">
        <f ca="1"/>
        <v/>
      </c>
      <c r="B176" s="159" t="str">
        <f ca="1"/>
        <v/>
      </c>
      <c r="C176" s="223" t="str">
        <f ca="1"/>
        <v/>
      </c>
      <c r="D176" s="159" t="str">
        <f ca="1"/>
        <v/>
      </c>
      <c r="H176" t="str">
        <f ca="1"/>
        <v/>
      </c>
      <c r="I176" t="str">
        <f ca="1"/>
        <v/>
      </c>
      <c r="J176" t="str">
        <f ca="1">IF(H176=1,SUMIF(H$4:H176,1),"")</f>
        <v/>
      </c>
      <c r="K176" t="str">
        <f t="shared" ca="1" si="11"/>
        <v/>
      </c>
      <c r="L176">
        <f t="shared" ca="1" si="12"/>
        <v>0</v>
      </c>
      <c r="M176" t="str">
        <f t="shared" ca="1" si="13"/>
        <v/>
      </c>
      <c r="N176" t="b">
        <f ca="1"/>
        <v>0</v>
      </c>
      <c r="O176" t="b">
        <f ca="1"/>
        <v>0</v>
      </c>
    </row>
    <row r="177" spans="1:15">
      <c r="A177" t="str">
        <f ca="1"/>
        <v/>
      </c>
      <c r="B177" s="159" t="str">
        <f ca="1"/>
        <v/>
      </c>
      <c r="C177" s="223" t="str">
        <f ca="1"/>
        <v/>
      </c>
      <c r="D177" s="159" t="str">
        <f ca="1"/>
        <v/>
      </c>
      <c r="H177" t="str">
        <f ca="1"/>
        <v/>
      </c>
      <c r="I177" t="str">
        <f ca="1"/>
        <v/>
      </c>
      <c r="J177" t="str">
        <f ca="1">IF(H177=1,SUMIF(H$4:H177,1),"")</f>
        <v/>
      </c>
      <c r="K177" t="str">
        <f t="shared" ca="1" si="11"/>
        <v/>
      </c>
      <c r="L177">
        <f t="shared" ca="1" si="12"/>
        <v>0</v>
      </c>
      <c r="M177" t="str">
        <f t="shared" ca="1" si="13"/>
        <v/>
      </c>
      <c r="N177" t="b">
        <f ca="1"/>
        <v>0</v>
      </c>
      <c r="O177" t="b">
        <f ca="1"/>
        <v>0</v>
      </c>
    </row>
    <row r="178" spans="1:15">
      <c r="A178" t="str">
        <f ca="1"/>
        <v/>
      </c>
      <c r="B178" s="159" t="str">
        <f ca="1"/>
        <v/>
      </c>
      <c r="C178" s="223" t="str">
        <f ca="1"/>
        <v/>
      </c>
      <c r="D178" s="159" t="str">
        <f ca="1"/>
        <v/>
      </c>
      <c r="H178" t="str">
        <f ca="1"/>
        <v/>
      </c>
      <c r="I178" t="str">
        <f ca="1"/>
        <v/>
      </c>
      <c r="J178" t="str">
        <f ca="1">IF(H178=1,SUMIF(H$4:H178,1),"")</f>
        <v/>
      </c>
      <c r="K178" t="str">
        <f t="shared" ca="1" si="11"/>
        <v/>
      </c>
      <c r="L178">
        <f t="shared" ca="1" si="12"/>
        <v>0</v>
      </c>
      <c r="M178" t="str">
        <f t="shared" ca="1" si="13"/>
        <v/>
      </c>
      <c r="N178" t="b">
        <f ca="1"/>
        <v>0</v>
      </c>
      <c r="O178" t="b">
        <f ca="1"/>
        <v>0</v>
      </c>
    </row>
    <row r="179" spans="1:15">
      <c r="A179" t="str">
        <f ca="1"/>
        <v/>
      </c>
      <c r="B179" s="159" t="str">
        <f ca="1"/>
        <v/>
      </c>
      <c r="C179" s="223" t="str">
        <f ca="1"/>
        <v/>
      </c>
      <c r="D179" s="159" t="str">
        <f ca="1"/>
        <v/>
      </c>
      <c r="H179" t="str">
        <f ca="1"/>
        <v/>
      </c>
      <c r="I179" t="str">
        <f ca="1"/>
        <v/>
      </c>
      <c r="J179" t="str">
        <f ca="1">IF(H179=1,SUMIF(H$4:H179,1),"")</f>
        <v/>
      </c>
      <c r="K179" t="str">
        <f t="shared" ca="1" si="11"/>
        <v/>
      </c>
      <c r="L179">
        <f t="shared" ca="1" si="12"/>
        <v>0</v>
      </c>
      <c r="M179" t="str">
        <f t="shared" ca="1" si="13"/>
        <v/>
      </c>
      <c r="N179" t="b">
        <f ca="1"/>
        <v>0</v>
      </c>
      <c r="O179" t="b">
        <f ca="1"/>
        <v>0</v>
      </c>
    </row>
    <row r="180" spans="1:15">
      <c r="A180" t="str">
        <f ca="1"/>
        <v/>
      </c>
      <c r="B180" s="159" t="str">
        <f ca="1"/>
        <v/>
      </c>
      <c r="C180" s="223" t="str">
        <f ca="1"/>
        <v/>
      </c>
      <c r="D180" s="159" t="str">
        <f ca="1"/>
        <v/>
      </c>
      <c r="H180" t="str">
        <f ca="1"/>
        <v/>
      </c>
      <c r="I180" t="str">
        <f ca="1"/>
        <v/>
      </c>
      <c r="J180" t="str">
        <f ca="1">IF(H180=1,SUMIF(H$4:H180,1),"")</f>
        <v/>
      </c>
      <c r="K180" t="str">
        <f t="shared" ca="1" si="11"/>
        <v/>
      </c>
      <c r="L180">
        <f t="shared" ca="1" si="12"/>
        <v>0</v>
      </c>
      <c r="M180" t="str">
        <f t="shared" ca="1" si="13"/>
        <v/>
      </c>
      <c r="N180" t="b">
        <f ca="1"/>
        <v>0</v>
      </c>
      <c r="O180" t="b">
        <f ca="1"/>
        <v>0</v>
      </c>
    </row>
    <row r="181" spans="1:15">
      <c r="A181" t="str">
        <f ca="1"/>
        <v/>
      </c>
      <c r="B181" s="159" t="str">
        <f ca="1"/>
        <v/>
      </c>
      <c r="C181" s="223" t="str">
        <f ca="1"/>
        <v/>
      </c>
      <c r="D181" s="159" t="str">
        <f ca="1"/>
        <v/>
      </c>
      <c r="H181" t="str">
        <f ca="1"/>
        <v/>
      </c>
      <c r="I181" t="str">
        <f ca="1"/>
        <v/>
      </c>
      <c r="J181" t="str">
        <f ca="1">IF(H181=1,SUMIF(H$4:H181,1),"")</f>
        <v/>
      </c>
      <c r="K181" t="str">
        <f t="shared" ca="1" si="11"/>
        <v/>
      </c>
      <c r="L181">
        <f t="shared" ca="1" si="12"/>
        <v>0</v>
      </c>
      <c r="M181" t="str">
        <f t="shared" ca="1" si="13"/>
        <v/>
      </c>
      <c r="N181" t="b">
        <f ca="1"/>
        <v>0</v>
      </c>
      <c r="O181" t="b">
        <f ca="1"/>
        <v>0</v>
      </c>
    </row>
    <row r="182" spans="1:15">
      <c r="A182" t="str">
        <f ca="1"/>
        <v/>
      </c>
      <c r="B182" s="159" t="str">
        <f ca="1"/>
        <v/>
      </c>
      <c r="C182" s="223" t="str">
        <f ca="1"/>
        <v/>
      </c>
      <c r="D182" s="159" t="str">
        <f ca="1"/>
        <v/>
      </c>
      <c r="H182" t="str">
        <f ca="1"/>
        <v/>
      </c>
      <c r="I182" t="str">
        <f ca="1"/>
        <v/>
      </c>
      <c r="J182" t="str">
        <f ca="1">IF(H182=1,SUMIF(H$4:H182,1),"")</f>
        <v/>
      </c>
      <c r="K182" t="str">
        <f t="shared" ca="1" si="11"/>
        <v/>
      </c>
      <c r="L182">
        <f t="shared" ca="1" si="12"/>
        <v>0</v>
      </c>
      <c r="M182" t="str">
        <f t="shared" ca="1" si="13"/>
        <v/>
      </c>
      <c r="N182" t="b">
        <f ca="1"/>
        <v>0</v>
      </c>
      <c r="O182" t="b">
        <f ca="1"/>
        <v>0</v>
      </c>
    </row>
    <row r="183" spans="1:15">
      <c r="A183" t="str">
        <f ca="1"/>
        <v/>
      </c>
      <c r="B183" s="159" t="str">
        <f ca="1"/>
        <v/>
      </c>
      <c r="C183" s="223" t="str">
        <f ca="1"/>
        <v/>
      </c>
      <c r="D183" s="159" t="str">
        <f ca="1"/>
        <v/>
      </c>
      <c r="H183" t="str">
        <f ca="1"/>
        <v/>
      </c>
      <c r="I183" t="str">
        <f ca="1"/>
        <v/>
      </c>
      <c r="J183" t="str">
        <f ca="1">IF(H183=1,SUMIF(H$4:H183,1),"")</f>
        <v/>
      </c>
      <c r="K183" t="str">
        <f t="shared" ca="1" si="11"/>
        <v/>
      </c>
      <c r="L183">
        <f t="shared" ca="1" si="12"/>
        <v>0</v>
      </c>
      <c r="M183" t="str">
        <f t="shared" ca="1" si="13"/>
        <v/>
      </c>
      <c r="N183" t="b">
        <f ca="1"/>
        <v>0</v>
      </c>
      <c r="O183" t="b">
        <f ca="1"/>
        <v>0</v>
      </c>
    </row>
    <row r="184" spans="1:15">
      <c r="A184" t="str">
        <f ca="1"/>
        <v/>
      </c>
      <c r="B184" s="159" t="str">
        <f ca="1"/>
        <v/>
      </c>
      <c r="C184" s="223" t="str">
        <f ca="1"/>
        <v/>
      </c>
      <c r="D184" s="159" t="str">
        <f ca="1"/>
        <v/>
      </c>
      <c r="H184" t="str">
        <f ca="1"/>
        <v/>
      </c>
      <c r="I184" t="str">
        <f ca="1"/>
        <v/>
      </c>
      <c r="J184" t="str">
        <f ca="1">IF(H184=1,SUMIF(H$4:H184,1),"")</f>
        <v/>
      </c>
      <c r="K184" t="str">
        <f t="shared" ca="1" si="11"/>
        <v/>
      </c>
      <c r="L184">
        <f t="shared" ca="1" si="12"/>
        <v>0</v>
      </c>
      <c r="M184" t="str">
        <f t="shared" ca="1" si="13"/>
        <v/>
      </c>
      <c r="N184" t="b">
        <f ca="1"/>
        <v>0</v>
      </c>
      <c r="O184" t="b">
        <f ca="1"/>
        <v>0</v>
      </c>
    </row>
    <row r="185" spans="1:15">
      <c r="A185" t="str">
        <f ca="1"/>
        <v/>
      </c>
      <c r="B185" s="159" t="str">
        <f ca="1"/>
        <v/>
      </c>
      <c r="C185" s="223" t="str">
        <f ca="1"/>
        <v/>
      </c>
      <c r="D185" s="159" t="str">
        <f ca="1"/>
        <v/>
      </c>
      <c r="H185" t="str">
        <f ca="1"/>
        <v/>
      </c>
      <c r="I185" t="str">
        <f ca="1"/>
        <v/>
      </c>
      <c r="J185" t="str">
        <f ca="1">IF(H185=1,SUMIF(H$4:H185,1),"")</f>
        <v/>
      </c>
      <c r="K185" t="str">
        <f t="shared" ca="1" si="11"/>
        <v/>
      </c>
      <c r="L185">
        <f t="shared" ca="1" si="12"/>
        <v>0</v>
      </c>
      <c r="M185" t="str">
        <f t="shared" ca="1" si="13"/>
        <v/>
      </c>
      <c r="N185" t="b">
        <f ca="1"/>
        <v>0</v>
      </c>
      <c r="O185" t="b">
        <f ca="1"/>
        <v>0</v>
      </c>
    </row>
    <row r="186" spans="1:15">
      <c r="A186" t="str">
        <f ca="1"/>
        <v/>
      </c>
      <c r="B186" s="159" t="str">
        <f ca="1"/>
        <v/>
      </c>
      <c r="C186" s="223" t="str">
        <f ca="1"/>
        <v/>
      </c>
      <c r="D186" s="159" t="str">
        <f ca="1"/>
        <v/>
      </c>
      <c r="H186" t="str">
        <f ca="1"/>
        <v/>
      </c>
      <c r="I186" t="str">
        <f ca="1"/>
        <v/>
      </c>
      <c r="J186" t="str">
        <f ca="1">IF(H186=1,SUMIF(H$4:H186,1),"")</f>
        <v/>
      </c>
      <c r="K186" t="str">
        <f t="shared" ca="1" si="11"/>
        <v/>
      </c>
      <c r="L186">
        <f t="shared" ca="1" si="12"/>
        <v>0</v>
      </c>
      <c r="M186" t="str">
        <f t="shared" ca="1" si="13"/>
        <v/>
      </c>
      <c r="N186" t="b">
        <f ca="1"/>
        <v>0</v>
      </c>
      <c r="O186" t="b">
        <f ca="1"/>
        <v>0</v>
      </c>
    </row>
    <row r="187" spans="1:15">
      <c r="A187" t="str">
        <f ca="1"/>
        <v/>
      </c>
      <c r="B187" s="159" t="str">
        <f ca="1"/>
        <v/>
      </c>
      <c r="C187" s="223" t="str">
        <f ca="1"/>
        <v/>
      </c>
      <c r="D187" s="159" t="str">
        <f ca="1"/>
        <v/>
      </c>
      <c r="H187" t="str">
        <f ca="1"/>
        <v/>
      </c>
      <c r="I187" t="str">
        <f ca="1"/>
        <v/>
      </c>
      <c r="J187" t="str">
        <f ca="1">IF(H187=1,SUMIF(H$4:H187,1),"")</f>
        <v/>
      </c>
      <c r="K187" t="str">
        <f t="shared" ca="1" si="11"/>
        <v/>
      </c>
      <c r="L187">
        <f t="shared" ca="1" si="12"/>
        <v>0</v>
      </c>
      <c r="M187" t="str">
        <f t="shared" ca="1" si="13"/>
        <v/>
      </c>
      <c r="N187" t="b">
        <f ca="1"/>
        <v>0</v>
      </c>
      <c r="O187" t="b">
        <f ca="1"/>
        <v>0</v>
      </c>
    </row>
    <row r="188" spans="1:15">
      <c r="A188" t="str">
        <f ca="1"/>
        <v/>
      </c>
      <c r="B188" s="159" t="str">
        <f ca="1"/>
        <v/>
      </c>
      <c r="C188" s="223" t="str">
        <f ca="1"/>
        <v/>
      </c>
      <c r="D188" s="159" t="str">
        <f ca="1"/>
        <v/>
      </c>
      <c r="H188" t="str">
        <f ca="1"/>
        <v/>
      </c>
      <c r="I188" t="str">
        <f ca="1"/>
        <v/>
      </c>
      <c r="J188" t="str">
        <f ca="1">IF(H188=1,SUMIF(H$4:H188,1),"")</f>
        <v/>
      </c>
      <c r="K188" t="str">
        <f t="shared" ca="1" si="11"/>
        <v/>
      </c>
      <c r="L188">
        <f t="shared" ca="1" si="12"/>
        <v>0</v>
      </c>
      <c r="M188" t="str">
        <f t="shared" ca="1" si="13"/>
        <v/>
      </c>
      <c r="N188" t="b">
        <f ca="1"/>
        <v>0</v>
      </c>
      <c r="O188" t="b">
        <f ca="1"/>
        <v>0</v>
      </c>
    </row>
    <row r="189" spans="1:15">
      <c r="A189" t="str">
        <f ca="1"/>
        <v/>
      </c>
      <c r="B189" s="159" t="str">
        <f ca="1"/>
        <v/>
      </c>
      <c r="C189" s="223" t="str">
        <f ca="1"/>
        <v/>
      </c>
      <c r="D189" s="159" t="str">
        <f ca="1"/>
        <v/>
      </c>
      <c r="H189" t="str">
        <f ca="1"/>
        <v/>
      </c>
      <c r="I189" t="str">
        <f ca="1"/>
        <v/>
      </c>
      <c r="J189" t="str">
        <f ca="1">IF(H189=1,SUMIF(H$4:H189,1),"")</f>
        <v/>
      </c>
      <c r="K189" t="str">
        <f t="shared" ca="1" si="11"/>
        <v/>
      </c>
      <c r="L189">
        <f t="shared" ca="1" si="12"/>
        <v>0</v>
      </c>
      <c r="M189" t="str">
        <f t="shared" ca="1" si="13"/>
        <v/>
      </c>
      <c r="N189" t="b">
        <f ca="1"/>
        <v>0</v>
      </c>
      <c r="O189" t="b">
        <f ca="1"/>
        <v>0</v>
      </c>
    </row>
    <row r="190" spans="1:15">
      <c r="A190" t="str">
        <f ca="1"/>
        <v/>
      </c>
      <c r="B190" s="159" t="str">
        <f ca="1"/>
        <v/>
      </c>
      <c r="C190" s="223" t="str">
        <f ca="1"/>
        <v/>
      </c>
      <c r="D190" s="159" t="str">
        <f ca="1"/>
        <v/>
      </c>
      <c r="H190" t="str">
        <f ca="1"/>
        <v/>
      </c>
      <c r="I190" t="str">
        <f ca="1"/>
        <v/>
      </c>
      <c r="J190" t="str">
        <f ca="1">IF(H190=1,SUMIF(H$4:H190,1),"")</f>
        <v/>
      </c>
      <c r="K190" t="str">
        <f t="shared" ca="1" si="11"/>
        <v/>
      </c>
      <c r="L190">
        <f t="shared" ca="1" si="12"/>
        <v>0</v>
      </c>
      <c r="M190" t="str">
        <f t="shared" ca="1" si="13"/>
        <v/>
      </c>
      <c r="N190" t="b">
        <f ca="1"/>
        <v>0</v>
      </c>
      <c r="O190" t="b">
        <f ca="1"/>
        <v>0</v>
      </c>
    </row>
    <row r="191" spans="1:15">
      <c r="A191" t="str">
        <f ca="1"/>
        <v/>
      </c>
      <c r="B191" s="159" t="str">
        <f ca="1"/>
        <v/>
      </c>
      <c r="C191" s="223" t="str">
        <f ca="1"/>
        <v/>
      </c>
      <c r="D191" s="159" t="str">
        <f ca="1"/>
        <v/>
      </c>
      <c r="H191" t="str">
        <f ca="1"/>
        <v/>
      </c>
      <c r="I191" t="str">
        <f ca="1"/>
        <v/>
      </c>
      <c r="J191" t="str">
        <f ca="1">IF(H191=1,SUMIF(H$4:H191,1),"")</f>
        <v/>
      </c>
      <c r="K191" t="str">
        <f t="shared" ca="1" si="11"/>
        <v/>
      </c>
      <c r="L191">
        <f t="shared" ca="1" si="12"/>
        <v>0</v>
      </c>
      <c r="M191" t="str">
        <f t="shared" ca="1" si="13"/>
        <v/>
      </c>
      <c r="N191" t="b">
        <f ca="1"/>
        <v>0</v>
      </c>
      <c r="O191" t="b">
        <f ca="1"/>
        <v>0</v>
      </c>
    </row>
    <row r="192" spans="1:15">
      <c r="A192" t="str">
        <f ca="1"/>
        <v/>
      </c>
      <c r="B192" s="159" t="str">
        <f ca="1"/>
        <v/>
      </c>
      <c r="C192" s="223" t="str">
        <f ca="1"/>
        <v/>
      </c>
      <c r="D192" s="159" t="str">
        <f ca="1"/>
        <v/>
      </c>
      <c r="H192" t="str">
        <f ca="1"/>
        <v/>
      </c>
      <c r="I192" t="str">
        <f ca="1"/>
        <v/>
      </c>
      <c r="J192" t="str">
        <f ca="1">IF(H192=1,SUMIF(H$4:H192,1),"")</f>
        <v/>
      </c>
      <c r="K192" t="str">
        <f t="shared" ca="1" si="11"/>
        <v/>
      </c>
      <c r="L192">
        <f t="shared" ca="1" si="12"/>
        <v>0</v>
      </c>
      <c r="M192" t="str">
        <f t="shared" ca="1" si="13"/>
        <v/>
      </c>
      <c r="N192" t="b">
        <f ca="1"/>
        <v>0</v>
      </c>
      <c r="O192" t="b">
        <f ca="1"/>
        <v>0</v>
      </c>
    </row>
    <row r="193" spans="1:15">
      <c r="A193" t="str">
        <f ca="1"/>
        <v/>
      </c>
      <c r="B193" s="159" t="str">
        <f ca="1"/>
        <v/>
      </c>
      <c r="C193" s="223" t="str">
        <f ca="1"/>
        <v/>
      </c>
      <c r="D193" s="159" t="str">
        <f ca="1"/>
        <v/>
      </c>
      <c r="H193" t="str">
        <f ca="1"/>
        <v/>
      </c>
      <c r="I193" t="str">
        <f ca="1"/>
        <v/>
      </c>
      <c r="J193" t="str">
        <f ca="1">IF(H193=1,SUMIF(H$4:H193,1),"")</f>
        <v/>
      </c>
      <c r="K193" t="str">
        <f t="shared" ca="1" si="11"/>
        <v/>
      </c>
      <c r="L193">
        <f t="shared" ca="1" si="12"/>
        <v>0</v>
      </c>
      <c r="M193" t="str">
        <f t="shared" ca="1" si="13"/>
        <v/>
      </c>
      <c r="N193" t="b">
        <f ca="1"/>
        <v>0</v>
      </c>
      <c r="O193" t="b">
        <f ca="1"/>
        <v>0</v>
      </c>
    </row>
    <row r="194" spans="1:15">
      <c r="A194" t="str">
        <f ca="1"/>
        <v/>
      </c>
      <c r="B194" s="159" t="str">
        <f ca="1"/>
        <v/>
      </c>
      <c r="C194" s="223" t="str">
        <f ca="1"/>
        <v/>
      </c>
      <c r="D194" s="159" t="str">
        <f ca="1"/>
        <v/>
      </c>
      <c r="H194" t="str">
        <f ca="1"/>
        <v/>
      </c>
      <c r="I194" t="str">
        <f ca="1"/>
        <v/>
      </c>
      <c r="J194" t="str">
        <f ca="1">IF(H194=1,SUMIF(H$4:H194,1),"")</f>
        <v/>
      </c>
      <c r="K194" t="str">
        <f t="shared" ca="1" si="11"/>
        <v/>
      </c>
      <c r="L194">
        <f t="shared" ca="1" si="12"/>
        <v>0</v>
      </c>
      <c r="M194" t="str">
        <f t="shared" ca="1" si="13"/>
        <v/>
      </c>
      <c r="N194" t="b">
        <f ca="1"/>
        <v>0</v>
      </c>
      <c r="O194" t="b">
        <f ca="1"/>
        <v>0</v>
      </c>
    </row>
    <row r="195" spans="1:15">
      <c r="A195" t="str">
        <f ca="1"/>
        <v/>
      </c>
      <c r="B195" s="159" t="str">
        <f ca="1"/>
        <v/>
      </c>
      <c r="C195" s="223" t="str">
        <f ca="1"/>
        <v/>
      </c>
      <c r="D195" s="159" t="str">
        <f ca="1"/>
        <v/>
      </c>
      <c r="H195" t="str">
        <f ca="1"/>
        <v/>
      </c>
      <c r="I195" t="str">
        <f ca="1"/>
        <v/>
      </c>
      <c r="J195" t="str">
        <f ca="1">IF(H195=1,SUMIF(H$4:H195,1),"")</f>
        <v/>
      </c>
      <c r="K195" t="str">
        <f t="shared" ca="1" si="11"/>
        <v/>
      </c>
      <c r="L195">
        <f t="shared" ca="1" si="12"/>
        <v>0</v>
      </c>
      <c r="M195" t="str">
        <f t="shared" ca="1" si="13"/>
        <v/>
      </c>
      <c r="N195" t="b">
        <f ca="1"/>
        <v>0</v>
      </c>
      <c r="O195" t="b">
        <f ca="1"/>
        <v>0</v>
      </c>
    </row>
    <row r="196" spans="1:15">
      <c r="A196" t="str">
        <f ca="1"/>
        <v/>
      </c>
      <c r="B196" s="159" t="str">
        <f ca="1"/>
        <v/>
      </c>
      <c r="C196" s="223" t="str">
        <f ca="1"/>
        <v/>
      </c>
      <c r="D196" s="159" t="str">
        <f ca="1"/>
        <v/>
      </c>
      <c r="H196" t="str">
        <f ca="1"/>
        <v/>
      </c>
      <c r="I196" t="str">
        <f ca="1"/>
        <v/>
      </c>
      <c r="J196" t="str">
        <f ca="1">IF(H196=1,SUMIF(H$4:H196,1),"")</f>
        <v/>
      </c>
      <c r="K196" t="str">
        <f t="shared" ca="1" si="11"/>
        <v/>
      </c>
      <c r="L196">
        <f t="shared" ca="1" si="12"/>
        <v>0</v>
      </c>
      <c r="M196" t="str">
        <f t="shared" ca="1" si="13"/>
        <v/>
      </c>
      <c r="N196" t="b">
        <f ca="1"/>
        <v>0</v>
      </c>
      <c r="O196" t="b">
        <f ca="1"/>
        <v>0</v>
      </c>
    </row>
    <row r="197" spans="1:15">
      <c r="A197" t="str">
        <f ca="1"/>
        <v/>
      </c>
      <c r="B197" s="159" t="str">
        <f ca="1"/>
        <v/>
      </c>
      <c r="C197" s="223" t="str">
        <f ca="1"/>
        <v/>
      </c>
      <c r="D197" s="159" t="str">
        <f ca="1"/>
        <v/>
      </c>
      <c r="H197" t="str">
        <f ca="1"/>
        <v/>
      </c>
      <c r="I197" t="str">
        <f ca="1"/>
        <v/>
      </c>
      <c r="J197" t="str">
        <f ca="1">IF(H197=1,SUMIF(H$4:H197,1),"")</f>
        <v/>
      </c>
      <c r="K197" t="str">
        <f t="shared" ca="1" si="11"/>
        <v/>
      </c>
      <c r="L197">
        <f t="shared" ca="1" si="12"/>
        <v>0</v>
      </c>
      <c r="M197" t="str">
        <f t="shared" ca="1" si="13"/>
        <v/>
      </c>
      <c r="N197" t="b">
        <f ca="1"/>
        <v>0</v>
      </c>
      <c r="O197" t="b">
        <f ca="1"/>
        <v>0</v>
      </c>
    </row>
    <row r="198" spans="1:15">
      <c r="A198" t="str">
        <f ca="1"/>
        <v/>
      </c>
      <c r="B198" s="159" t="str">
        <f ca="1"/>
        <v/>
      </c>
      <c r="C198" s="223" t="str">
        <f ca="1"/>
        <v/>
      </c>
      <c r="D198" s="159" t="str">
        <f ca="1"/>
        <v/>
      </c>
      <c r="H198" t="str">
        <f ca="1"/>
        <v/>
      </c>
      <c r="I198" t="str">
        <f ca="1"/>
        <v/>
      </c>
      <c r="J198" t="str">
        <f ca="1">IF(H198=1,SUMIF(H$4:H198,1),"")</f>
        <v/>
      </c>
      <c r="K198" t="str">
        <f t="shared" ca="1" si="11"/>
        <v/>
      </c>
      <c r="L198">
        <f t="shared" ca="1" si="12"/>
        <v>0</v>
      </c>
      <c r="M198" t="str">
        <f t="shared" ca="1" si="13"/>
        <v/>
      </c>
      <c r="N198" t="b">
        <f ca="1"/>
        <v>0</v>
      </c>
      <c r="O198" t="b">
        <f ca="1"/>
        <v>0</v>
      </c>
    </row>
    <row r="199" spans="1:15">
      <c r="A199" t="str">
        <f ca="1"/>
        <v/>
      </c>
      <c r="B199" s="159" t="str">
        <f ca="1"/>
        <v/>
      </c>
      <c r="C199" s="223" t="str">
        <f ca="1"/>
        <v/>
      </c>
      <c r="D199" s="159" t="str">
        <f ca="1"/>
        <v/>
      </c>
      <c r="H199" t="str">
        <f ca="1"/>
        <v/>
      </c>
      <c r="I199" t="str">
        <f ca="1"/>
        <v/>
      </c>
      <c r="J199" t="str">
        <f ca="1">IF(H199=1,SUMIF(H$4:H199,1),"")</f>
        <v/>
      </c>
      <c r="K199" t="str">
        <f t="shared" ca="1" si="11"/>
        <v/>
      </c>
      <c r="L199">
        <f t="shared" ca="1" si="12"/>
        <v>0</v>
      </c>
      <c r="M199" t="str">
        <f t="shared" ca="1" si="13"/>
        <v/>
      </c>
      <c r="N199" t="b">
        <f ca="1"/>
        <v>0</v>
      </c>
      <c r="O199" t="b">
        <f ca="1"/>
        <v>0</v>
      </c>
    </row>
    <row r="200" spans="1:15">
      <c r="A200" t="str">
        <f ca="1"/>
        <v/>
      </c>
      <c r="B200" s="159" t="str">
        <f ca="1"/>
        <v/>
      </c>
      <c r="C200" s="223" t="str">
        <f ca="1"/>
        <v/>
      </c>
      <c r="D200" s="159" t="str">
        <f ca="1"/>
        <v/>
      </c>
      <c r="H200" t="str">
        <f ca="1"/>
        <v/>
      </c>
      <c r="I200" t="str">
        <f ca="1"/>
        <v/>
      </c>
      <c r="J200" t="str">
        <f ca="1">IF(H200=1,SUMIF(H$4:H200,1),"")</f>
        <v/>
      </c>
      <c r="K200" t="str">
        <f t="shared" ca="1" si="11"/>
        <v/>
      </c>
      <c r="L200">
        <f t="shared" ca="1" si="12"/>
        <v>0</v>
      </c>
      <c r="M200" t="str">
        <f t="shared" ca="1" si="13"/>
        <v/>
      </c>
      <c r="N200" t="b">
        <f ca="1"/>
        <v>0</v>
      </c>
      <c r="O200" t="b">
        <f ca="1"/>
        <v>0</v>
      </c>
    </row>
    <row r="201" spans="1:15">
      <c r="A201" t="str">
        <f ca="1"/>
        <v/>
      </c>
      <c r="B201" s="159" t="str">
        <f ca="1"/>
        <v/>
      </c>
      <c r="C201" s="223" t="str">
        <f ca="1"/>
        <v/>
      </c>
      <c r="D201" s="159" t="str">
        <f ca="1"/>
        <v/>
      </c>
      <c r="H201" t="str">
        <f ca="1"/>
        <v/>
      </c>
      <c r="I201" t="str">
        <f ca="1"/>
        <v/>
      </c>
      <c r="J201" t="str">
        <f ca="1">IF(H201=1,SUMIF(H$4:H201,1),"")</f>
        <v/>
      </c>
      <c r="K201" t="str">
        <f t="shared" ca="1" si="11"/>
        <v/>
      </c>
      <c r="L201">
        <f t="shared" ca="1" si="12"/>
        <v>0</v>
      </c>
      <c r="M201" t="str">
        <f t="shared" ca="1" si="13"/>
        <v/>
      </c>
      <c r="N201" t="b">
        <f ca="1"/>
        <v>0</v>
      </c>
      <c r="O201" t="b">
        <f ca="1"/>
        <v>0</v>
      </c>
    </row>
    <row r="202" spans="1:15">
      <c r="A202" t="str">
        <f ca="1"/>
        <v/>
      </c>
      <c r="B202" s="159" t="str">
        <f ca="1"/>
        <v/>
      </c>
      <c r="C202" s="223" t="str">
        <f ca="1"/>
        <v/>
      </c>
      <c r="D202" s="159" t="str">
        <f ca="1"/>
        <v/>
      </c>
      <c r="H202" t="str">
        <f ca="1"/>
        <v/>
      </c>
      <c r="I202" t="str">
        <f ca="1"/>
        <v/>
      </c>
      <c r="J202" t="str">
        <f ca="1">IF(H202=1,SUMIF(H$4:H202,1),"")</f>
        <v/>
      </c>
      <c r="K202" t="str">
        <f t="shared" ca="1" si="11"/>
        <v/>
      </c>
      <c r="L202">
        <f t="shared" ca="1" si="12"/>
        <v>0</v>
      </c>
      <c r="M202" t="str">
        <f t="shared" ca="1" si="13"/>
        <v/>
      </c>
      <c r="N202" t="b">
        <f ca="1"/>
        <v>0</v>
      </c>
      <c r="O202" t="b">
        <f ca="1"/>
        <v>0</v>
      </c>
    </row>
    <row r="203" spans="1:15">
      <c r="A203" t="str">
        <f ca="1"/>
        <v/>
      </c>
      <c r="B203" s="159" t="str">
        <f ca="1"/>
        <v/>
      </c>
      <c r="C203" s="223" t="str">
        <f ca="1"/>
        <v/>
      </c>
      <c r="D203" s="159" t="str">
        <f ca="1"/>
        <v/>
      </c>
      <c r="H203" t="str">
        <f ca="1"/>
        <v/>
      </c>
      <c r="I203" t="str">
        <f ca="1"/>
        <v/>
      </c>
      <c r="J203" t="str">
        <f ca="1">IF(H203=1,SUMIF(H$4:H203,1),"")</f>
        <v/>
      </c>
      <c r="K203" t="str">
        <f t="shared" ca="1" si="11"/>
        <v/>
      </c>
      <c r="L203">
        <f t="shared" ca="1" si="12"/>
        <v>0</v>
      </c>
      <c r="M203" t="str">
        <f t="shared" ca="1" si="13"/>
        <v/>
      </c>
      <c r="N203" t="b">
        <f ca="1"/>
        <v>0</v>
      </c>
      <c r="O203" t="b">
        <f ca="1"/>
        <v>0</v>
      </c>
    </row>
    <row r="204" spans="1:15">
      <c r="A204" t="str">
        <f ca="1"/>
        <v/>
      </c>
      <c r="B204" s="159" t="str">
        <f ca="1"/>
        <v/>
      </c>
      <c r="C204" s="223" t="str">
        <f ca="1"/>
        <v/>
      </c>
      <c r="D204" s="159" t="str">
        <f ca="1"/>
        <v/>
      </c>
      <c r="H204" t="str">
        <f ca="1"/>
        <v/>
      </c>
      <c r="I204" t="str">
        <f ca="1"/>
        <v/>
      </c>
      <c r="J204" t="str">
        <f ca="1">IF(H204=1,SUMIF(H$4:H204,1),"")</f>
        <v/>
      </c>
      <c r="K204" t="str">
        <f t="shared" ca="1" si="11"/>
        <v/>
      </c>
      <c r="L204">
        <f t="shared" ca="1" si="12"/>
        <v>0</v>
      </c>
      <c r="M204" t="str">
        <f t="shared" ca="1" si="13"/>
        <v/>
      </c>
      <c r="N204" t="b">
        <f ca="1"/>
        <v>0</v>
      </c>
      <c r="O204" t="b">
        <f ca="1"/>
        <v>0</v>
      </c>
    </row>
    <row r="205" spans="1:15">
      <c r="A205" t="str">
        <f ca="1"/>
        <v/>
      </c>
      <c r="B205" s="159" t="str">
        <f ca="1"/>
        <v/>
      </c>
      <c r="C205" s="223" t="str">
        <f ca="1"/>
        <v/>
      </c>
      <c r="D205" s="159" t="str">
        <f ca="1"/>
        <v/>
      </c>
      <c r="H205" t="str">
        <f ca="1"/>
        <v/>
      </c>
      <c r="I205" t="str">
        <f ca="1"/>
        <v/>
      </c>
      <c r="J205" t="str">
        <f ca="1">IF(H205=1,SUMIF(H$4:H205,1),"")</f>
        <v/>
      </c>
      <c r="K205" t="str">
        <f t="shared" ca="1" si="11"/>
        <v/>
      </c>
      <c r="L205">
        <f t="shared" ca="1" si="12"/>
        <v>0</v>
      </c>
      <c r="M205" t="str">
        <f t="shared" ca="1" si="13"/>
        <v/>
      </c>
      <c r="N205" t="b">
        <f ca="1"/>
        <v>0</v>
      </c>
      <c r="O205" t="b">
        <f ca="1"/>
        <v>0</v>
      </c>
    </row>
    <row r="206" spans="1:15">
      <c r="A206" t="str">
        <f ca="1"/>
        <v/>
      </c>
      <c r="B206" s="159" t="str">
        <f ca="1"/>
        <v/>
      </c>
      <c r="C206" s="223" t="str">
        <f ca="1"/>
        <v/>
      </c>
      <c r="D206" s="159" t="str">
        <f ca="1"/>
        <v/>
      </c>
      <c r="H206" t="str">
        <f ca="1"/>
        <v/>
      </c>
      <c r="I206" t="str">
        <f ca="1"/>
        <v/>
      </c>
      <c r="J206" t="str">
        <f ca="1">IF(H206=1,SUMIF(H$4:H206,1),"")</f>
        <v/>
      </c>
      <c r="K206" t="str">
        <f t="shared" ca="1" si="11"/>
        <v/>
      </c>
      <c r="L206">
        <f t="shared" ca="1" si="12"/>
        <v>0</v>
      </c>
      <c r="M206" t="str">
        <f t="shared" ca="1" si="13"/>
        <v/>
      </c>
      <c r="N206" t="b">
        <f ca="1"/>
        <v>0</v>
      </c>
      <c r="O206" t="b">
        <f ca="1"/>
        <v>0</v>
      </c>
    </row>
    <row r="207" spans="1:15">
      <c r="A207" t="str">
        <f ca="1"/>
        <v/>
      </c>
      <c r="B207" s="159" t="str">
        <f ca="1"/>
        <v/>
      </c>
      <c r="C207" s="223" t="str">
        <f ca="1"/>
        <v/>
      </c>
      <c r="D207" s="159" t="str">
        <f ca="1"/>
        <v/>
      </c>
      <c r="H207" t="str">
        <f ca="1"/>
        <v/>
      </c>
      <c r="I207" t="str">
        <f ca="1"/>
        <v/>
      </c>
      <c r="J207" t="str">
        <f ca="1">IF(H207=1,SUMIF(H$4:H207,1),"")</f>
        <v/>
      </c>
      <c r="K207" t="str">
        <f t="shared" ca="1" si="11"/>
        <v/>
      </c>
      <c r="L207">
        <f t="shared" ca="1" si="12"/>
        <v>0</v>
      </c>
      <c r="M207" t="str">
        <f t="shared" ca="1" si="13"/>
        <v/>
      </c>
      <c r="N207" t="b">
        <f ca="1"/>
        <v>0</v>
      </c>
      <c r="O207" t="b">
        <f ca="1"/>
        <v>0</v>
      </c>
    </row>
    <row r="208" spans="1:15">
      <c r="A208" t="str">
        <f ca="1"/>
        <v/>
      </c>
      <c r="B208" s="159" t="str">
        <f ca="1"/>
        <v/>
      </c>
      <c r="C208" s="223" t="str">
        <f ca="1"/>
        <v/>
      </c>
      <c r="D208" s="159" t="str">
        <f ca="1"/>
        <v/>
      </c>
      <c r="H208" t="str">
        <f ca="1"/>
        <v/>
      </c>
      <c r="I208" t="str">
        <f ca="1"/>
        <v/>
      </c>
      <c r="J208" t="str">
        <f ca="1">IF(H208=1,SUMIF(H$4:H208,1),"")</f>
        <v/>
      </c>
      <c r="K208" t="str">
        <f t="shared" ca="1" si="11"/>
        <v/>
      </c>
      <c r="L208">
        <f t="shared" ca="1" si="12"/>
        <v>0</v>
      </c>
      <c r="M208" t="str">
        <f t="shared" ca="1" si="13"/>
        <v/>
      </c>
      <c r="N208" t="b">
        <f ca="1"/>
        <v>0</v>
      </c>
      <c r="O208" t="b">
        <f ca="1"/>
        <v>0</v>
      </c>
    </row>
    <row r="209" spans="1:15">
      <c r="A209" t="str">
        <f ca="1"/>
        <v/>
      </c>
      <c r="B209" s="159" t="str">
        <f ca="1"/>
        <v/>
      </c>
      <c r="C209" s="223" t="str">
        <f ca="1"/>
        <v/>
      </c>
      <c r="D209" s="159" t="str">
        <f ca="1"/>
        <v/>
      </c>
      <c r="H209" t="str">
        <f ca="1"/>
        <v/>
      </c>
      <c r="I209" t="str">
        <f ca="1"/>
        <v/>
      </c>
      <c r="J209" t="str">
        <f ca="1">IF(H209=1,SUMIF(H$4:H209,1),"")</f>
        <v/>
      </c>
      <c r="K209" t="str">
        <f t="shared" ca="1" si="11"/>
        <v/>
      </c>
      <c r="L209">
        <f t="shared" ca="1" si="12"/>
        <v>0</v>
      </c>
      <c r="M209" t="str">
        <f t="shared" ca="1" si="13"/>
        <v/>
      </c>
      <c r="N209" t="b">
        <f ca="1"/>
        <v>0</v>
      </c>
      <c r="O209" t="b">
        <f ca="1"/>
        <v>0</v>
      </c>
    </row>
    <row r="210" spans="1:15">
      <c r="A210" t="str">
        <f ca="1"/>
        <v/>
      </c>
      <c r="B210" s="159" t="str">
        <f ca="1"/>
        <v/>
      </c>
      <c r="C210" s="223" t="str">
        <f ca="1"/>
        <v/>
      </c>
      <c r="D210" s="159" t="str">
        <f ca="1"/>
        <v/>
      </c>
      <c r="H210" t="str">
        <f ca="1"/>
        <v/>
      </c>
      <c r="I210" t="str">
        <f ca="1"/>
        <v/>
      </c>
      <c r="J210" t="str">
        <f ca="1">IF(H210=1,SUMIF(H$4:H210,1),"")</f>
        <v/>
      </c>
      <c r="K210" t="str">
        <f t="shared" ca="1" si="11"/>
        <v/>
      </c>
      <c r="L210">
        <f t="shared" ca="1" si="12"/>
        <v>0</v>
      </c>
      <c r="M210" t="str">
        <f t="shared" ca="1" si="13"/>
        <v/>
      </c>
      <c r="N210" t="b">
        <f ca="1"/>
        <v>0</v>
      </c>
      <c r="O210" t="b">
        <f ca="1"/>
        <v>0</v>
      </c>
    </row>
    <row r="211" spans="1:15">
      <c r="A211" t="str">
        <f ca="1"/>
        <v/>
      </c>
      <c r="B211" s="159" t="str">
        <f ca="1"/>
        <v/>
      </c>
      <c r="C211" s="223" t="str">
        <f ca="1"/>
        <v/>
      </c>
      <c r="D211" s="159" t="str">
        <f ca="1"/>
        <v/>
      </c>
      <c r="H211" t="str">
        <f ca="1"/>
        <v/>
      </c>
      <c r="I211" t="str">
        <f ca="1"/>
        <v/>
      </c>
      <c r="J211" t="str">
        <f ca="1">IF(H211=1,SUMIF(H$4:H211,1),"")</f>
        <v/>
      </c>
      <c r="K211" t="str">
        <f t="shared" ca="1" si="11"/>
        <v/>
      </c>
      <c r="L211">
        <f t="shared" ca="1" si="12"/>
        <v>0</v>
      </c>
      <c r="M211" t="str">
        <f t="shared" ca="1" si="13"/>
        <v/>
      </c>
      <c r="N211" t="b">
        <f ca="1"/>
        <v>0</v>
      </c>
      <c r="O211" t="b">
        <f ca="1"/>
        <v>0</v>
      </c>
    </row>
    <row r="212" spans="1:15">
      <c r="A212" t="str">
        <f ca="1"/>
        <v/>
      </c>
      <c r="B212" s="159" t="str">
        <f ca="1"/>
        <v/>
      </c>
      <c r="C212" s="223" t="str">
        <f ca="1"/>
        <v/>
      </c>
      <c r="D212" s="159" t="str">
        <f ca="1"/>
        <v/>
      </c>
      <c r="H212" t="str">
        <f ca="1"/>
        <v/>
      </c>
      <c r="I212" t="str">
        <f ca="1"/>
        <v/>
      </c>
      <c r="J212" t="str">
        <f ca="1">IF(H212=1,SUMIF(H$4:H212,1),"")</f>
        <v/>
      </c>
      <c r="K212" t="str">
        <f t="shared" ca="1" si="11"/>
        <v/>
      </c>
      <c r="L212">
        <f t="shared" ca="1" si="12"/>
        <v>0</v>
      </c>
      <c r="M212" t="str">
        <f t="shared" ca="1" si="13"/>
        <v/>
      </c>
      <c r="N212" t="b">
        <f ca="1"/>
        <v>0</v>
      </c>
      <c r="O212" t="b">
        <f ca="1"/>
        <v>0</v>
      </c>
    </row>
    <row r="213" spans="1:15">
      <c r="A213" t="str">
        <f ca="1"/>
        <v/>
      </c>
      <c r="B213" s="159" t="str">
        <f ca="1"/>
        <v/>
      </c>
      <c r="C213" s="223" t="str">
        <f ca="1"/>
        <v/>
      </c>
      <c r="D213" s="159" t="str">
        <f ca="1"/>
        <v/>
      </c>
      <c r="H213" t="str">
        <f ca="1"/>
        <v/>
      </c>
      <c r="I213" t="str">
        <f ca="1"/>
        <v/>
      </c>
      <c r="J213" t="str">
        <f ca="1">IF(H213=1,SUMIF(H$4:H213,1),"")</f>
        <v/>
      </c>
      <c r="K213" t="str">
        <f t="shared" ca="1" si="11"/>
        <v/>
      </c>
      <c r="L213">
        <f t="shared" ca="1" si="12"/>
        <v>0</v>
      </c>
      <c r="M213" t="str">
        <f t="shared" ca="1" si="13"/>
        <v/>
      </c>
      <c r="N213" t="b">
        <f ca="1"/>
        <v>0</v>
      </c>
      <c r="O213" t="b">
        <f ca="1"/>
        <v>0</v>
      </c>
    </row>
    <row r="214" spans="1:15">
      <c r="A214" t="str">
        <f ca="1"/>
        <v/>
      </c>
      <c r="B214" s="159" t="str">
        <f ca="1"/>
        <v/>
      </c>
      <c r="C214" s="223" t="str">
        <f ca="1"/>
        <v/>
      </c>
      <c r="D214" s="159" t="str">
        <f ca="1"/>
        <v/>
      </c>
      <c r="H214" t="str">
        <f ca="1"/>
        <v/>
      </c>
      <c r="I214" t="str">
        <f ca="1"/>
        <v/>
      </c>
      <c r="J214" t="str">
        <f ca="1">IF(H214=1,SUMIF(H$4:H214,1),"")</f>
        <v/>
      </c>
      <c r="K214" t="str">
        <f t="shared" ca="1" si="11"/>
        <v/>
      </c>
      <c r="L214">
        <f t="shared" ca="1" si="12"/>
        <v>0</v>
      </c>
      <c r="M214" t="str">
        <f t="shared" ca="1" si="13"/>
        <v/>
      </c>
      <c r="N214" t="b">
        <f ca="1"/>
        <v>0</v>
      </c>
      <c r="O214" t="b">
        <f ca="1"/>
        <v>0</v>
      </c>
    </row>
    <row r="215" spans="1:15">
      <c r="A215" t="str">
        <f ca="1"/>
        <v/>
      </c>
      <c r="B215" s="159" t="str">
        <f ca="1"/>
        <v/>
      </c>
      <c r="C215" s="223" t="str">
        <f ca="1"/>
        <v/>
      </c>
      <c r="D215" s="159" t="str">
        <f ca="1"/>
        <v/>
      </c>
      <c r="H215" t="str">
        <f ca="1"/>
        <v/>
      </c>
      <c r="I215" t="str">
        <f ca="1"/>
        <v/>
      </c>
      <c r="J215" t="str">
        <f ca="1">IF(H215=1,SUMIF(H$4:H215,1),"")</f>
        <v/>
      </c>
      <c r="K215" t="str">
        <f t="shared" ca="1" si="11"/>
        <v/>
      </c>
      <c r="L215">
        <f t="shared" ca="1" si="12"/>
        <v>0</v>
      </c>
      <c r="M215" t="str">
        <f t="shared" ca="1" si="13"/>
        <v/>
      </c>
      <c r="N215" t="b">
        <f ca="1"/>
        <v>0</v>
      </c>
      <c r="O215" t="b">
        <f ca="1"/>
        <v>0</v>
      </c>
    </row>
    <row r="216" spans="1:15">
      <c r="A216" t="str">
        <f ca="1"/>
        <v/>
      </c>
      <c r="B216" s="159" t="str">
        <f ca="1"/>
        <v/>
      </c>
      <c r="C216" s="223" t="str">
        <f ca="1"/>
        <v/>
      </c>
      <c r="D216" s="159" t="str">
        <f ca="1"/>
        <v/>
      </c>
      <c r="H216" t="str">
        <f ca="1"/>
        <v/>
      </c>
      <c r="I216" t="str">
        <f ca="1"/>
        <v/>
      </c>
      <c r="J216" t="str">
        <f ca="1">IF(H216=1,SUMIF(H$4:H216,1),"")</f>
        <v/>
      </c>
      <c r="K216" t="str">
        <f t="shared" ca="1" si="11"/>
        <v/>
      </c>
      <c r="L216">
        <f t="shared" ca="1" si="12"/>
        <v>0</v>
      </c>
      <c r="M216" t="str">
        <f t="shared" ca="1" si="13"/>
        <v/>
      </c>
      <c r="N216" t="b">
        <f ca="1"/>
        <v>0</v>
      </c>
      <c r="O216" t="b">
        <f ca="1"/>
        <v>0</v>
      </c>
    </row>
    <row r="217" spans="1:15">
      <c r="A217" t="str">
        <f ca="1"/>
        <v/>
      </c>
      <c r="B217" s="159" t="str">
        <f ca="1"/>
        <v/>
      </c>
      <c r="C217" s="223" t="str">
        <f ca="1"/>
        <v/>
      </c>
      <c r="D217" s="159" t="str">
        <f ca="1"/>
        <v/>
      </c>
      <c r="H217" t="str">
        <f ca="1"/>
        <v/>
      </c>
      <c r="I217" t="str">
        <f ca="1"/>
        <v/>
      </c>
      <c r="J217" t="str">
        <f ca="1">IF(H217=1,SUMIF(H$4:H217,1),"")</f>
        <v/>
      </c>
      <c r="K217" t="str">
        <f t="shared" ca="1" si="11"/>
        <v/>
      </c>
      <c r="L217">
        <f t="shared" ca="1" si="12"/>
        <v>0</v>
      </c>
      <c r="M217" t="str">
        <f t="shared" ca="1" si="13"/>
        <v/>
      </c>
      <c r="N217" t="b">
        <f ca="1"/>
        <v>0</v>
      </c>
      <c r="O217" t="b">
        <f ca="1"/>
        <v>0</v>
      </c>
    </row>
    <row r="218" spans="1:15">
      <c r="A218" t="str">
        <f ca="1"/>
        <v/>
      </c>
      <c r="B218" s="159" t="str">
        <f ca="1"/>
        <v/>
      </c>
      <c r="C218" s="223" t="str">
        <f ca="1"/>
        <v/>
      </c>
      <c r="D218" s="159" t="str">
        <f ca="1"/>
        <v/>
      </c>
      <c r="H218" t="str">
        <f ca="1"/>
        <v/>
      </c>
      <c r="I218" t="str">
        <f ca="1"/>
        <v/>
      </c>
      <c r="J218" t="str">
        <f ca="1">IF(H218=1,SUMIF(H$4:H218,1),"")</f>
        <v/>
      </c>
      <c r="K218" t="str">
        <f t="shared" ca="1" si="11"/>
        <v/>
      </c>
      <c r="L218">
        <f t="shared" ca="1" si="12"/>
        <v>0</v>
      </c>
      <c r="M218" t="str">
        <f t="shared" ca="1" si="13"/>
        <v/>
      </c>
      <c r="N218" t="b">
        <f ca="1"/>
        <v>0</v>
      </c>
      <c r="O218" t="b">
        <f ca="1"/>
        <v>0</v>
      </c>
    </row>
    <row r="219" spans="1:15">
      <c r="A219" t="str">
        <f ca="1"/>
        <v/>
      </c>
      <c r="B219" s="159" t="str">
        <f ca="1"/>
        <v/>
      </c>
      <c r="C219" s="223" t="str">
        <f ca="1"/>
        <v/>
      </c>
      <c r="D219" s="159" t="str">
        <f ca="1"/>
        <v/>
      </c>
      <c r="H219" t="str">
        <f ca="1"/>
        <v/>
      </c>
      <c r="I219" t="str">
        <f ca="1"/>
        <v/>
      </c>
      <c r="J219" t="str">
        <f ca="1">IF(H219=1,SUMIF(H$4:H219,1),"")</f>
        <v/>
      </c>
      <c r="K219" t="str">
        <f t="shared" ref="K219:K282" ca="1" si="14">(IF(H219=2,IF(H218&lt;&gt;2,1,K218+1),""))</f>
        <v/>
      </c>
      <c r="L219">
        <f t="shared" ref="L219:L282" ca="1" si="15">IF(J219="",L218,J219)</f>
        <v>0</v>
      </c>
      <c r="M219" t="str">
        <f t="shared" ref="M219:M282" ca="1" si="16">IF(OR(H219=4,H219=""),"",IF(K219="",J219&amp;".0",L219&amp;"."&amp;K219))</f>
        <v/>
      </c>
      <c r="N219" t="b">
        <f ca="1"/>
        <v>0</v>
      </c>
      <c r="O219" t="b">
        <f ca="1"/>
        <v>0</v>
      </c>
    </row>
    <row r="220" spans="1:15">
      <c r="A220" t="str">
        <f ca="1"/>
        <v/>
      </c>
      <c r="B220" s="159" t="str">
        <f ca="1"/>
        <v/>
      </c>
      <c r="C220" s="223" t="str">
        <f ca="1"/>
        <v/>
      </c>
      <c r="D220" s="159" t="str">
        <f ca="1"/>
        <v/>
      </c>
      <c r="H220" t="str">
        <f ca="1"/>
        <v/>
      </c>
      <c r="I220" t="str">
        <f ca="1"/>
        <v/>
      </c>
      <c r="J220" t="str">
        <f ca="1">IF(H220=1,SUMIF(H$4:H220,1),"")</f>
        <v/>
      </c>
      <c r="K220" t="str">
        <f t="shared" ca="1" si="14"/>
        <v/>
      </c>
      <c r="L220">
        <f t="shared" ca="1" si="15"/>
        <v>0</v>
      </c>
      <c r="M220" t="str">
        <f t="shared" ca="1" si="16"/>
        <v/>
      </c>
      <c r="N220" t="b">
        <f ca="1"/>
        <v>0</v>
      </c>
      <c r="O220" t="b">
        <f ca="1"/>
        <v>0</v>
      </c>
    </row>
    <row r="221" spans="1:15">
      <c r="A221" t="str">
        <f ca="1"/>
        <v/>
      </c>
      <c r="B221" s="159" t="str">
        <f ca="1"/>
        <v/>
      </c>
      <c r="C221" s="223" t="str">
        <f ca="1"/>
        <v/>
      </c>
      <c r="D221" s="159" t="str">
        <f ca="1"/>
        <v/>
      </c>
      <c r="H221" t="str">
        <f ca="1"/>
        <v/>
      </c>
      <c r="I221" t="str">
        <f ca="1"/>
        <v/>
      </c>
      <c r="J221" t="str">
        <f ca="1">IF(H221=1,SUMIF(H$4:H221,1),"")</f>
        <v/>
      </c>
      <c r="K221" t="str">
        <f t="shared" ca="1" si="14"/>
        <v/>
      </c>
      <c r="L221">
        <f t="shared" ca="1" si="15"/>
        <v>0</v>
      </c>
      <c r="M221" t="str">
        <f t="shared" ca="1" si="16"/>
        <v/>
      </c>
      <c r="N221" t="b">
        <f ca="1"/>
        <v>0</v>
      </c>
      <c r="O221" t="b">
        <f ca="1"/>
        <v>0</v>
      </c>
    </row>
    <row r="222" spans="1:15">
      <c r="A222" t="str">
        <f ca="1"/>
        <v/>
      </c>
      <c r="B222" s="159" t="str">
        <f ca="1"/>
        <v/>
      </c>
      <c r="C222" s="223" t="str">
        <f ca="1"/>
        <v/>
      </c>
      <c r="D222" s="159" t="str">
        <f ca="1"/>
        <v/>
      </c>
      <c r="H222" t="str">
        <f ca="1"/>
        <v/>
      </c>
      <c r="I222" t="str">
        <f ca="1"/>
        <v/>
      </c>
      <c r="J222" t="str">
        <f ca="1">IF(H222=1,SUMIF(H$4:H222,1),"")</f>
        <v/>
      </c>
      <c r="K222" t="str">
        <f t="shared" ca="1" si="14"/>
        <v/>
      </c>
      <c r="L222">
        <f t="shared" ca="1" si="15"/>
        <v>0</v>
      </c>
      <c r="M222" t="str">
        <f t="shared" ca="1" si="16"/>
        <v/>
      </c>
      <c r="N222" t="b">
        <f ca="1"/>
        <v>0</v>
      </c>
      <c r="O222" t="b">
        <f ca="1"/>
        <v>0</v>
      </c>
    </row>
    <row r="223" spans="1:15">
      <c r="A223" t="str">
        <f ca="1"/>
        <v/>
      </c>
      <c r="B223" s="159" t="str">
        <f ca="1"/>
        <v/>
      </c>
      <c r="C223" s="223" t="str">
        <f ca="1"/>
        <v/>
      </c>
      <c r="D223" s="159" t="str">
        <f ca="1"/>
        <v/>
      </c>
      <c r="H223" t="str">
        <f ca="1"/>
        <v/>
      </c>
      <c r="I223" t="str">
        <f ca="1"/>
        <v/>
      </c>
      <c r="J223" t="str">
        <f ca="1">IF(H223=1,SUMIF(H$4:H223,1),"")</f>
        <v/>
      </c>
      <c r="K223" t="str">
        <f t="shared" ca="1" si="14"/>
        <v/>
      </c>
      <c r="L223">
        <f t="shared" ca="1" si="15"/>
        <v>0</v>
      </c>
      <c r="M223" t="str">
        <f t="shared" ca="1" si="16"/>
        <v/>
      </c>
      <c r="N223" t="b">
        <f ca="1"/>
        <v>0</v>
      </c>
      <c r="O223" t="b">
        <f ca="1"/>
        <v>0</v>
      </c>
    </row>
    <row r="224" spans="1:15">
      <c r="A224" t="str">
        <f ca="1"/>
        <v/>
      </c>
      <c r="B224" s="159" t="str">
        <f ca="1"/>
        <v/>
      </c>
      <c r="C224" s="223" t="str">
        <f ca="1"/>
        <v/>
      </c>
      <c r="D224" s="159" t="str">
        <f ca="1"/>
        <v/>
      </c>
      <c r="H224" t="str">
        <f ca="1"/>
        <v/>
      </c>
      <c r="I224" t="str">
        <f ca="1"/>
        <v/>
      </c>
      <c r="J224" t="str">
        <f ca="1">IF(H224=1,SUMIF(H$4:H224,1),"")</f>
        <v/>
      </c>
      <c r="K224" t="str">
        <f t="shared" ca="1" si="14"/>
        <v/>
      </c>
      <c r="L224">
        <f t="shared" ca="1" si="15"/>
        <v>0</v>
      </c>
      <c r="M224" t="str">
        <f t="shared" ca="1" si="16"/>
        <v/>
      </c>
      <c r="N224" t="b">
        <f ca="1"/>
        <v>0</v>
      </c>
      <c r="O224" t="b">
        <f ca="1"/>
        <v>0</v>
      </c>
    </row>
    <row r="225" spans="1:15">
      <c r="A225" t="str">
        <f ca="1"/>
        <v/>
      </c>
      <c r="B225" s="159" t="str">
        <f ca="1"/>
        <v/>
      </c>
      <c r="C225" s="223" t="str">
        <f ca="1"/>
        <v/>
      </c>
      <c r="D225" s="159" t="str">
        <f ca="1"/>
        <v/>
      </c>
      <c r="H225" t="str">
        <f ca="1"/>
        <v/>
      </c>
      <c r="I225" t="str">
        <f ca="1"/>
        <v/>
      </c>
      <c r="J225" t="str">
        <f ca="1">IF(H225=1,SUMIF(H$4:H225,1),"")</f>
        <v/>
      </c>
      <c r="K225" t="str">
        <f t="shared" ca="1" si="14"/>
        <v/>
      </c>
      <c r="L225">
        <f t="shared" ca="1" si="15"/>
        <v>0</v>
      </c>
      <c r="M225" t="str">
        <f t="shared" ca="1" si="16"/>
        <v/>
      </c>
      <c r="N225" t="b">
        <f ca="1"/>
        <v>0</v>
      </c>
      <c r="O225" t="b">
        <f ca="1"/>
        <v>0</v>
      </c>
    </row>
    <row r="226" spans="1:15">
      <c r="A226" t="str">
        <f ca="1"/>
        <v/>
      </c>
      <c r="B226" s="159" t="str">
        <f ca="1"/>
        <v/>
      </c>
      <c r="C226" s="223" t="str">
        <f ca="1"/>
        <v/>
      </c>
      <c r="D226" s="159" t="str">
        <f ca="1"/>
        <v/>
      </c>
      <c r="H226" t="str">
        <f ca="1"/>
        <v/>
      </c>
      <c r="I226" t="str">
        <f ca="1"/>
        <v/>
      </c>
      <c r="J226" t="str">
        <f ca="1">IF(H226=1,SUMIF(H$4:H226,1),"")</f>
        <v/>
      </c>
      <c r="K226" t="str">
        <f t="shared" ca="1" si="14"/>
        <v/>
      </c>
      <c r="L226">
        <f t="shared" ca="1" si="15"/>
        <v>0</v>
      </c>
      <c r="M226" t="str">
        <f t="shared" ca="1" si="16"/>
        <v/>
      </c>
      <c r="N226" t="b">
        <f ca="1"/>
        <v>0</v>
      </c>
      <c r="O226" t="b">
        <f ca="1"/>
        <v>0</v>
      </c>
    </row>
    <row r="227" spans="1:15">
      <c r="A227" t="str">
        <f ca="1"/>
        <v/>
      </c>
      <c r="B227" s="159" t="str">
        <f ca="1"/>
        <v/>
      </c>
      <c r="C227" s="223" t="str">
        <f ca="1"/>
        <v/>
      </c>
      <c r="D227" s="159" t="str">
        <f ca="1"/>
        <v/>
      </c>
      <c r="H227" t="str">
        <f ca="1"/>
        <v/>
      </c>
      <c r="I227" t="str">
        <f ca="1"/>
        <v/>
      </c>
      <c r="J227" t="str">
        <f ca="1">IF(H227=1,SUMIF(H$4:H227,1),"")</f>
        <v/>
      </c>
      <c r="K227" t="str">
        <f t="shared" ca="1" si="14"/>
        <v/>
      </c>
      <c r="L227">
        <f t="shared" ca="1" si="15"/>
        <v>0</v>
      </c>
      <c r="M227" t="str">
        <f t="shared" ca="1" si="16"/>
        <v/>
      </c>
      <c r="N227" t="b">
        <f ca="1"/>
        <v>0</v>
      </c>
      <c r="O227" t="b">
        <f ca="1"/>
        <v>0</v>
      </c>
    </row>
    <row r="228" spans="1:15">
      <c r="A228" t="str">
        <f ca="1"/>
        <v/>
      </c>
      <c r="B228" s="159" t="str">
        <f ca="1"/>
        <v/>
      </c>
      <c r="C228" s="223" t="str">
        <f ca="1"/>
        <v/>
      </c>
      <c r="D228" s="159" t="str">
        <f ca="1"/>
        <v/>
      </c>
      <c r="H228" t="str">
        <f ca="1"/>
        <v/>
      </c>
      <c r="I228" t="str">
        <f ca="1"/>
        <v/>
      </c>
      <c r="J228" t="str">
        <f ca="1">IF(H228=1,SUMIF(H$4:H228,1),"")</f>
        <v/>
      </c>
      <c r="K228" t="str">
        <f t="shared" ca="1" si="14"/>
        <v/>
      </c>
      <c r="L228">
        <f t="shared" ca="1" si="15"/>
        <v>0</v>
      </c>
      <c r="M228" t="str">
        <f t="shared" ca="1" si="16"/>
        <v/>
      </c>
      <c r="N228" t="b">
        <f ca="1"/>
        <v>0</v>
      </c>
      <c r="O228" t="b">
        <f ca="1"/>
        <v>0</v>
      </c>
    </row>
    <row r="229" spans="1:15">
      <c r="A229" t="str">
        <f ca="1"/>
        <v/>
      </c>
      <c r="B229" s="159" t="str">
        <f ca="1"/>
        <v/>
      </c>
      <c r="C229" s="223" t="str">
        <f ca="1"/>
        <v/>
      </c>
      <c r="D229" s="159" t="str">
        <f ca="1"/>
        <v/>
      </c>
      <c r="H229" t="str">
        <f ca="1"/>
        <v/>
      </c>
      <c r="I229" t="str">
        <f ca="1"/>
        <v/>
      </c>
      <c r="J229" t="str">
        <f ca="1">IF(H229=1,SUMIF(H$4:H229,1),"")</f>
        <v/>
      </c>
      <c r="K229" t="str">
        <f t="shared" ca="1" si="14"/>
        <v/>
      </c>
      <c r="L229">
        <f t="shared" ca="1" si="15"/>
        <v>0</v>
      </c>
      <c r="M229" t="str">
        <f t="shared" ca="1" si="16"/>
        <v/>
      </c>
      <c r="N229" t="b">
        <f ca="1"/>
        <v>0</v>
      </c>
      <c r="O229" t="b">
        <f ca="1"/>
        <v>0</v>
      </c>
    </row>
    <row r="230" spans="1:15">
      <c r="A230" t="str">
        <f ca="1"/>
        <v/>
      </c>
      <c r="B230" s="159" t="str">
        <f ca="1"/>
        <v/>
      </c>
      <c r="C230" s="223" t="str">
        <f ca="1"/>
        <v/>
      </c>
      <c r="D230" s="159" t="str">
        <f ca="1"/>
        <v/>
      </c>
      <c r="H230" t="str">
        <f ca="1"/>
        <v/>
      </c>
      <c r="I230" t="str">
        <f ca="1"/>
        <v/>
      </c>
      <c r="J230" t="str">
        <f ca="1">IF(H230=1,SUMIF(H$4:H230,1),"")</f>
        <v/>
      </c>
      <c r="K230" t="str">
        <f t="shared" ca="1" si="14"/>
        <v/>
      </c>
      <c r="L230">
        <f t="shared" ca="1" si="15"/>
        <v>0</v>
      </c>
      <c r="M230" t="str">
        <f t="shared" ca="1" si="16"/>
        <v/>
      </c>
      <c r="N230" t="b">
        <f ca="1"/>
        <v>0</v>
      </c>
      <c r="O230" t="b">
        <f ca="1"/>
        <v>0</v>
      </c>
    </row>
    <row r="231" spans="1:15">
      <c r="A231" t="str">
        <f ca="1"/>
        <v/>
      </c>
      <c r="B231" s="159" t="str">
        <f ca="1"/>
        <v/>
      </c>
      <c r="C231" s="223" t="str">
        <f ca="1"/>
        <v/>
      </c>
      <c r="D231" s="159" t="str">
        <f ca="1"/>
        <v/>
      </c>
      <c r="H231" t="str">
        <f ca="1"/>
        <v/>
      </c>
      <c r="I231" t="str">
        <f ca="1"/>
        <v/>
      </c>
      <c r="J231" t="str">
        <f ca="1">IF(H231=1,SUMIF(H$4:H231,1),"")</f>
        <v/>
      </c>
      <c r="K231" t="str">
        <f t="shared" ca="1" si="14"/>
        <v/>
      </c>
      <c r="L231">
        <f t="shared" ca="1" si="15"/>
        <v>0</v>
      </c>
      <c r="M231" t="str">
        <f t="shared" ca="1" si="16"/>
        <v/>
      </c>
      <c r="N231" t="b">
        <f ca="1"/>
        <v>0</v>
      </c>
      <c r="O231" t="b">
        <f ca="1"/>
        <v>0</v>
      </c>
    </row>
    <row r="232" spans="1:15">
      <c r="A232" t="str">
        <f ca="1"/>
        <v/>
      </c>
      <c r="B232" s="159" t="str">
        <f ca="1"/>
        <v/>
      </c>
      <c r="C232" s="223" t="str">
        <f ca="1"/>
        <v/>
      </c>
      <c r="D232" s="159" t="str">
        <f ca="1"/>
        <v/>
      </c>
      <c r="H232" t="str">
        <f ca="1"/>
        <v/>
      </c>
      <c r="I232" t="str">
        <f ca="1"/>
        <v/>
      </c>
      <c r="J232" t="str">
        <f ca="1">IF(H232=1,SUMIF(H$4:H232,1),"")</f>
        <v/>
      </c>
      <c r="K232" t="str">
        <f t="shared" ca="1" si="14"/>
        <v/>
      </c>
      <c r="L232">
        <f t="shared" ca="1" si="15"/>
        <v>0</v>
      </c>
      <c r="M232" t="str">
        <f t="shared" ca="1" si="16"/>
        <v/>
      </c>
      <c r="N232" t="b">
        <f ca="1"/>
        <v>0</v>
      </c>
      <c r="O232" t="b">
        <f ca="1"/>
        <v>0</v>
      </c>
    </row>
    <row r="233" spans="1:15">
      <c r="A233" t="str">
        <f ca="1"/>
        <v/>
      </c>
      <c r="B233" s="159" t="str">
        <f ca="1"/>
        <v/>
      </c>
      <c r="C233" s="223" t="str">
        <f ca="1"/>
        <v/>
      </c>
      <c r="D233" s="159" t="str">
        <f ca="1"/>
        <v/>
      </c>
      <c r="H233" t="str">
        <f ca="1"/>
        <v/>
      </c>
      <c r="I233" t="str">
        <f ca="1"/>
        <v/>
      </c>
      <c r="J233" t="str">
        <f ca="1">IF(H233=1,SUMIF(H$4:H233,1),"")</f>
        <v/>
      </c>
      <c r="K233" t="str">
        <f t="shared" ca="1" si="14"/>
        <v/>
      </c>
      <c r="L233">
        <f t="shared" ca="1" si="15"/>
        <v>0</v>
      </c>
      <c r="M233" t="str">
        <f t="shared" ca="1" si="16"/>
        <v/>
      </c>
      <c r="N233" t="b">
        <f ca="1"/>
        <v>0</v>
      </c>
      <c r="O233" t="b">
        <f ca="1"/>
        <v>0</v>
      </c>
    </row>
    <row r="234" spans="1:15">
      <c r="A234" t="str">
        <f ca="1"/>
        <v/>
      </c>
      <c r="B234" s="159" t="str">
        <f ca="1"/>
        <v/>
      </c>
      <c r="C234" s="223" t="str">
        <f ca="1"/>
        <v/>
      </c>
      <c r="D234" s="159" t="str">
        <f ca="1"/>
        <v/>
      </c>
      <c r="H234" t="str">
        <f ca="1"/>
        <v/>
      </c>
      <c r="I234" t="str">
        <f ca="1"/>
        <v/>
      </c>
      <c r="J234" t="str">
        <f ca="1">IF(H234=1,SUMIF(H$4:H234,1),"")</f>
        <v/>
      </c>
      <c r="K234" t="str">
        <f t="shared" ca="1" si="14"/>
        <v/>
      </c>
      <c r="L234">
        <f t="shared" ca="1" si="15"/>
        <v>0</v>
      </c>
      <c r="M234" t="str">
        <f t="shared" ca="1" si="16"/>
        <v/>
      </c>
      <c r="N234" t="b">
        <f ca="1"/>
        <v>0</v>
      </c>
      <c r="O234" t="b">
        <f ca="1"/>
        <v>0</v>
      </c>
    </row>
    <row r="235" spans="1:15">
      <c r="A235" t="str">
        <f ca="1"/>
        <v/>
      </c>
      <c r="B235" s="159" t="str">
        <f ca="1"/>
        <v/>
      </c>
      <c r="C235" s="223" t="str">
        <f ca="1"/>
        <v/>
      </c>
      <c r="D235" s="159" t="str">
        <f ca="1"/>
        <v/>
      </c>
      <c r="H235" t="str">
        <f ca="1"/>
        <v/>
      </c>
      <c r="I235" t="str">
        <f ca="1"/>
        <v/>
      </c>
      <c r="J235" t="str">
        <f ca="1">IF(H235=1,SUMIF(H$4:H235,1),"")</f>
        <v/>
      </c>
      <c r="K235" t="str">
        <f t="shared" ca="1" si="14"/>
        <v/>
      </c>
      <c r="L235">
        <f t="shared" ca="1" si="15"/>
        <v>0</v>
      </c>
      <c r="M235" t="str">
        <f t="shared" ca="1" si="16"/>
        <v/>
      </c>
      <c r="N235" t="b">
        <f ca="1"/>
        <v>0</v>
      </c>
      <c r="O235" t="b">
        <f ca="1"/>
        <v>0</v>
      </c>
    </row>
    <row r="236" spans="1:15">
      <c r="A236" t="str">
        <f ca="1"/>
        <v/>
      </c>
      <c r="B236" s="159" t="str">
        <f ca="1"/>
        <v/>
      </c>
      <c r="C236" s="223" t="str">
        <f ca="1"/>
        <v/>
      </c>
      <c r="D236" s="159" t="str">
        <f ca="1"/>
        <v/>
      </c>
      <c r="H236" t="str">
        <f ca="1"/>
        <v/>
      </c>
      <c r="I236" t="str">
        <f ca="1"/>
        <v/>
      </c>
      <c r="J236" t="str">
        <f ca="1">IF(H236=1,SUMIF(H$4:H236,1),"")</f>
        <v/>
      </c>
      <c r="K236" t="str">
        <f t="shared" ca="1" si="14"/>
        <v/>
      </c>
      <c r="L236">
        <f t="shared" ca="1" si="15"/>
        <v>0</v>
      </c>
      <c r="M236" t="str">
        <f t="shared" ca="1" si="16"/>
        <v/>
      </c>
      <c r="N236" t="b">
        <f ca="1"/>
        <v>0</v>
      </c>
      <c r="O236" t="b">
        <f ca="1"/>
        <v>0</v>
      </c>
    </row>
    <row r="237" spans="1:15">
      <c r="A237" t="str">
        <f ca="1"/>
        <v/>
      </c>
      <c r="B237" s="159" t="str">
        <f ca="1"/>
        <v/>
      </c>
      <c r="C237" s="223" t="str">
        <f ca="1"/>
        <v/>
      </c>
      <c r="D237" s="159" t="str">
        <f ca="1"/>
        <v/>
      </c>
      <c r="H237" t="str">
        <f ca="1"/>
        <v/>
      </c>
      <c r="I237" t="str">
        <f ca="1"/>
        <v/>
      </c>
      <c r="J237" t="str">
        <f ca="1">IF(H237=1,SUMIF(H$4:H237,1),"")</f>
        <v/>
      </c>
      <c r="K237" t="str">
        <f t="shared" ca="1" si="14"/>
        <v/>
      </c>
      <c r="L237">
        <f t="shared" ca="1" si="15"/>
        <v>0</v>
      </c>
      <c r="M237" t="str">
        <f t="shared" ca="1" si="16"/>
        <v/>
      </c>
      <c r="N237" t="b">
        <f ca="1"/>
        <v>0</v>
      </c>
      <c r="O237" t="b">
        <f ca="1"/>
        <v>0</v>
      </c>
    </row>
    <row r="238" spans="1:15">
      <c r="A238" t="str">
        <f ca="1"/>
        <v/>
      </c>
      <c r="B238" s="159" t="str">
        <f ca="1"/>
        <v/>
      </c>
      <c r="C238" s="223" t="str">
        <f ca="1"/>
        <v/>
      </c>
      <c r="D238" s="159" t="str">
        <f ca="1"/>
        <v/>
      </c>
      <c r="H238" t="str">
        <f ca="1"/>
        <v/>
      </c>
      <c r="I238" t="str">
        <f ca="1"/>
        <v/>
      </c>
      <c r="J238" t="str">
        <f ca="1">IF(H238=1,SUMIF(H$4:H238,1),"")</f>
        <v/>
      </c>
      <c r="K238" t="str">
        <f t="shared" ca="1" si="14"/>
        <v/>
      </c>
      <c r="L238">
        <f t="shared" ca="1" si="15"/>
        <v>0</v>
      </c>
      <c r="M238" t="str">
        <f t="shared" ca="1" si="16"/>
        <v/>
      </c>
      <c r="N238" t="b">
        <f ca="1"/>
        <v>0</v>
      </c>
      <c r="O238" t="b">
        <f ca="1"/>
        <v>0</v>
      </c>
    </row>
    <row r="239" spans="1:15">
      <c r="A239" t="str">
        <f ca="1"/>
        <v/>
      </c>
      <c r="B239" s="159" t="str">
        <f ca="1"/>
        <v/>
      </c>
      <c r="C239" s="223" t="str">
        <f ca="1"/>
        <v/>
      </c>
      <c r="D239" s="159" t="str">
        <f ca="1"/>
        <v/>
      </c>
      <c r="H239" t="str">
        <f ca="1"/>
        <v/>
      </c>
      <c r="I239" t="str">
        <f ca="1"/>
        <v/>
      </c>
      <c r="J239" t="str">
        <f ca="1">IF(H239=1,SUMIF(H$4:H239,1),"")</f>
        <v/>
      </c>
      <c r="K239" t="str">
        <f t="shared" ca="1" si="14"/>
        <v/>
      </c>
      <c r="L239">
        <f t="shared" ca="1" si="15"/>
        <v>0</v>
      </c>
      <c r="M239" t="str">
        <f t="shared" ca="1" si="16"/>
        <v/>
      </c>
      <c r="N239" t="b">
        <f ca="1"/>
        <v>0</v>
      </c>
      <c r="O239" t="b">
        <f ca="1"/>
        <v>0</v>
      </c>
    </row>
    <row r="240" spans="1:15">
      <c r="A240" t="str">
        <f ca="1"/>
        <v/>
      </c>
      <c r="B240" s="159" t="str">
        <f ca="1"/>
        <v/>
      </c>
      <c r="C240" s="223" t="str">
        <f ca="1"/>
        <v/>
      </c>
      <c r="D240" s="159" t="str">
        <f ca="1"/>
        <v/>
      </c>
      <c r="H240" t="str">
        <f ca="1"/>
        <v/>
      </c>
      <c r="I240" t="str">
        <f ca="1"/>
        <v/>
      </c>
      <c r="J240" t="str">
        <f ca="1">IF(H240=1,SUMIF(H$4:H240,1),"")</f>
        <v/>
      </c>
      <c r="K240" t="str">
        <f t="shared" ca="1" si="14"/>
        <v/>
      </c>
      <c r="L240">
        <f t="shared" ca="1" si="15"/>
        <v>0</v>
      </c>
      <c r="M240" t="str">
        <f t="shared" ca="1" si="16"/>
        <v/>
      </c>
      <c r="N240" t="b">
        <f ca="1"/>
        <v>0</v>
      </c>
      <c r="O240" t="b">
        <f ca="1"/>
        <v>0</v>
      </c>
    </row>
    <row r="241" spans="1:15">
      <c r="A241" t="str">
        <f ca="1"/>
        <v/>
      </c>
      <c r="B241" s="159" t="str">
        <f ca="1"/>
        <v/>
      </c>
      <c r="C241" s="223" t="str">
        <f ca="1"/>
        <v/>
      </c>
      <c r="D241" s="159" t="str">
        <f ca="1"/>
        <v/>
      </c>
      <c r="H241" t="str">
        <f ca="1"/>
        <v/>
      </c>
      <c r="I241" t="str">
        <f ca="1"/>
        <v/>
      </c>
      <c r="J241" t="str">
        <f ca="1">IF(H241=1,SUMIF(H$4:H241,1),"")</f>
        <v/>
      </c>
      <c r="K241" t="str">
        <f t="shared" ca="1" si="14"/>
        <v/>
      </c>
      <c r="L241">
        <f t="shared" ca="1" si="15"/>
        <v>0</v>
      </c>
      <c r="M241" t="str">
        <f t="shared" ca="1" si="16"/>
        <v/>
      </c>
      <c r="N241" t="b">
        <f ca="1"/>
        <v>0</v>
      </c>
      <c r="O241" t="b">
        <f ca="1"/>
        <v>0</v>
      </c>
    </row>
    <row r="242" spans="1:15">
      <c r="A242" t="str">
        <f ca="1"/>
        <v/>
      </c>
      <c r="B242" s="159" t="str">
        <f ca="1"/>
        <v/>
      </c>
      <c r="C242" s="223" t="str">
        <f ca="1"/>
        <v/>
      </c>
      <c r="D242" s="159" t="str">
        <f ca="1"/>
        <v/>
      </c>
      <c r="H242" t="str">
        <f ca="1"/>
        <v/>
      </c>
      <c r="I242" t="str">
        <f ca="1"/>
        <v/>
      </c>
      <c r="J242" t="str">
        <f ca="1">IF(H242=1,SUMIF(H$4:H242,1),"")</f>
        <v/>
      </c>
      <c r="K242" t="str">
        <f t="shared" ca="1" si="14"/>
        <v/>
      </c>
      <c r="L242">
        <f t="shared" ca="1" si="15"/>
        <v>0</v>
      </c>
      <c r="M242" t="str">
        <f t="shared" ca="1" si="16"/>
        <v/>
      </c>
      <c r="N242" t="b">
        <f ca="1"/>
        <v>0</v>
      </c>
      <c r="O242" t="b">
        <f ca="1"/>
        <v>0</v>
      </c>
    </row>
    <row r="243" spans="1:15">
      <c r="A243" t="str">
        <f ca="1"/>
        <v/>
      </c>
      <c r="B243" s="159" t="str">
        <f ca="1"/>
        <v/>
      </c>
      <c r="C243" s="223" t="str">
        <f ca="1"/>
        <v/>
      </c>
      <c r="D243" s="159" t="str">
        <f ca="1"/>
        <v/>
      </c>
      <c r="H243" t="str">
        <f ca="1"/>
        <v/>
      </c>
      <c r="I243" t="str">
        <f ca="1"/>
        <v/>
      </c>
      <c r="J243" t="str">
        <f ca="1">IF(H243=1,SUMIF(H$4:H243,1),"")</f>
        <v/>
      </c>
      <c r="K243" t="str">
        <f t="shared" ca="1" si="14"/>
        <v/>
      </c>
      <c r="L243">
        <f t="shared" ca="1" si="15"/>
        <v>0</v>
      </c>
      <c r="M243" t="str">
        <f t="shared" ca="1" si="16"/>
        <v/>
      </c>
      <c r="N243" t="b">
        <f ca="1"/>
        <v>0</v>
      </c>
      <c r="O243" t="b">
        <f ca="1"/>
        <v>0</v>
      </c>
    </row>
    <row r="244" spans="1:15">
      <c r="A244" t="str">
        <f ca="1"/>
        <v/>
      </c>
      <c r="B244" s="159" t="str">
        <f ca="1"/>
        <v/>
      </c>
      <c r="C244" s="223" t="str">
        <f ca="1"/>
        <v/>
      </c>
      <c r="D244" s="159" t="str">
        <f ca="1"/>
        <v/>
      </c>
      <c r="H244" t="str">
        <f ca="1"/>
        <v/>
      </c>
      <c r="I244" t="str">
        <f ca="1"/>
        <v/>
      </c>
      <c r="J244" t="str">
        <f ca="1">IF(H244=1,SUMIF(H$4:H244,1),"")</f>
        <v/>
      </c>
      <c r="K244" t="str">
        <f t="shared" ca="1" si="14"/>
        <v/>
      </c>
      <c r="L244">
        <f t="shared" ca="1" si="15"/>
        <v>0</v>
      </c>
      <c r="M244" t="str">
        <f t="shared" ca="1" si="16"/>
        <v/>
      </c>
      <c r="N244" t="b">
        <f ca="1"/>
        <v>0</v>
      </c>
      <c r="O244" t="b">
        <f ca="1"/>
        <v>0</v>
      </c>
    </row>
    <row r="245" spans="1:15">
      <c r="A245" t="str">
        <f ca="1"/>
        <v/>
      </c>
      <c r="B245" s="159" t="str">
        <f ca="1"/>
        <v/>
      </c>
      <c r="C245" s="223" t="str">
        <f ca="1"/>
        <v/>
      </c>
      <c r="D245" s="159" t="str">
        <f ca="1"/>
        <v/>
      </c>
      <c r="H245" t="str">
        <f ca="1"/>
        <v/>
      </c>
      <c r="I245" t="str">
        <f ca="1"/>
        <v/>
      </c>
      <c r="J245" t="str">
        <f ca="1">IF(H245=1,SUMIF(H$4:H245,1),"")</f>
        <v/>
      </c>
      <c r="K245" t="str">
        <f t="shared" ca="1" si="14"/>
        <v/>
      </c>
      <c r="L245">
        <f t="shared" ca="1" si="15"/>
        <v>0</v>
      </c>
      <c r="M245" t="str">
        <f t="shared" ca="1" si="16"/>
        <v/>
      </c>
      <c r="N245" t="b">
        <f ca="1"/>
        <v>0</v>
      </c>
      <c r="O245" t="b">
        <f ca="1"/>
        <v>0</v>
      </c>
    </row>
    <row r="246" spans="1:15">
      <c r="A246" t="str">
        <f ca="1"/>
        <v/>
      </c>
      <c r="B246" s="159" t="str">
        <f ca="1"/>
        <v/>
      </c>
      <c r="C246" s="223" t="str">
        <f ca="1"/>
        <v/>
      </c>
      <c r="D246" s="159" t="str">
        <f ca="1"/>
        <v/>
      </c>
      <c r="H246" t="str">
        <f ca="1"/>
        <v/>
      </c>
      <c r="I246" t="str">
        <f ca="1"/>
        <v/>
      </c>
      <c r="J246" t="str">
        <f ca="1">IF(H246=1,SUMIF(H$4:H246,1),"")</f>
        <v/>
      </c>
      <c r="K246" t="str">
        <f t="shared" ca="1" si="14"/>
        <v/>
      </c>
      <c r="L246">
        <f t="shared" ca="1" si="15"/>
        <v>0</v>
      </c>
      <c r="M246" t="str">
        <f t="shared" ca="1" si="16"/>
        <v/>
      </c>
      <c r="N246" t="b">
        <f ca="1"/>
        <v>0</v>
      </c>
      <c r="O246" t="b">
        <f ca="1"/>
        <v>0</v>
      </c>
    </row>
    <row r="247" spans="1:15">
      <c r="A247" t="str">
        <f ca="1"/>
        <v/>
      </c>
      <c r="B247" s="159" t="str">
        <f ca="1"/>
        <v/>
      </c>
      <c r="C247" s="223" t="str">
        <f ca="1"/>
        <v/>
      </c>
      <c r="D247" s="159" t="str">
        <f ca="1"/>
        <v/>
      </c>
      <c r="H247" t="str">
        <f ca="1"/>
        <v/>
      </c>
      <c r="I247" t="str">
        <f ca="1"/>
        <v/>
      </c>
      <c r="J247" t="str">
        <f ca="1">IF(H247=1,SUMIF(H$4:H247,1),"")</f>
        <v/>
      </c>
      <c r="K247" t="str">
        <f t="shared" ca="1" si="14"/>
        <v/>
      </c>
      <c r="L247">
        <f t="shared" ca="1" si="15"/>
        <v>0</v>
      </c>
      <c r="M247" t="str">
        <f t="shared" ca="1" si="16"/>
        <v/>
      </c>
      <c r="N247" t="b">
        <f ca="1"/>
        <v>0</v>
      </c>
      <c r="O247" t="b">
        <f ca="1"/>
        <v>0</v>
      </c>
    </row>
    <row r="248" spans="1:15">
      <c r="A248" t="str">
        <f ca="1"/>
        <v/>
      </c>
      <c r="B248" s="159" t="str">
        <f ca="1"/>
        <v/>
      </c>
      <c r="C248" s="223" t="str">
        <f ca="1"/>
        <v/>
      </c>
      <c r="D248" s="159" t="str">
        <f ca="1"/>
        <v/>
      </c>
      <c r="H248" t="str">
        <f ca="1"/>
        <v/>
      </c>
      <c r="I248" t="str">
        <f ca="1"/>
        <v/>
      </c>
      <c r="J248" t="str">
        <f ca="1">IF(H248=1,SUMIF(H$4:H248,1),"")</f>
        <v/>
      </c>
      <c r="K248" t="str">
        <f t="shared" ca="1" si="14"/>
        <v/>
      </c>
      <c r="L248">
        <f t="shared" ca="1" si="15"/>
        <v>0</v>
      </c>
      <c r="M248" t="str">
        <f t="shared" ca="1" si="16"/>
        <v/>
      </c>
      <c r="N248" t="b">
        <f ca="1"/>
        <v>0</v>
      </c>
      <c r="O248" t="b">
        <f ca="1"/>
        <v>0</v>
      </c>
    </row>
    <row r="249" spans="1:15">
      <c r="A249" t="str">
        <f ca="1"/>
        <v/>
      </c>
      <c r="B249" s="159" t="str">
        <f ca="1"/>
        <v/>
      </c>
      <c r="C249" s="223" t="str">
        <f ca="1"/>
        <v/>
      </c>
      <c r="D249" s="159" t="str">
        <f ca="1"/>
        <v/>
      </c>
      <c r="H249" t="str">
        <f ca="1"/>
        <v/>
      </c>
      <c r="I249" t="str">
        <f ca="1"/>
        <v/>
      </c>
      <c r="J249" t="str">
        <f ca="1">IF(H249=1,SUMIF(H$4:H249,1),"")</f>
        <v/>
      </c>
      <c r="K249" t="str">
        <f t="shared" ca="1" si="14"/>
        <v/>
      </c>
      <c r="L249">
        <f t="shared" ca="1" si="15"/>
        <v>0</v>
      </c>
      <c r="M249" t="str">
        <f t="shared" ca="1" si="16"/>
        <v/>
      </c>
      <c r="N249" t="b">
        <f ca="1"/>
        <v>0</v>
      </c>
      <c r="O249" t="b">
        <f ca="1"/>
        <v>0</v>
      </c>
    </row>
    <row r="250" spans="1:15">
      <c r="A250" t="str">
        <f ca="1"/>
        <v/>
      </c>
      <c r="B250" s="159" t="str">
        <f ca="1"/>
        <v/>
      </c>
      <c r="C250" s="223" t="str">
        <f ca="1"/>
        <v/>
      </c>
      <c r="D250" s="159" t="str">
        <f ca="1"/>
        <v/>
      </c>
      <c r="H250" t="str">
        <f ca="1"/>
        <v/>
      </c>
      <c r="I250" t="str">
        <f ca="1"/>
        <v/>
      </c>
      <c r="J250" t="str">
        <f ca="1">IF(H250=1,SUMIF(H$4:H250,1),"")</f>
        <v/>
      </c>
      <c r="K250" t="str">
        <f t="shared" ca="1" si="14"/>
        <v/>
      </c>
      <c r="L250">
        <f t="shared" ca="1" si="15"/>
        <v>0</v>
      </c>
      <c r="M250" t="str">
        <f t="shared" ca="1" si="16"/>
        <v/>
      </c>
      <c r="N250" t="b">
        <f ca="1"/>
        <v>0</v>
      </c>
      <c r="O250" t="b">
        <f ca="1"/>
        <v>0</v>
      </c>
    </row>
    <row r="251" spans="1:15">
      <c r="A251" t="str">
        <f ca="1"/>
        <v/>
      </c>
      <c r="B251" s="159" t="str">
        <f ca="1"/>
        <v/>
      </c>
      <c r="C251" s="223" t="str">
        <f ca="1"/>
        <v/>
      </c>
      <c r="D251" s="159" t="str">
        <f ca="1"/>
        <v/>
      </c>
      <c r="H251" t="str">
        <f ca="1"/>
        <v/>
      </c>
      <c r="I251" t="str">
        <f ca="1"/>
        <v/>
      </c>
      <c r="J251" t="str">
        <f ca="1">IF(H251=1,SUMIF(H$4:H251,1),"")</f>
        <v/>
      </c>
      <c r="K251" t="str">
        <f t="shared" ca="1" si="14"/>
        <v/>
      </c>
      <c r="L251">
        <f t="shared" ca="1" si="15"/>
        <v>0</v>
      </c>
      <c r="M251" t="str">
        <f t="shared" ca="1" si="16"/>
        <v/>
      </c>
      <c r="N251" t="b">
        <f ca="1"/>
        <v>0</v>
      </c>
      <c r="O251" t="b">
        <f ca="1"/>
        <v>0</v>
      </c>
    </row>
    <row r="252" spans="1:15">
      <c r="A252" t="str">
        <f ca="1"/>
        <v/>
      </c>
      <c r="B252" s="159" t="str">
        <f ca="1"/>
        <v/>
      </c>
      <c r="C252" s="223" t="str">
        <f ca="1"/>
        <v/>
      </c>
      <c r="D252" s="159" t="str">
        <f ca="1"/>
        <v/>
      </c>
      <c r="H252" t="str">
        <f ca="1"/>
        <v/>
      </c>
      <c r="I252" t="str">
        <f ca="1"/>
        <v/>
      </c>
      <c r="J252" t="str">
        <f ca="1">IF(H252=1,SUMIF(H$4:H252,1),"")</f>
        <v/>
      </c>
      <c r="K252" t="str">
        <f t="shared" ca="1" si="14"/>
        <v/>
      </c>
      <c r="L252">
        <f t="shared" ca="1" si="15"/>
        <v>0</v>
      </c>
      <c r="M252" t="str">
        <f t="shared" ca="1" si="16"/>
        <v/>
      </c>
      <c r="N252" t="b">
        <f ca="1"/>
        <v>0</v>
      </c>
      <c r="O252" t="b">
        <f ca="1"/>
        <v>0</v>
      </c>
    </row>
    <row r="253" spans="1:15">
      <c r="A253" t="str">
        <f ca="1"/>
        <v/>
      </c>
      <c r="B253" s="159" t="str">
        <f ca="1"/>
        <v/>
      </c>
      <c r="C253" s="223" t="str">
        <f ca="1"/>
        <v/>
      </c>
      <c r="D253" s="159" t="str">
        <f ca="1"/>
        <v/>
      </c>
      <c r="H253" t="str">
        <f ca="1"/>
        <v/>
      </c>
      <c r="I253" t="str">
        <f ca="1"/>
        <v/>
      </c>
      <c r="J253" t="str">
        <f ca="1">IF(H253=1,SUMIF(H$4:H253,1),"")</f>
        <v/>
      </c>
      <c r="K253" t="str">
        <f t="shared" ca="1" si="14"/>
        <v/>
      </c>
      <c r="L253">
        <f t="shared" ca="1" si="15"/>
        <v>0</v>
      </c>
      <c r="M253" t="str">
        <f t="shared" ca="1" si="16"/>
        <v/>
      </c>
      <c r="N253" t="b">
        <f ca="1"/>
        <v>0</v>
      </c>
      <c r="O253" t="b">
        <f ca="1"/>
        <v>0</v>
      </c>
    </row>
    <row r="254" spans="1:15">
      <c r="A254" t="str">
        <f ca="1"/>
        <v/>
      </c>
      <c r="B254" s="159" t="str">
        <f ca="1"/>
        <v/>
      </c>
      <c r="C254" s="223" t="str">
        <f ca="1"/>
        <v/>
      </c>
      <c r="D254" s="159" t="str">
        <f ca="1"/>
        <v/>
      </c>
      <c r="H254" t="str">
        <f ca="1"/>
        <v/>
      </c>
      <c r="I254" t="str">
        <f ca="1"/>
        <v/>
      </c>
      <c r="J254" t="str">
        <f ca="1">IF(H254=1,SUMIF(H$4:H254,1),"")</f>
        <v/>
      </c>
      <c r="K254" t="str">
        <f t="shared" ca="1" si="14"/>
        <v/>
      </c>
      <c r="L254">
        <f t="shared" ca="1" si="15"/>
        <v>0</v>
      </c>
      <c r="M254" t="str">
        <f t="shared" ca="1" si="16"/>
        <v/>
      </c>
      <c r="N254" t="b">
        <f ca="1"/>
        <v>0</v>
      </c>
      <c r="O254" t="b">
        <f ca="1"/>
        <v>0</v>
      </c>
    </row>
    <row r="255" spans="1:15">
      <c r="A255" t="str">
        <f ca="1"/>
        <v/>
      </c>
      <c r="B255" s="159" t="str">
        <f ca="1"/>
        <v/>
      </c>
      <c r="C255" s="223" t="str">
        <f ca="1"/>
        <v/>
      </c>
      <c r="D255" s="159" t="str">
        <f ca="1"/>
        <v/>
      </c>
      <c r="H255" t="str">
        <f ca="1"/>
        <v/>
      </c>
      <c r="I255" t="str">
        <f ca="1"/>
        <v/>
      </c>
      <c r="J255" t="str">
        <f ca="1">IF(H255=1,SUMIF(H$4:H255,1),"")</f>
        <v/>
      </c>
      <c r="K255" t="str">
        <f t="shared" ca="1" si="14"/>
        <v/>
      </c>
      <c r="L255">
        <f t="shared" ca="1" si="15"/>
        <v>0</v>
      </c>
      <c r="M255" t="str">
        <f t="shared" ca="1" si="16"/>
        <v/>
      </c>
      <c r="N255" t="b">
        <f ca="1"/>
        <v>0</v>
      </c>
      <c r="O255" t="b">
        <f ca="1"/>
        <v>0</v>
      </c>
    </row>
    <row r="256" spans="1:15">
      <c r="A256" t="str">
        <f ca="1"/>
        <v/>
      </c>
      <c r="B256" s="159" t="str">
        <f ca="1"/>
        <v/>
      </c>
      <c r="C256" s="223" t="str">
        <f ca="1"/>
        <v/>
      </c>
      <c r="D256" s="159" t="str">
        <f ca="1"/>
        <v/>
      </c>
      <c r="H256" t="str">
        <f ca="1"/>
        <v/>
      </c>
      <c r="I256" t="str">
        <f ca="1"/>
        <v/>
      </c>
      <c r="J256" t="str">
        <f ca="1">IF(H256=1,SUMIF(H$4:H256,1),"")</f>
        <v/>
      </c>
      <c r="K256" t="str">
        <f t="shared" ca="1" si="14"/>
        <v/>
      </c>
      <c r="L256">
        <f t="shared" ca="1" si="15"/>
        <v>0</v>
      </c>
      <c r="M256" t="str">
        <f t="shared" ca="1" si="16"/>
        <v/>
      </c>
      <c r="N256" t="b">
        <f ca="1"/>
        <v>0</v>
      </c>
      <c r="O256" t="b">
        <f ca="1"/>
        <v>0</v>
      </c>
    </row>
    <row r="257" spans="1:15">
      <c r="A257" t="str">
        <f ca="1"/>
        <v/>
      </c>
      <c r="B257" s="159" t="str">
        <f ca="1"/>
        <v/>
      </c>
      <c r="C257" s="223" t="str">
        <f ca="1"/>
        <v/>
      </c>
      <c r="D257" s="159" t="str">
        <f ca="1"/>
        <v/>
      </c>
      <c r="H257" t="str">
        <f ca="1"/>
        <v/>
      </c>
      <c r="I257" t="str">
        <f ca="1"/>
        <v/>
      </c>
      <c r="J257" t="str">
        <f ca="1">IF(H257=1,SUMIF(H$4:H257,1),"")</f>
        <v/>
      </c>
      <c r="K257" t="str">
        <f t="shared" ca="1" si="14"/>
        <v/>
      </c>
      <c r="L257">
        <f t="shared" ca="1" si="15"/>
        <v>0</v>
      </c>
      <c r="M257" t="str">
        <f t="shared" ca="1" si="16"/>
        <v/>
      </c>
      <c r="N257" t="b">
        <f ca="1"/>
        <v>0</v>
      </c>
      <c r="O257" t="b">
        <f ca="1"/>
        <v>0</v>
      </c>
    </row>
    <row r="258" spans="1:15">
      <c r="A258" t="str">
        <f ca="1"/>
        <v/>
      </c>
      <c r="B258" s="159" t="str">
        <f ca="1"/>
        <v/>
      </c>
      <c r="C258" s="223" t="str">
        <f ca="1"/>
        <v/>
      </c>
      <c r="D258" s="159" t="str">
        <f ca="1"/>
        <v/>
      </c>
      <c r="H258" t="str">
        <f ca="1"/>
        <v/>
      </c>
      <c r="I258" t="str">
        <f ca="1"/>
        <v/>
      </c>
      <c r="J258" t="str">
        <f ca="1">IF(H258=1,SUMIF(H$4:H258,1),"")</f>
        <v/>
      </c>
      <c r="K258" t="str">
        <f t="shared" ca="1" si="14"/>
        <v/>
      </c>
      <c r="L258">
        <f t="shared" ca="1" si="15"/>
        <v>0</v>
      </c>
      <c r="M258" t="str">
        <f t="shared" ca="1" si="16"/>
        <v/>
      </c>
      <c r="N258" t="b">
        <f ca="1"/>
        <v>0</v>
      </c>
      <c r="O258" t="b">
        <f ca="1"/>
        <v>0</v>
      </c>
    </row>
    <row r="259" spans="1:15">
      <c r="A259" t="str">
        <f ca="1"/>
        <v/>
      </c>
      <c r="B259" s="159" t="str">
        <f ca="1"/>
        <v/>
      </c>
      <c r="C259" s="223" t="str">
        <f ca="1"/>
        <v/>
      </c>
      <c r="D259" s="159" t="str">
        <f ca="1"/>
        <v/>
      </c>
      <c r="H259" t="str">
        <f ca="1"/>
        <v/>
      </c>
      <c r="I259" t="str">
        <f ca="1"/>
        <v/>
      </c>
      <c r="J259" t="str">
        <f ca="1">IF(H259=1,SUMIF(H$4:H259,1),"")</f>
        <v/>
      </c>
      <c r="K259" t="str">
        <f t="shared" ca="1" si="14"/>
        <v/>
      </c>
      <c r="L259">
        <f t="shared" ca="1" si="15"/>
        <v>0</v>
      </c>
      <c r="M259" t="str">
        <f t="shared" ca="1" si="16"/>
        <v/>
      </c>
      <c r="N259" t="b">
        <f ca="1"/>
        <v>0</v>
      </c>
      <c r="O259" t="b">
        <f ca="1"/>
        <v>0</v>
      </c>
    </row>
    <row r="260" spans="1:15">
      <c r="A260" t="str">
        <f ca="1"/>
        <v/>
      </c>
      <c r="B260" s="159" t="str">
        <f ca="1"/>
        <v/>
      </c>
      <c r="C260" s="223" t="str">
        <f ca="1"/>
        <v/>
      </c>
      <c r="D260" s="159" t="str">
        <f ca="1"/>
        <v/>
      </c>
      <c r="H260" t="str">
        <f ca="1"/>
        <v/>
      </c>
      <c r="I260" t="str">
        <f ca="1"/>
        <v/>
      </c>
      <c r="J260" t="str">
        <f ca="1">IF(H260=1,SUMIF(H$4:H260,1),"")</f>
        <v/>
      </c>
      <c r="K260" t="str">
        <f t="shared" ca="1" si="14"/>
        <v/>
      </c>
      <c r="L260">
        <f t="shared" ca="1" si="15"/>
        <v>0</v>
      </c>
      <c r="M260" t="str">
        <f t="shared" ca="1" si="16"/>
        <v/>
      </c>
      <c r="N260" t="b">
        <f ca="1"/>
        <v>0</v>
      </c>
      <c r="O260" t="b">
        <f ca="1"/>
        <v>0</v>
      </c>
    </row>
    <row r="261" spans="1:15">
      <c r="A261" t="str">
        <f ca="1"/>
        <v/>
      </c>
      <c r="B261" s="159" t="str">
        <f ca="1"/>
        <v/>
      </c>
      <c r="C261" s="223" t="str">
        <f ca="1"/>
        <v/>
      </c>
      <c r="D261" s="159" t="str">
        <f ca="1"/>
        <v/>
      </c>
      <c r="H261" t="str">
        <f ca="1"/>
        <v/>
      </c>
      <c r="I261" t="str">
        <f ca="1"/>
        <v/>
      </c>
      <c r="J261" t="str">
        <f ca="1">IF(H261=1,SUMIF(H$4:H261,1),"")</f>
        <v/>
      </c>
      <c r="K261" t="str">
        <f t="shared" ca="1" si="14"/>
        <v/>
      </c>
      <c r="L261">
        <f t="shared" ca="1" si="15"/>
        <v>0</v>
      </c>
      <c r="M261" t="str">
        <f t="shared" ca="1" si="16"/>
        <v/>
      </c>
      <c r="N261" t="b">
        <f ca="1"/>
        <v>0</v>
      </c>
      <c r="O261" t="b">
        <f ca="1"/>
        <v>0</v>
      </c>
    </row>
    <row r="262" spans="1:15">
      <c r="A262" t="str">
        <f ca="1"/>
        <v/>
      </c>
      <c r="B262" s="159" t="str">
        <f ca="1"/>
        <v/>
      </c>
      <c r="C262" s="223" t="str">
        <f ca="1"/>
        <v/>
      </c>
      <c r="D262" s="159" t="str">
        <f ca="1"/>
        <v/>
      </c>
      <c r="H262" t="str">
        <f ca="1"/>
        <v/>
      </c>
      <c r="I262" t="str">
        <f ca="1"/>
        <v/>
      </c>
      <c r="J262" t="str">
        <f ca="1">IF(H262=1,SUMIF(H$4:H262,1),"")</f>
        <v/>
      </c>
      <c r="K262" t="str">
        <f t="shared" ca="1" si="14"/>
        <v/>
      </c>
      <c r="L262">
        <f t="shared" ca="1" si="15"/>
        <v>0</v>
      </c>
      <c r="M262" t="str">
        <f t="shared" ca="1" si="16"/>
        <v/>
      </c>
      <c r="N262" t="b">
        <f ca="1"/>
        <v>0</v>
      </c>
      <c r="O262" t="b">
        <f ca="1"/>
        <v>0</v>
      </c>
    </row>
    <row r="263" spans="1:15">
      <c r="A263" t="str">
        <f ca="1"/>
        <v/>
      </c>
      <c r="B263" s="159" t="str">
        <f ca="1"/>
        <v/>
      </c>
      <c r="C263" s="223" t="str">
        <f ca="1"/>
        <v/>
      </c>
      <c r="D263" s="159" t="str">
        <f ca="1"/>
        <v/>
      </c>
      <c r="H263" t="str">
        <f ca="1"/>
        <v/>
      </c>
      <c r="I263" t="str">
        <f ca="1"/>
        <v/>
      </c>
      <c r="J263" t="str">
        <f ca="1">IF(H263=1,SUMIF(H$4:H263,1),"")</f>
        <v/>
      </c>
      <c r="K263" t="str">
        <f t="shared" ca="1" si="14"/>
        <v/>
      </c>
      <c r="L263">
        <f t="shared" ca="1" si="15"/>
        <v>0</v>
      </c>
      <c r="M263" t="str">
        <f t="shared" ca="1" si="16"/>
        <v/>
      </c>
      <c r="N263" t="b">
        <f ca="1"/>
        <v>0</v>
      </c>
      <c r="O263" t="b">
        <f ca="1"/>
        <v>0</v>
      </c>
    </row>
    <row r="264" spans="1:15">
      <c r="A264" t="str">
        <f ca="1"/>
        <v/>
      </c>
      <c r="B264" s="159" t="str">
        <f ca="1"/>
        <v/>
      </c>
      <c r="C264" s="223" t="str">
        <f ca="1"/>
        <v/>
      </c>
      <c r="D264" s="159" t="str">
        <f ca="1"/>
        <v/>
      </c>
      <c r="H264" t="str">
        <f ca="1"/>
        <v/>
      </c>
      <c r="I264" t="str">
        <f ca="1"/>
        <v/>
      </c>
      <c r="J264" t="str">
        <f ca="1">IF(H264=1,SUMIF(H$4:H264,1),"")</f>
        <v/>
      </c>
      <c r="K264" t="str">
        <f t="shared" ca="1" si="14"/>
        <v/>
      </c>
      <c r="L264">
        <f t="shared" ca="1" si="15"/>
        <v>0</v>
      </c>
      <c r="M264" t="str">
        <f t="shared" ca="1" si="16"/>
        <v/>
      </c>
      <c r="N264" t="b">
        <f ca="1"/>
        <v>0</v>
      </c>
      <c r="O264" t="b">
        <f ca="1"/>
        <v>0</v>
      </c>
    </row>
    <row r="265" spans="1:15">
      <c r="A265" t="str">
        <f ca="1"/>
        <v/>
      </c>
      <c r="B265" s="159" t="str">
        <f ca="1"/>
        <v/>
      </c>
      <c r="C265" s="223" t="str">
        <f ca="1"/>
        <v/>
      </c>
      <c r="D265" s="159" t="str">
        <f ca="1"/>
        <v/>
      </c>
      <c r="H265" t="str">
        <f ca="1"/>
        <v/>
      </c>
      <c r="I265" t="str">
        <f ca="1"/>
        <v/>
      </c>
      <c r="J265" t="str">
        <f ca="1">IF(H265=1,SUMIF(H$4:H265,1),"")</f>
        <v/>
      </c>
      <c r="K265" t="str">
        <f t="shared" ca="1" si="14"/>
        <v/>
      </c>
      <c r="L265">
        <f t="shared" ca="1" si="15"/>
        <v>0</v>
      </c>
      <c r="M265" t="str">
        <f t="shared" ca="1" si="16"/>
        <v/>
      </c>
      <c r="N265" t="b">
        <f ca="1"/>
        <v>0</v>
      </c>
      <c r="O265" t="b">
        <f ca="1"/>
        <v>0</v>
      </c>
    </row>
    <row r="266" spans="1:15">
      <c r="A266" t="str">
        <f ca="1"/>
        <v/>
      </c>
      <c r="B266" s="159" t="str">
        <f ca="1"/>
        <v/>
      </c>
      <c r="C266" s="223" t="str">
        <f ca="1"/>
        <v/>
      </c>
      <c r="D266" s="159" t="str">
        <f ca="1"/>
        <v/>
      </c>
      <c r="H266" t="str">
        <f ca="1"/>
        <v/>
      </c>
      <c r="I266" t="str">
        <f ca="1"/>
        <v/>
      </c>
      <c r="J266" t="str">
        <f ca="1">IF(H266=1,SUMIF(H$4:H266,1),"")</f>
        <v/>
      </c>
      <c r="K266" t="str">
        <f t="shared" ca="1" si="14"/>
        <v/>
      </c>
      <c r="L266">
        <f t="shared" ca="1" si="15"/>
        <v>0</v>
      </c>
      <c r="M266" t="str">
        <f t="shared" ca="1" si="16"/>
        <v/>
      </c>
      <c r="N266" t="b">
        <f ca="1"/>
        <v>0</v>
      </c>
      <c r="O266" t="b">
        <f ca="1"/>
        <v>0</v>
      </c>
    </row>
    <row r="267" spans="1:15">
      <c r="A267" t="str">
        <f ca="1"/>
        <v/>
      </c>
      <c r="B267" s="159" t="str">
        <f ca="1"/>
        <v/>
      </c>
      <c r="C267" s="223" t="str">
        <f ca="1"/>
        <v/>
      </c>
      <c r="D267" s="159" t="str">
        <f ca="1"/>
        <v/>
      </c>
      <c r="H267" t="str">
        <f ca="1"/>
        <v/>
      </c>
      <c r="I267" t="str">
        <f ca="1"/>
        <v/>
      </c>
      <c r="J267" t="str">
        <f ca="1">IF(H267=1,SUMIF(H$4:H267,1),"")</f>
        <v/>
      </c>
      <c r="K267" t="str">
        <f t="shared" ca="1" si="14"/>
        <v/>
      </c>
      <c r="L267">
        <f t="shared" ca="1" si="15"/>
        <v>0</v>
      </c>
      <c r="M267" t="str">
        <f t="shared" ca="1" si="16"/>
        <v/>
      </c>
      <c r="N267" t="b">
        <f ca="1"/>
        <v>0</v>
      </c>
      <c r="O267" t="b">
        <f ca="1"/>
        <v>0</v>
      </c>
    </row>
    <row r="268" spans="1:15">
      <c r="A268" t="str">
        <f ca="1"/>
        <v/>
      </c>
      <c r="B268" s="159" t="str">
        <f ca="1"/>
        <v/>
      </c>
      <c r="C268" s="223" t="str">
        <f ca="1"/>
        <v/>
      </c>
      <c r="D268" s="159" t="str">
        <f ca="1"/>
        <v/>
      </c>
      <c r="H268" t="str">
        <f ca="1"/>
        <v/>
      </c>
      <c r="I268" t="str">
        <f ca="1"/>
        <v/>
      </c>
      <c r="J268" t="str">
        <f ca="1">IF(H268=1,SUMIF(H$4:H268,1),"")</f>
        <v/>
      </c>
      <c r="K268" t="str">
        <f t="shared" ca="1" si="14"/>
        <v/>
      </c>
      <c r="L268">
        <f t="shared" ca="1" si="15"/>
        <v>0</v>
      </c>
      <c r="M268" t="str">
        <f t="shared" ca="1" si="16"/>
        <v/>
      </c>
      <c r="N268" t="b">
        <f ca="1"/>
        <v>0</v>
      </c>
      <c r="O268" t="b">
        <f ca="1"/>
        <v>0</v>
      </c>
    </row>
    <row r="269" spans="1:15">
      <c r="A269" t="str">
        <f ca="1"/>
        <v/>
      </c>
      <c r="B269" s="159" t="str">
        <f ca="1"/>
        <v/>
      </c>
      <c r="C269" s="223" t="str">
        <f ca="1"/>
        <v/>
      </c>
      <c r="D269" s="159" t="str">
        <f ca="1"/>
        <v/>
      </c>
      <c r="H269" t="str">
        <f ca="1"/>
        <v/>
      </c>
      <c r="I269" t="str">
        <f ca="1"/>
        <v/>
      </c>
      <c r="J269" t="str">
        <f ca="1">IF(H269=1,SUMIF(H$4:H269,1),"")</f>
        <v/>
      </c>
      <c r="K269" t="str">
        <f t="shared" ca="1" si="14"/>
        <v/>
      </c>
      <c r="L269">
        <f t="shared" ca="1" si="15"/>
        <v>0</v>
      </c>
      <c r="M269" t="str">
        <f t="shared" ca="1" si="16"/>
        <v/>
      </c>
      <c r="N269" t="b">
        <f ca="1"/>
        <v>0</v>
      </c>
      <c r="O269" t="b">
        <f ca="1"/>
        <v>0</v>
      </c>
    </row>
    <row r="270" spans="1:15">
      <c r="A270" t="str">
        <f ca="1"/>
        <v/>
      </c>
      <c r="B270" s="159" t="str">
        <f ca="1"/>
        <v/>
      </c>
      <c r="C270" s="223" t="str">
        <f ca="1"/>
        <v/>
      </c>
      <c r="D270" s="159" t="str">
        <f ca="1"/>
        <v/>
      </c>
      <c r="H270" t="str">
        <f ca="1"/>
        <v/>
      </c>
      <c r="I270" t="str">
        <f ca="1"/>
        <v/>
      </c>
      <c r="J270" t="str">
        <f ca="1">IF(H270=1,SUMIF(H$4:H270,1),"")</f>
        <v/>
      </c>
      <c r="K270" t="str">
        <f t="shared" ca="1" si="14"/>
        <v/>
      </c>
      <c r="L270">
        <f t="shared" ca="1" si="15"/>
        <v>0</v>
      </c>
      <c r="M270" t="str">
        <f t="shared" ca="1" si="16"/>
        <v/>
      </c>
      <c r="N270" t="b">
        <f ca="1"/>
        <v>0</v>
      </c>
      <c r="O270" t="b">
        <f ca="1"/>
        <v>0</v>
      </c>
    </row>
    <row r="271" spans="1:15">
      <c r="A271" t="str">
        <f ca="1"/>
        <v/>
      </c>
      <c r="B271" s="159" t="str">
        <f ca="1"/>
        <v/>
      </c>
      <c r="C271" s="223" t="str">
        <f ca="1"/>
        <v/>
      </c>
      <c r="D271" s="159" t="str">
        <f ca="1"/>
        <v/>
      </c>
      <c r="H271" t="str">
        <f ca="1"/>
        <v/>
      </c>
      <c r="I271" t="str">
        <f ca="1"/>
        <v/>
      </c>
      <c r="J271" t="str">
        <f ca="1">IF(H271=1,SUMIF(H$4:H271,1),"")</f>
        <v/>
      </c>
      <c r="K271" t="str">
        <f t="shared" ca="1" si="14"/>
        <v/>
      </c>
      <c r="L271">
        <f t="shared" ca="1" si="15"/>
        <v>0</v>
      </c>
      <c r="M271" t="str">
        <f t="shared" ca="1" si="16"/>
        <v/>
      </c>
      <c r="N271" t="b">
        <f ca="1"/>
        <v>0</v>
      </c>
      <c r="O271" t="b">
        <f ca="1"/>
        <v>0</v>
      </c>
    </row>
    <row r="272" spans="1:15">
      <c r="A272" t="str">
        <f ca="1"/>
        <v/>
      </c>
      <c r="B272" s="159" t="str">
        <f ca="1"/>
        <v/>
      </c>
      <c r="C272" s="223" t="str">
        <f ca="1"/>
        <v/>
      </c>
      <c r="D272" s="159" t="str">
        <f ca="1"/>
        <v/>
      </c>
      <c r="H272" t="str">
        <f ca="1"/>
        <v/>
      </c>
      <c r="I272" t="str">
        <f ca="1"/>
        <v/>
      </c>
      <c r="J272" t="str">
        <f ca="1">IF(H272=1,SUMIF(H$4:H272,1),"")</f>
        <v/>
      </c>
      <c r="K272" t="str">
        <f t="shared" ca="1" si="14"/>
        <v/>
      </c>
      <c r="L272">
        <f t="shared" ca="1" si="15"/>
        <v>0</v>
      </c>
      <c r="M272" t="str">
        <f t="shared" ca="1" si="16"/>
        <v/>
      </c>
      <c r="N272" t="b">
        <f ca="1"/>
        <v>0</v>
      </c>
      <c r="O272" t="b">
        <f ca="1"/>
        <v>0</v>
      </c>
    </row>
    <row r="273" spans="1:15">
      <c r="A273" t="str">
        <f ca="1"/>
        <v/>
      </c>
      <c r="B273" s="159" t="str">
        <f ca="1"/>
        <v/>
      </c>
      <c r="C273" s="223" t="str">
        <f ca="1"/>
        <v/>
      </c>
      <c r="D273" s="159" t="str">
        <f ca="1"/>
        <v/>
      </c>
      <c r="H273" t="str">
        <f ca="1"/>
        <v/>
      </c>
      <c r="I273" t="str">
        <f ca="1"/>
        <v/>
      </c>
      <c r="J273" t="str">
        <f ca="1">IF(H273=1,SUMIF(H$4:H273,1),"")</f>
        <v/>
      </c>
      <c r="K273" t="str">
        <f t="shared" ca="1" si="14"/>
        <v/>
      </c>
      <c r="L273">
        <f t="shared" ca="1" si="15"/>
        <v>0</v>
      </c>
      <c r="M273" t="str">
        <f t="shared" ca="1" si="16"/>
        <v/>
      </c>
      <c r="N273" t="b">
        <f ca="1"/>
        <v>0</v>
      </c>
      <c r="O273" t="b">
        <f ca="1"/>
        <v>0</v>
      </c>
    </row>
    <row r="274" spans="1:15">
      <c r="A274" t="str">
        <f ca="1"/>
        <v/>
      </c>
      <c r="B274" s="159" t="str">
        <f ca="1"/>
        <v/>
      </c>
      <c r="C274" s="223" t="str">
        <f ca="1"/>
        <v/>
      </c>
      <c r="D274" s="159" t="str">
        <f ca="1"/>
        <v/>
      </c>
      <c r="H274" t="str">
        <f ca="1"/>
        <v/>
      </c>
      <c r="I274" t="str">
        <f ca="1"/>
        <v/>
      </c>
      <c r="J274" t="str">
        <f ca="1">IF(H274=1,SUMIF(H$4:H274,1),"")</f>
        <v/>
      </c>
      <c r="K274" t="str">
        <f t="shared" ca="1" si="14"/>
        <v/>
      </c>
      <c r="L274">
        <f t="shared" ca="1" si="15"/>
        <v>0</v>
      </c>
      <c r="M274" t="str">
        <f t="shared" ca="1" si="16"/>
        <v/>
      </c>
      <c r="N274" t="b">
        <f ca="1"/>
        <v>0</v>
      </c>
      <c r="O274" t="b">
        <f ca="1"/>
        <v>0</v>
      </c>
    </row>
    <row r="275" spans="1:15">
      <c r="A275" t="str">
        <f ca="1"/>
        <v/>
      </c>
      <c r="B275" s="159" t="str">
        <f ca="1"/>
        <v/>
      </c>
      <c r="C275" s="223" t="str">
        <f ca="1"/>
        <v/>
      </c>
      <c r="D275" s="159" t="str">
        <f ca="1"/>
        <v/>
      </c>
      <c r="H275" t="str">
        <f ca="1"/>
        <v/>
      </c>
      <c r="I275" t="str">
        <f ca="1"/>
        <v/>
      </c>
      <c r="J275" t="str">
        <f ca="1">IF(H275=1,SUMIF(H$4:H275,1),"")</f>
        <v/>
      </c>
      <c r="K275" t="str">
        <f t="shared" ca="1" si="14"/>
        <v/>
      </c>
      <c r="L275">
        <f t="shared" ca="1" si="15"/>
        <v>0</v>
      </c>
      <c r="M275" t="str">
        <f t="shared" ca="1" si="16"/>
        <v/>
      </c>
      <c r="N275" t="b">
        <f ca="1"/>
        <v>0</v>
      </c>
      <c r="O275" t="b">
        <f ca="1"/>
        <v>0</v>
      </c>
    </row>
    <row r="276" spans="1:15">
      <c r="A276" t="str">
        <f ca="1"/>
        <v/>
      </c>
      <c r="B276" s="159" t="str">
        <f ca="1"/>
        <v/>
      </c>
      <c r="C276" s="223" t="str">
        <f ca="1"/>
        <v/>
      </c>
      <c r="D276" s="159" t="str">
        <f ca="1"/>
        <v/>
      </c>
      <c r="H276" t="str">
        <f ca="1"/>
        <v/>
      </c>
      <c r="I276" t="str">
        <f ca="1"/>
        <v/>
      </c>
      <c r="J276" t="str">
        <f ca="1">IF(H276=1,SUMIF(H$4:H276,1),"")</f>
        <v/>
      </c>
      <c r="K276" t="str">
        <f t="shared" ca="1" si="14"/>
        <v/>
      </c>
      <c r="L276">
        <f t="shared" ca="1" si="15"/>
        <v>0</v>
      </c>
      <c r="M276" t="str">
        <f t="shared" ca="1" si="16"/>
        <v/>
      </c>
      <c r="N276" t="b">
        <f ca="1"/>
        <v>0</v>
      </c>
      <c r="O276" t="b">
        <f ca="1"/>
        <v>0</v>
      </c>
    </row>
    <row r="277" spans="1:15">
      <c r="A277" t="str">
        <f ca="1"/>
        <v/>
      </c>
      <c r="B277" s="159" t="str">
        <f ca="1"/>
        <v/>
      </c>
      <c r="C277" s="223" t="str">
        <f ca="1"/>
        <v/>
      </c>
      <c r="D277" s="159" t="str">
        <f ca="1"/>
        <v/>
      </c>
      <c r="H277" t="str">
        <f ca="1"/>
        <v/>
      </c>
      <c r="I277" t="str">
        <f ca="1"/>
        <v/>
      </c>
      <c r="J277" t="str">
        <f ca="1">IF(H277=1,SUMIF(H$4:H277,1),"")</f>
        <v/>
      </c>
      <c r="K277" t="str">
        <f t="shared" ca="1" si="14"/>
        <v/>
      </c>
      <c r="L277">
        <f t="shared" ca="1" si="15"/>
        <v>0</v>
      </c>
      <c r="M277" t="str">
        <f t="shared" ca="1" si="16"/>
        <v/>
      </c>
      <c r="N277" t="b">
        <f ca="1"/>
        <v>0</v>
      </c>
      <c r="O277" t="b">
        <f ca="1"/>
        <v>0</v>
      </c>
    </row>
    <row r="278" spans="1:15">
      <c r="A278" t="str">
        <f ca="1"/>
        <v/>
      </c>
      <c r="B278" s="159" t="str">
        <f ca="1"/>
        <v/>
      </c>
      <c r="C278" s="223" t="str">
        <f ca="1"/>
        <v/>
      </c>
      <c r="D278" s="159" t="str">
        <f ca="1"/>
        <v/>
      </c>
      <c r="H278" t="str">
        <f ca="1"/>
        <v/>
      </c>
      <c r="I278" t="str">
        <f ca="1"/>
        <v/>
      </c>
      <c r="J278" t="str">
        <f ca="1">IF(H278=1,SUMIF(H$4:H278,1),"")</f>
        <v/>
      </c>
      <c r="K278" t="str">
        <f t="shared" ca="1" si="14"/>
        <v/>
      </c>
      <c r="L278">
        <f t="shared" ca="1" si="15"/>
        <v>0</v>
      </c>
      <c r="M278" t="str">
        <f t="shared" ca="1" si="16"/>
        <v/>
      </c>
      <c r="N278" t="b">
        <f ca="1"/>
        <v>0</v>
      </c>
      <c r="O278" t="b">
        <f ca="1"/>
        <v>0</v>
      </c>
    </row>
    <row r="279" spans="1:15">
      <c r="A279" t="str">
        <f ca="1"/>
        <v/>
      </c>
      <c r="B279" s="159" t="str">
        <f ca="1"/>
        <v/>
      </c>
      <c r="C279" s="223" t="str">
        <f ca="1"/>
        <v/>
      </c>
      <c r="D279" s="159" t="str">
        <f ca="1"/>
        <v/>
      </c>
      <c r="H279" t="str">
        <f ca="1"/>
        <v/>
      </c>
      <c r="I279" t="str">
        <f ca="1"/>
        <v/>
      </c>
      <c r="J279" t="str">
        <f ca="1">IF(H279=1,SUMIF(H$4:H279,1),"")</f>
        <v/>
      </c>
      <c r="K279" t="str">
        <f t="shared" ca="1" si="14"/>
        <v/>
      </c>
      <c r="L279">
        <f t="shared" ca="1" si="15"/>
        <v>0</v>
      </c>
      <c r="M279" t="str">
        <f t="shared" ca="1" si="16"/>
        <v/>
      </c>
      <c r="N279" t="b">
        <f ca="1"/>
        <v>0</v>
      </c>
      <c r="O279" t="b">
        <f ca="1"/>
        <v>0</v>
      </c>
    </row>
    <row r="280" spans="1:15">
      <c r="A280" t="str">
        <f ca="1"/>
        <v/>
      </c>
      <c r="B280" s="159" t="str">
        <f ca="1"/>
        <v/>
      </c>
      <c r="C280" s="223" t="str">
        <f ca="1"/>
        <v/>
      </c>
      <c r="D280" s="159" t="str">
        <f ca="1"/>
        <v/>
      </c>
      <c r="H280" t="str">
        <f ca="1"/>
        <v/>
      </c>
      <c r="I280" t="str">
        <f ca="1"/>
        <v/>
      </c>
      <c r="J280" t="str">
        <f ca="1">IF(H280=1,SUMIF(H$4:H280,1),"")</f>
        <v/>
      </c>
      <c r="K280" t="str">
        <f t="shared" ca="1" si="14"/>
        <v/>
      </c>
      <c r="L280">
        <f t="shared" ca="1" si="15"/>
        <v>0</v>
      </c>
      <c r="M280" t="str">
        <f t="shared" ca="1" si="16"/>
        <v/>
      </c>
      <c r="N280" t="b">
        <f ca="1"/>
        <v>0</v>
      </c>
      <c r="O280" t="b">
        <f ca="1"/>
        <v>0</v>
      </c>
    </row>
    <row r="281" spans="1:15">
      <c r="A281" t="str">
        <f ca="1"/>
        <v/>
      </c>
      <c r="B281" s="159" t="str">
        <f ca="1"/>
        <v/>
      </c>
      <c r="C281" s="223" t="str">
        <f ca="1"/>
        <v/>
      </c>
      <c r="D281" s="159" t="str">
        <f ca="1"/>
        <v/>
      </c>
      <c r="H281" t="str">
        <f ca="1"/>
        <v/>
      </c>
      <c r="I281" t="str">
        <f ca="1"/>
        <v/>
      </c>
      <c r="J281" t="str">
        <f ca="1">IF(H281=1,SUMIF(H$4:H281,1),"")</f>
        <v/>
      </c>
      <c r="K281" t="str">
        <f t="shared" ca="1" si="14"/>
        <v/>
      </c>
      <c r="L281">
        <f t="shared" ca="1" si="15"/>
        <v>0</v>
      </c>
      <c r="M281" t="str">
        <f t="shared" ca="1" si="16"/>
        <v/>
      </c>
      <c r="N281" t="b">
        <f ca="1"/>
        <v>0</v>
      </c>
      <c r="O281" t="b">
        <f ca="1"/>
        <v>0</v>
      </c>
    </row>
    <row r="282" spans="1:15">
      <c r="A282" t="str">
        <f ca="1"/>
        <v/>
      </c>
      <c r="B282" s="159" t="str">
        <f ca="1"/>
        <v/>
      </c>
      <c r="C282" s="223" t="str">
        <f ca="1"/>
        <v/>
      </c>
      <c r="D282" s="159" t="str">
        <f ca="1"/>
        <v/>
      </c>
      <c r="H282" t="str">
        <f ca="1"/>
        <v/>
      </c>
      <c r="I282" t="str">
        <f ca="1"/>
        <v/>
      </c>
      <c r="J282" t="str">
        <f ca="1">IF(H282=1,SUMIF(H$4:H282,1),"")</f>
        <v/>
      </c>
      <c r="K282" t="str">
        <f t="shared" ca="1" si="14"/>
        <v/>
      </c>
      <c r="L282">
        <f t="shared" ca="1" si="15"/>
        <v>0</v>
      </c>
      <c r="M282" t="str">
        <f t="shared" ca="1" si="16"/>
        <v/>
      </c>
      <c r="N282" t="b">
        <f ca="1"/>
        <v>0</v>
      </c>
      <c r="O282" t="b">
        <f ca="1"/>
        <v>0</v>
      </c>
    </row>
    <row r="283" spans="1:15">
      <c r="A283" t="str">
        <f ca="1"/>
        <v/>
      </c>
      <c r="B283" s="159" t="str">
        <f ca="1"/>
        <v/>
      </c>
      <c r="C283" s="223" t="str">
        <f ca="1"/>
        <v/>
      </c>
      <c r="D283" s="159" t="str">
        <f ca="1"/>
        <v/>
      </c>
      <c r="H283" t="str">
        <f ca="1"/>
        <v/>
      </c>
      <c r="I283" t="str">
        <f ca="1"/>
        <v/>
      </c>
      <c r="J283" t="str">
        <f ca="1">IF(H283=1,SUMIF(H$4:H283,1),"")</f>
        <v/>
      </c>
      <c r="K283" t="str">
        <f t="shared" ref="K283:K304" ca="1" si="17">(IF(H283=2,IF(H282&lt;&gt;2,1,K282+1),""))</f>
        <v/>
      </c>
      <c r="L283">
        <f t="shared" ref="L283:L303" ca="1" si="18">IF(J283="",L282,J283)</f>
        <v>0</v>
      </c>
      <c r="M283" t="str">
        <f t="shared" ref="M283:M304" ca="1" si="19">IF(OR(H283=4,H283=""),"",IF(K283="",J283&amp;".0",L283&amp;"."&amp;K283))</f>
        <v/>
      </c>
      <c r="N283" t="b">
        <f ca="1"/>
        <v>0</v>
      </c>
      <c r="O283" t="b">
        <f ca="1"/>
        <v>0</v>
      </c>
    </row>
    <row r="284" spans="1:15">
      <c r="A284" t="str">
        <f ca="1"/>
        <v/>
      </c>
      <c r="B284" s="159" t="str">
        <f ca="1"/>
        <v/>
      </c>
      <c r="C284" s="223" t="str">
        <f ca="1"/>
        <v/>
      </c>
      <c r="D284" s="159" t="str">
        <f ca="1"/>
        <v/>
      </c>
      <c r="H284" t="str">
        <f ca="1"/>
        <v/>
      </c>
      <c r="I284" t="str">
        <f ca="1"/>
        <v/>
      </c>
      <c r="J284" t="str">
        <f ca="1">IF(H284=1,SUMIF(H$4:H284,1),"")</f>
        <v/>
      </c>
      <c r="K284" t="str">
        <f t="shared" ca="1" si="17"/>
        <v/>
      </c>
      <c r="L284">
        <f t="shared" ca="1" si="18"/>
        <v>0</v>
      </c>
      <c r="M284" t="str">
        <f t="shared" ca="1" si="19"/>
        <v/>
      </c>
      <c r="N284" t="b">
        <f ca="1"/>
        <v>0</v>
      </c>
      <c r="O284" t="b">
        <f ca="1"/>
        <v>0</v>
      </c>
    </row>
    <row r="285" spans="1:15">
      <c r="A285" t="str">
        <f ca="1"/>
        <v/>
      </c>
      <c r="B285" s="159" t="str">
        <f ca="1"/>
        <v/>
      </c>
      <c r="C285" s="223" t="str">
        <f ca="1"/>
        <v/>
      </c>
      <c r="D285" s="159" t="str">
        <f ca="1"/>
        <v/>
      </c>
      <c r="H285" t="str">
        <f ca="1"/>
        <v/>
      </c>
      <c r="I285" t="str">
        <f ca="1"/>
        <v/>
      </c>
      <c r="J285" t="str">
        <f ca="1">IF(H285=1,SUMIF(H$4:H285,1),"")</f>
        <v/>
      </c>
      <c r="K285" t="str">
        <f t="shared" ca="1" si="17"/>
        <v/>
      </c>
      <c r="L285">
        <f t="shared" ca="1" si="18"/>
        <v>0</v>
      </c>
      <c r="M285" t="str">
        <f t="shared" ca="1" si="19"/>
        <v/>
      </c>
      <c r="N285" t="b">
        <f ca="1"/>
        <v>0</v>
      </c>
      <c r="O285" t="b">
        <f ca="1"/>
        <v>0</v>
      </c>
    </row>
    <row r="286" spans="1:15">
      <c r="A286" t="str">
        <f ca="1"/>
        <v/>
      </c>
      <c r="B286" s="159" t="str">
        <f ca="1"/>
        <v/>
      </c>
      <c r="C286" s="223" t="str">
        <f ca="1"/>
        <v/>
      </c>
      <c r="D286" s="159" t="str">
        <f ca="1"/>
        <v/>
      </c>
      <c r="H286" t="str">
        <f ca="1"/>
        <v/>
      </c>
      <c r="I286" t="str">
        <f ca="1"/>
        <v/>
      </c>
      <c r="J286" t="str">
        <f ca="1">IF(H286=1,SUMIF(H$4:H286,1),"")</f>
        <v/>
      </c>
      <c r="K286" t="str">
        <f t="shared" ca="1" si="17"/>
        <v/>
      </c>
      <c r="L286">
        <f t="shared" ca="1" si="18"/>
        <v>0</v>
      </c>
      <c r="M286" t="str">
        <f t="shared" ca="1" si="19"/>
        <v/>
      </c>
      <c r="N286" t="b">
        <f ca="1"/>
        <v>0</v>
      </c>
      <c r="O286" t="b">
        <f ca="1"/>
        <v>0</v>
      </c>
    </row>
    <row r="287" spans="1:15">
      <c r="A287" t="str">
        <f ca="1"/>
        <v/>
      </c>
      <c r="B287" s="159" t="str">
        <f ca="1"/>
        <v/>
      </c>
      <c r="C287" s="223" t="str">
        <f ca="1"/>
        <v/>
      </c>
      <c r="D287" s="159" t="str">
        <f ca="1"/>
        <v/>
      </c>
      <c r="H287" t="str">
        <f ca="1"/>
        <v/>
      </c>
      <c r="I287" t="str">
        <f ca="1"/>
        <v/>
      </c>
      <c r="J287" t="str">
        <f ca="1">IF(H287=1,SUMIF(H$4:H287,1),"")</f>
        <v/>
      </c>
      <c r="K287" t="str">
        <f t="shared" ca="1" si="17"/>
        <v/>
      </c>
      <c r="L287">
        <f t="shared" ca="1" si="18"/>
        <v>0</v>
      </c>
      <c r="M287" t="str">
        <f t="shared" ca="1" si="19"/>
        <v/>
      </c>
      <c r="N287" t="b">
        <f ca="1"/>
        <v>0</v>
      </c>
      <c r="O287" t="b">
        <f ca="1"/>
        <v>0</v>
      </c>
    </row>
    <row r="288" spans="1:15">
      <c r="A288" t="str">
        <f ca="1"/>
        <v/>
      </c>
      <c r="B288" s="159" t="str">
        <f ca="1"/>
        <v/>
      </c>
      <c r="C288" s="223" t="str">
        <f ca="1"/>
        <v/>
      </c>
      <c r="D288" s="159" t="str">
        <f ca="1"/>
        <v/>
      </c>
      <c r="H288" t="str">
        <f ca="1"/>
        <v/>
      </c>
      <c r="I288" t="str">
        <f ca="1"/>
        <v/>
      </c>
      <c r="J288" t="str">
        <f ca="1">IF(H288=1,SUMIF(H$4:H288,1),"")</f>
        <v/>
      </c>
      <c r="K288" t="str">
        <f t="shared" ca="1" si="17"/>
        <v/>
      </c>
      <c r="L288">
        <f t="shared" ca="1" si="18"/>
        <v>0</v>
      </c>
      <c r="M288" t="str">
        <f t="shared" ca="1" si="19"/>
        <v/>
      </c>
      <c r="N288" t="b">
        <f ca="1"/>
        <v>0</v>
      </c>
      <c r="O288" t="b">
        <f ca="1"/>
        <v>0</v>
      </c>
    </row>
    <row r="289" spans="1:15">
      <c r="A289" t="str">
        <f ca="1"/>
        <v/>
      </c>
      <c r="B289" s="159" t="str">
        <f ca="1"/>
        <v/>
      </c>
      <c r="C289" s="223" t="str">
        <f ca="1"/>
        <v/>
      </c>
      <c r="D289" s="159" t="str">
        <f ca="1"/>
        <v/>
      </c>
      <c r="H289" t="str">
        <f ca="1"/>
        <v/>
      </c>
      <c r="I289" t="str">
        <f ca="1"/>
        <v/>
      </c>
      <c r="J289" t="str">
        <f ca="1">IF(H289=1,SUMIF(H$4:H289,1),"")</f>
        <v/>
      </c>
      <c r="K289" t="str">
        <f t="shared" ca="1" si="17"/>
        <v/>
      </c>
      <c r="L289">
        <f t="shared" ca="1" si="18"/>
        <v>0</v>
      </c>
      <c r="M289" t="str">
        <f t="shared" ca="1" si="19"/>
        <v/>
      </c>
      <c r="N289" t="b">
        <f ca="1"/>
        <v>0</v>
      </c>
      <c r="O289" t="b">
        <f ca="1"/>
        <v>0</v>
      </c>
    </row>
    <row r="290" spans="1:15">
      <c r="A290" t="str">
        <f ca="1"/>
        <v/>
      </c>
      <c r="B290" s="159" t="str">
        <f ca="1"/>
        <v/>
      </c>
      <c r="C290" s="223" t="str">
        <f ca="1"/>
        <v/>
      </c>
      <c r="D290" s="159" t="str">
        <f ca="1"/>
        <v/>
      </c>
      <c r="H290" t="str">
        <f ca="1"/>
        <v/>
      </c>
      <c r="I290" t="str">
        <f ca="1"/>
        <v/>
      </c>
      <c r="J290" t="str">
        <f ca="1">IF(H290=1,SUMIF(H$4:H290,1),"")</f>
        <v/>
      </c>
      <c r="K290" t="str">
        <f t="shared" ca="1" si="17"/>
        <v/>
      </c>
      <c r="L290">
        <f t="shared" ca="1" si="18"/>
        <v>0</v>
      </c>
      <c r="M290" t="str">
        <f t="shared" ca="1" si="19"/>
        <v/>
      </c>
      <c r="N290" t="b">
        <f ca="1"/>
        <v>0</v>
      </c>
      <c r="O290" t="b">
        <f ca="1"/>
        <v>0</v>
      </c>
    </row>
    <row r="291" spans="1:15">
      <c r="A291" t="str">
        <f ca="1"/>
        <v/>
      </c>
      <c r="B291" s="159" t="str">
        <f ca="1"/>
        <v/>
      </c>
      <c r="C291" s="223" t="str">
        <f ca="1"/>
        <v/>
      </c>
      <c r="D291" s="159" t="str">
        <f ca="1"/>
        <v/>
      </c>
      <c r="H291" t="str">
        <f ca="1"/>
        <v/>
      </c>
      <c r="I291" t="str">
        <f ca="1"/>
        <v/>
      </c>
      <c r="J291" t="str">
        <f ca="1">IF(H291=1,SUMIF(H$4:H291,1),"")</f>
        <v/>
      </c>
      <c r="K291" t="str">
        <f t="shared" ca="1" si="17"/>
        <v/>
      </c>
      <c r="L291">
        <f t="shared" ca="1" si="18"/>
        <v>0</v>
      </c>
      <c r="M291" t="str">
        <f t="shared" ca="1" si="19"/>
        <v/>
      </c>
      <c r="N291" t="b">
        <f ca="1"/>
        <v>0</v>
      </c>
      <c r="O291" t="b">
        <f ca="1"/>
        <v>0</v>
      </c>
    </row>
    <row r="292" spans="1:15">
      <c r="A292" t="str">
        <f ca="1"/>
        <v/>
      </c>
      <c r="B292" s="159" t="str">
        <f ca="1"/>
        <v/>
      </c>
      <c r="C292" s="223" t="str">
        <f ca="1"/>
        <v/>
      </c>
      <c r="D292" s="159" t="str">
        <f ca="1"/>
        <v/>
      </c>
      <c r="H292" t="str">
        <f ca="1"/>
        <v/>
      </c>
      <c r="I292" t="str">
        <f ca="1"/>
        <v/>
      </c>
      <c r="J292" t="str">
        <f ca="1">IF(H292=1,SUMIF(H$4:H292,1),"")</f>
        <v/>
      </c>
      <c r="K292" t="str">
        <f t="shared" ca="1" si="17"/>
        <v/>
      </c>
      <c r="L292">
        <f t="shared" ca="1" si="18"/>
        <v>0</v>
      </c>
      <c r="M292" t="str">
        <f t="shared" ca="1" si="19"/>
        <v/>
      </c>
      <c r="N292" t="b">
        <f ca="1"/>
        <v>0</v>
      </c>
      <c r="O292" t="b">
        <f ca="1"/>
        <v>0</v>
      </c>
    </row>
    <row r="293" spans="1:15">
      <c r="A293" t="str">
        <f ca="1"/>
        <v/>
      </c>
      <c r="B293" s="159" t="str">
        <f ca="1"/>
        <v/>
      </c>
      <c r="C293" s="223" t="str">
        <f ca="1"/>
        <v/>
      </c>
      <c r="D293" s="159" t="str">
        <f ca="1"/>
        <v/>
      </c>
      <c r="H293" t="str">
        <f ca="1"/>
        <v/>
      </c>
      <c r="I293" t="str">
        <f ca="1"/>
        <v/>
      </c>
      <c r="J293" t="str">
        <f ca="1">IF(H293=1,SUMIF(H$4:H293,1),"")</f>
        <v/>
      </c>
      <c r="K293" t="str">
        <f t="shared" ca="1" si="17"/>
        <v/>
      </c>
      <c r="L293">
        <f t="shared" ca="1" si="18"/>
        <v>0</v>
      </c>
      <c r="M293" t="str">
        <f t="shared" ca="1" si="19"/>
        <v/>
      </c>
      <c r="N293" t="b">
        <f ca="1"/>
        <v>0</v>
      </c>
      <c r="O293" t="b">
        <f ca="1"/>
        <v>0</v>
      </c>
    </row>
    <row r="294" spans="1:15">
      <c r="A294" t="str">
        <f ca="1"/>
        <v/>
      </c>
      <c r="B294" s="159" t="str">
        <f ca="1"/>
        <v/>
      </c>
      <c r="C294" s="223" t="str">
        <f ca="1"/>
        <v/>
      </c>
      <c r="D294" s="159" t="str">
        <f ca="1"/>
        <v/>
      </c>
      <c r="H294" t="str">
        <f ca="1"/>
        <v/>
      </c>
      <c r="I294" t="str">
        <f ca="1"/>
        <v/>
      </c>
      <c r="J294" t="str">
        <f ca="1">IF(H294=1,SUMIF(H$4:H294,1),"")</f>
        <v/>
      </c>
      <c r="K294" t="str">
        <f t="shared" ca="1" si="17"/>
        <v/>
      </c>
      <c r="L294">
        <f t="shared" ca="1" si="18"/>
        <v>0</v>
      </c>
      <c r="M294" t="str">
        <f t="shared" ca="1" si="19"/>
        <v/>
      </c>
      <c r="N294" t="b">
        <f ca="1"/>
        <v>0</v>
      </c>
      <c r="O294" t="b">
        <f ca="1"/>
        <v>0</v>
      </c>
    </row>
    <row r="295" spans="1:15">
      <c r="A295" t="str">
        <f ca="1"/>
        <v/>
      </c>
      <c r="B295" s="159" t="str">
        <f ca="1"/>
        <v/>
      </c>
      <c r="C295" s="223" t="str">
        <f ca="1"/>
        <v/>
      </c>
      <c r="D295" s="159" t="str">
        <f ca="1"/>
        <v/>
      </c>
      <c r="H295" t="str">
        <f ca="1"/>
        <v/>
      </c>
      <c r="I295" t="str">
        <f ca="1"/>
        <v/>
      </c>
      <c r="J295" t="str">
        <f ca="1">IF(H295=1,SUMIF(H$4:H295,1),"")</f>
        <v/>
      </c>
      <c r="K295" t="str">
        <f t="shared" ca="1" si="17"/>
        <v/>
      </c>
      <c r="L295">
        <f t="shared" ca="1" si="18"/>
        <v>0</v>
      </c>
      <c r="M295" t="str">
        <f t="shared" ca="1" si="19"/>
        <v/>
      </c>
      <c r="N295" t="b">
        <f ca="1"/>
        <v>0</v>
      </c>
      <c r="O295" t="b">
        <f ca="1"/>
        <v>0</v>
      </c>
    </row>
    <row r="296" spans="1:15">
      <c r="A296" t="str">
        <f ca="1"/>
        <v/>
      </c>
      <c r="B296" s="159" t="str">
        <f ca="1"/>
        <v/>
      </c>
      <c r="C296" s="223" t="str">
        <f ca="1"/>
        <v/>
      </c>
      <c r="D296" s="159" t="str">
        <f ca="1"/>
        <v/>
      </c>
      <c r="H296" t="str">
        <f ca="1"/>
        <v/>
      </c>
      <c r="I296" t="str">
        <f ca="1"/>
        <v/>
      </c>
      <c r="J296" t="str">
        <f ca="1">IF(H296=1,SUMIF(H$4:H296,1),"")</f>
        <v/>
      </c>
      <c r="K296" t="str">
        <f t="shared" ca="1" si="17"/>
        <v/>
      </c>
      <c r="L296">
        <f t="shared" ca="1" si="18"/>
        <v>0</v>
      </c>
      <c r="M296" t="str">
        <f t="shared" ca="1" si="19"/>
        <v/>
      </c>
      <c r="N296" t="b">
        <f ca="1"/>
        <v>0</v>
      </c>
      <c r="O296" t="b">
        <f ca="1"/>
        <v>0</v>
      </c>
    </row>
    <row r="297" spans="1:15">
      <c r="A297" t="str">
        <f ca="1"/>
        <v/>
      </c>
      <c r="B297" s="159" t="str">
        <f ca="1"/>
        <v/>
      </c>
      <c r="C297" s="223" t="str">
        <f ca="1"/>
        <v/>
      </c>
      <c r="D297" s="159" t="str">
        <f ca="1"/>
        <v/>
      </c>
      <c r="H297" t="str">
        <f ca="1"/>
        <v/>
      </c>
      <c r="I297" t="str">
        <f ca="1"/>
        <v/>
      </c>
      <c r="J297" t="str">
        <f ca="1">IF(H297=1,SUMIF(H$4:H297,1),"")</f>
        <v/>
      </c>
      <c r="K297" t="str">
        <f t="shared" ca="1" si="17"/>
        <v/>
      </c>
      <c r="L297">
        <f t="shared" ca="1" si="18"/>
        <v>0</v>
      </c>
      <c r="M297" t="str">
        <f t="shared" ca="1" si="19"/>
        <v/>
      </c>
      <c r="N297" t="b">
        <f ca="1"/>
        <v>0</v>
      </c>
      <c r="O297" t="b">
        <f ca="1"/>
        <v>0</v>
      </c>
    </row>
    <row r="298" spans="1:15">
      <c r="A298" t="str">
        <f ca="1"/>
        <v/>
      </c>
      <c r="B298" s="159" t="str">
        <f ca="1"/>
        <v/>
      </c>
      <c r="C298" s="223" t="str">
        <f ca="1"/>
        <v/>
      </c>
      <c r="D298" s="159" t="str">
        <f ca="1"/>
        <v/>
      </c>
      <c r="H298" t="str">
        <f ca="1"/>
        <v/>
      </c>
      <c r="I298" t="str">
        <f ca="1"/>
        <v/>
      </c>
      <c r="J298" t="str">
        <f ca="1">IF(H298=1,SUMIF(H$4:H298,1),"")</f>
        <v/>
      </c>
      <c r="K298" t="str">
        <f t="shared" ca="1" si="17"/>
        <v/>
      </c>
      <c r="L298">
        <f t="shared" ca="1" si="18"/>
        <v>0</v>
      </c>
      <c r="M298" t="str">
        <f t="shared" ca="1" si="19"/>
        <v/>
      </c>
      <c r="N298" t="b">
        <f ca="1"/>
        <v>0</v>
      </c>
      <c r="O298" t="b">
        <f ca="1"/>
        <v>0</v>
      </c>
    </row>
    <row r="299" spans="1:15">
      <c r="A299" t="str">
        <f ca="1"/>
        <v/>
      </c>
      <c r="B299" s="159" t="str">
        <f ca="1"/>
        <v/>
      </c>
      <c r="C299" s="223" t="str">
        <f ca="1"/>
        <v/>
      </c>
      <c r="D299" s="159" t="str">
        <f ca="1"/>
        <v/>
      </c>
      <c r="H299" t="str">
        <f ca="1"/>
        <v/>
      </c>
      <c r="I299" t="str">
        <f ca="1"/>
        <v/>
      </c>
      <c r="J299" t="str">
        <f ca="1">IF(H299=1,SUMIF(H$4:H299,1),"")</f>
        <v/>
      </c>
      <c r="K299" t="str">
        <f t="shared" ca="1" si="17"/>
        <v/>
      </c>
      <c r="L299">
        <f t="shared" ca="1" si="18"/>
        <v>0</v>
      </c>
      <c r="M299" t="str">
        <f t="shared" ca="1" si="19"/>
        <v/>
      </c>
      <c r="N299" t="b">
        <f ca="1"/>
        <v>0</v>
      </c>
      <c r="O299" t="b">
        <f ca="1"/>
        <v>0</v>
      </c>
    </row>
    <row r="300" spans="1:15">
      <c r="A300" t="str">
        <f ca="1"/>
        <v/>
      </c>
      <c r="B300" s="159" t="str">
        <f ca="1"/>
        <v/>
      </c>
      <c r="C300" s="223" t="str">
        <f ca="1"/>
        <v/>
      </c>
      <c r="D300" s="159" t="str">
        <f ca="1"/>
        <v/>
      </c>
      <c r="H300" t="str">
        <f ca="1"/>
        <v/>
      </c>
      <c r="I300" t="str">
        <f ca="1"/>
        <v/>
      </c>
      <c r="J300" t="str">
        <f ca="1">IF(H300=1,SUMIF(H$4:H300,1),"")</f>
        <v/>
      </c>
      <c r="K300" t="str">
        <f t="shared" ca="1" si="17"/>
        <v/>
      </c>
      <c r="L300">
        <f t="shared" ca="1" si="18"/>
        <v>0</v>
      </c>
      <c r="M300" t="str">
        <f t="shared" ca="1" si="19"/>
        <v/>
      </c>
      <c r="N300" t="b">
        <f ca="1"/>
        <v>0</v>
      </c>
      <c r="O300" t="b">
        <f ca="1"/>
        <v>0</v>
      </c>
    </row>
    <row r="301" spans="1:15">
      <c r="A301" t="str">
        <f ca="1"/>
        <v/>
      </c>
      <c r="B301" s="159" t="str">
        <f ca="1"/>
        <v/>
      </c>
      <c r="C301" s="223" t="str">
        <f ca="1"/>
        <v/>
      </c>
      <c r="D301" s="159" t="str">
        <f ca="1"/>
        <v/>
      </c>
      <c r="H301" t="str">
        <f ca="1"/>
        <v/>
      </c>
      <c r="I301" t="str">
        <f ca="1"/>
        <v/>
      </c>
      <c r="J301" t="str">
        <f ca="1">IF(H301=1,SUMIF(H$4:H301,1),"")</f>
        <v/>
      </c>
      <c r="K301" t="str">
        <f t="shared" ca="1" si="17"/>
        <v/>
      </c>
      <c r="L301">
        <f t="shared" ca="1" si="18"/>
        <v>0</v>
      </c>
      <c r="M301" t="str">
        <f t="shared" ca="1" si="19"/>
        <v/>
      </c>
      <c r="N301" t="b">
        <f ca="1"/>
        <v>0</v>
      </c>
      <c r="O301" t="b">
        <f ca="1"/>
        <v>0</v>
      </c>
    </row>
    <row r="302" spans="1:15">
      <c r="A302" t="str">
        <f ca="1"/>
        <v/>
      </c>
      <c r="B302" s="159" t="str">
        <f ca="1"/>
        <v/>
      </c>
      <c r="C302" s="223" t="str">
        <f ca="1"/>
        <v/>
      </c>
      <c r="D302" s="159" t="str">
        <f ca="1"/>
        <v/>
      </c>
      <c r="H302" t="str">
        <f ca="1"/>
        <v/>
      </c>
      <c r="I302" t="str">
        <f ca="1"/>
        <v/>
      </c>
      <c r="J302" t="str">
        <f ca="1">IF(H302=1,SUMIF(H$4:H302,1),"")</f>
        <v/>
      </c>
      <c r="K302" t="str">
        <f t="shared" ca="1" si="17"/>
        <v/>
      </c>
      <c r="L302">
        <f t="shared" ca="1" si="18"/>
        <v>0</v>
      </c>
      <c r="M302" t="str">
        <f t="shared" ca="1" si="19"/>
        <v/>
      </c>
      <c r="N302" t="b">
        <f ca="1"/>
        <v>0</v>
      </c>
      <c r="O302" t="b">
        <f ca="1"/>
        <v>0</v>
      </c>
    </row>
    <row r="303" spans="1:15">
      <c r="A303" t="str">
        <f ca="1"/>
        <v/>
      </c>
      <c r="B303" s="224" t="str">
        <f ca="1"/>
        <v/>
      </c>
      <c r="C303" s="225" t="str">
        <f ca="1"/>
        <v/>
      </c>
      <c r="D303" s="224" t="str">
        <f ca="1"/>
        <v/>
      </c>
      <c r="H303" t="str">
        <f ca="1"/>
        <v/>
      </c>
      <c r="I303" t="str">
        <f ca="1"/>
        <v/>
      </c>
      <c r="J303" t="str">
        <f ca="1">IF(H303=1,SUMIF(H$4:H303,1),"")</f>
        <v/>
      </c>
      <c r="K303" t="str">
        <f t="shared" ca="1" si="17"/>
        <v/>
      </c>
      <c r="L303">
        <f t="shared" ca="1" si="18"/>
        <v>0</v>
      </c>
      <c r="M303" t="str">
        <f t="shared" ca="1" si="19"/>
        <v/>
      </c>
      <c r="N303" t="e">
        <f ca="1"/>
        <v>#N/A</v>
      </c>
      <c r="O303" t="b">
        <f ca="1"/>
        <v>0</v>
      </c>
    </row>
    <row r="304" spans="1:15" hidden="1">
      <c r="J304" t="str">
        <f ca="1">IF(H304=1,SUMIF(H$4:H304,1),"")</f>
        <v/>
      </c>
      <c r="K304" t="str">
        <f t="shared" ca="1" si="17"/>
        <v/>
      </c>
      <c r="M304" t="str">
        <f t="shared" ca="1" si="19"/>
        <v/>
      </c>
    </row>
  </sheetData>
  <sheetProtection algorithmName="SHA-512" hashValue="/hGUVK9Nql7TbghGFoOCGs8yEr+2uL8AH4ytFxbm+J+34qsrvHs0A6SQabRswJen9OAE+lqY3jBagvBX9krX8g==" saltValue="1mmI6Qxe3z8h4dP+vR5FcQ==" spinCount="100000" sheet="1" objects="1" formatColumns="0" autoFilter="0" pivotTables="0"/>
  <conditionalFormatting sqref="B4:D303">
    <cfRule type="containsBlanks" dxfId="14" priority="1">
      <formula>LEN(TRIM(B4))=0</formula>
    </cfRule>
    <cfRule type="expression" dxfId="13" priority="2">
      <formula>$H4=4</formula>
    </cfRule>
    <cfRule type="expression" dxfId="12" priority="4">
      <formula>$H4=2</formula>
    </cfRule>
    <cfRule type="expression" dxfId="11" priority="5">
      <formula>$N4</formula>
    </cfRule>
  </conditionalFormatting>
  <pageMargins left="0.7" right="0.38" top="0.75" bottom="0.75" header="0.3" footer="0.3"/>
  <pageSetup paperSize="9" scale="67" fitToHeight="0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DEC1-1C3C-4A2E-B57E-BA321367DEFB}">
  <sheetPr codeName="Sheet15">
    <tabColor rgb="FFFF0000"/>
  </sheetPr>
  <dimension ref="A1:P192"/>
  <sheetViews>
    <sheetView showGridLines="0" showRowColHeaders="0" zoomScaleNormal="100" workbookViewId="0">
      <pane ySplit="3" topLeftCell="A4" activePane="bottomLeft" state="frozen"/>
      <selection pane="bottomLeft" activeCell="B4" sqref="B4"/>
      <selection activeCell="B8" sqref="B8"/>
    </sheetView>
  </sheetViews>
  <sheetFormatPr defaultColWidth="0" defaultRowHeight="14.25" customHeight="1" zeroHeight="1"/>
  <cols>
    <col min="1" max="1" width="5.5703125" customWidth="1"/>
    <col min="2" max="2" width="73.85546875" customWidth="1"/>
    <col min="3" max="3" width="13.85546875" style="18" customWidth="1"/>
    <col min="4" max="4" width="22.85546875" customWidth="1"/>
    <col min="5" max="5" width="5.5703125" customWidth="1"/>
    <col min="6" max="6" width="2.7109375" customWidth="1"/>
    <col min="7" max="16384" width="9" hidden="1"/>
  </cols>
  <sheetData>
    <row r="1" spans="1:16" ht="15.6">
      <c r="A1" s="36"/>
      <c r="B1" s="36" t="s">
        <v>387</v>
      </c>
      <c r="C1" s="36"/>
      <c r="D1" s="36"/>
      <c r="E1" s="188" t="str">
        <f>IF(opt_NCU="","",_Year_YYYY&amp; ", in "&amp;opt_NCU)</f>
        <v/>
      </c>
    </row>
    <row r="2" spans="1:16" ht="14.45">
      <c r="C2"/>
    </row>
    <row r="3" spans="1:16" ht="14.45">
      <c r="B3" s="117" t="s">
        <v>384</v>
      </c>
      <c r="C3" s="135" t="str">
        <f>Planning!O3</f>
        <v>Input cost</v>
      </c>
      <c r="D3" s="136" t="str">
        <f>Planning!G3</f>
        <v>Organization</v>
      </c>
      <c r="G3" t="s">
        <v>388</v>
      </c>
      <c r="H3" t="s">
        <v>385</v>
      </c>
      <c r="M3" s="18" t="s">
        <v>389</v>
      </c>
      <c r="N3" t="s">
        <v>386</v>
      </c>
      <c r="O3" t="s">
        <v>281</v>
      </c>
      <c r="P3" s="18" t="s">
        <v>390</v>
      </c>
    </row>
    <row r="4" spans="1:16" ht="14.45">
      <c r="A4" s="85" t="str" cm="1">
        <f t="array" aca="1" ref="A4:A103" ca="1">IF(_xlfn.ANCHORARRAY(P4),$M$4:$M$103,"")</f>
        <v/>
      </c>
      <c r="B4" s="221" t="str" cm="1">
        <f t="array" aca="1" ref="B4" ca="1">IF(Projects!$CX$4=0,"",REPT(" ",Planning!$EM$1*_xlfn.ANCHORARRAY(G4))&amp;_xlfn.ANCHORARRAY(Projects!DC4))</f>
        <v/>
      </c>
      <c r="C4" s="222" t="str" cm="1">
        <f t="array" aca="1" ref="C4" ca="1">_xlfn.ANCHORARRAY(Projects!DD4)</f>
        <v/>
      </c>
      <c r="D4" s="226" cm="1">
        <f t="array" aca="1" ref="D4" ca="1">_xlfn.ANCHORARRAY(Projects!DE4)</f>
        <v>0</v>
      </c>
      <c r="G4" cm="1">
        <f t="array" aca="1" ref="G4" ca="1">_xlfn.ANCHORARRAY(H4)-1</f>
        <v>-1</v>
      </c>
      <c r="H4" cm="1">
        <f t="array" aca="1" ref="H4" ca="1">IF(Projects!$CX$4=0,0,IF(_xlfn.ANCHORARRAY(Projects!CZ4)=2,1,2))</f>
        <v>0</v>
      </c>
      <c r="I4" t="str" cm="1">
        <f t="array" aca="1" ref="I4" ca="1">IF(_xlfn.ANCHORARRAY(H4)=1,1,"")</f>
        <v/>
      </c>
      <c r="J4" t="str">
        <f ca="1">IF(H4=1,SUMIF(H$4:H4,1),"")</f>
        <v/>
      </c>
      <c r="K4" t="str">
        <f ca="1">(IF(H4=2,IF(H3&lt;&gt;2,1,K3+1),""))</f>
        <v/>
      </c>
      <c r="L4" t="str">
        <f ca="1">IF(P4,IF(J4="",L3,J4),"")</f>
        <v/>
      </c>
      <c r="M4" s="13" t="str" cm="1">
        <f t="array" aca="1" ref="M4:M192" ca="1">IF(_xlfn.ANCHORARRAY(P4),IF(K4:K103="",J4:J103&amp;".0",L4:L103&amp;"."&amp;K4:K192),"")</f>
        <v/>
      </c>
      <c r="N4" t="b" cm="1">
        <f t="array" aca="1" ref="N4:N103" ca="1">(--(H5:H103=2)*--(H4:H103=1))=1</f>
        <v>0</v>
      </c>
      <c r="O4" t="b" cm="1">
        <f t="array" aca="1" ref="O4:O103" ca="1">(--(H4:H103=2)=1)</f>
        <v>0</v>
      </c>
      <c r="P4" t="b" cm="1">
        <f t="array" aca="1" ref="P4:P103" ca="1">NOT((J4:J103="")*(K4:K103=""))</f>
        <v>0</v>
      </c>
    </row>
    <row r="5" spans="1:16" ht="14.45">
      <c r="A5" s="85" t="str">
        <f ca="1"/>
        <v/>
      </c>
      <c r="B5" s="159"/>
      <c r="C5" s="223"/>
      <c r="D5" s="227"/>
      <c r="J5" t="str">
        <f ca="1">IF(H5=1,SUMIF(H$4:H5,1),"")</f>
        <v/>
      </c>
      <c r="K5" t="str">
        <f t="shared" ref="K5:K24" ca="1" si="0">(IF(H5=2,IF(H4&lt;&gt;2,1,K4+1),""))</f>
        <v/>
      </c>
      <c r="L5" t="str">
        <f t="shared" ref="L5:L68" ca="1" si="1">IF(P5,IF(J5="",L4,J5),"")</f>
        <v/>
      </c>
      <c r="M5" s="13" t="str">
        <f ca="1"/>
        <v/>
      </c>
      <c r="N5" t="b">
        <f ca="1"/>
        <v>0</v>
      </c>
      <c r="O5" t="b">
        <f ca="1"/>
        <v>0</v>
      </c>
      <c r="P5" t="b">
        <f ca="1"/>
        <v>0</v>
      </c>
    </row>
    <row r="6" spans="1:16" ht="14.45">
      <c r="A6" s="85" t="str">
        <f ca="1"/>
        <v/>
      </c>
      <c r="B6" s="159"/>
      <c r="C6" s="223"/>
      <c r="D6" s="227"/>
      <c r="J6" t="str">
        <f ca="1">IF(H6=1,SUMIF(H$4:H6,1),"")</f>
        <v/>
      </c>
      <c r="K6" t="str">
        <f t="shared" ca="1" si="0"/>
        <v/>
      </c>
      <c r="L6" t="str">
        <f t="shared" ca="1" si="1"/>
        <v/>
      </c>
      <c r="M6" s="13" t="str">
        <f ca="1"/>
        <v/>
      </c>
      <c r="N6" t="b">
        <f ca="1"/>
        <v>0</v>
      </c>
      <c r="O6" t="b">
        <f ca="1"/>
        <v>0</v>
      </c>
      <c r="P6" t="b">
        <f ca="1"/>
        <v>0</v>
      </c>
    </row>
    <row r="7" spans="1:16" ht="14.45">
      <c r="A7" s="85" t="str">
        <f ca="1"/>
        <v/>
      </c>
      <c r="B7" s="159"/>
      <c r="C7" s="223"/>
      <c r="D7" s="227"/>
      <c r="J7" t="str">
        <f ca="1">IF(H7=1,SUMIF(H$4:H7,1),"")</f>
        <v/>
      </c>
      <c r="K7" t="str">
        <f t="shared" ca="1" si="0"/>
        <v/>
      </c>
      <c r="L7" t="str">
        <f t="shared" ca="1" si="1"/>
        <v/>
      </c>
      <c r="M7" s="13" t="str">
        <f ca="1"/>
        <v/>
      </c>
      <c r="N7" t="b">
        <f ca="1"/>
        <v>0</v>
      </c>
      <c r="O7" t="b">
        <f ca="1"/>
        <v>0</v>
      </c>
      <c r="P7" t="b">
        <f ca="1"/>
        <v>0</v>
      </c>
    </row>
    <row r="8" spans="1:16" ht="14.45">
      <c r="A8" s="85" t="str">
        <f ca="1"/>
        <v/>
      </c>
      <c r="B8" s="159"/>
      <c r="C8" s="223"/>
      <c r="D8" s="227"/>
      <c r="J8" t="str">
        <f ca="1">IF(H8=1,SUMIF(H$4:H8,1),"")</f>
        <v/>
      </c>
      <c r="K8" t="str">
        <f t="shared" ca="1" si="0"/>
        <v/>
      </c>
      <c r="L8" t="str">
        <f t="shared" ca="1" si="1"/>
        <v/>
      </c>
      <c r="M8" s="13" t="str">
        <f ca="1"/>
        <v/>
      </c>
      <c r="N8" t="b">
        <f ca="1"/>
        <v>0</v>
      </c>
      <c r="O8" t="b">
        <f ca="1"/>
        <v>0</v>
      </c>
      <c r="P8" t="b">
        <f ca="1"/>
        <v>0</v>
      </c>
    </row>
    <row r="9" spans="1:16" ht="14.45">
      <c r="A9" s="85" t="str">
        <f ca="1"/>
        <v/>
      </c>
      <c r="B9" s="159"/>
      <c r="C9" s="223"/>
      <c r="D9" s="227"/>
      <c r="J9" t="str">
        <f ca="1">IF(H9=1,SUMIF(H$4:H9,1),"")</f>
        <v/>
      </c>
      <c r="K9" t="str">
        <f t="shared" ca="1" si="0"/>
        <v/>
      </c>
      <c r="L9" t="str">
        <f t="shared" ca="1" si="1"/>
        <v/>
      </c>
      <c r="M9" s="13" t="str">
        <f ca="1"/>
        <v/>
      </c>
      <c r="N9" t="b">
        <f ca="1"/>
        <v>0</v>
      </c>
      <c r="O9" t="b">
        <f ca="1"/>
        <v>0</v>
      </c>
      <c r="P9" t="b">
        <f ca="1"/>
        <v>0</v>
      </c>
    </row>
    <row r="10" spans="1:16" ht="14.45">
      <c r="A10" s="85" t="str">
        <f ca="1"/>
        <v/>
      </c>
      <c r="B10" s="159"/>
      <c r="C10" s="223"/>
      <c r="D10" s="227"/>
      <c r="J10" t="str">
        <f ca="1">IF(H10=1,SUMIF(H$4:H10,1),"")</f>
        <v/>
      </c>
      <c r="K10" t="str">
        <f t="shared" ca="1" si="0"/>
        <v/>
      </c>
      <c r="L10" t="str">
        <f t="shared" ca="1" si="1"/>
        <v/>
      </c>
      <c r="M10" s="13" t="str">
        <f ca="1"/>
        <v/>
      </c>
      <c r="N10" t="b">
        <f ca="1"/>
        <v>0</v>
      </c>
      <c r="O10" t="b">
        <f ca="1"/>
        <v>0</v>
      </c>
      <c r="P10" t="b">
        <f ca="1"/>
        <v>0</v>
      </c>
    </row>
    <row r="11" spans="1:16" ht="14.45">
      <c r="A11" s="85" t="str">
        <f ca="1"/>
        <v/>
      </c>
      <c r="B11" s="159"/>
      <c r="C11" s="223"/>
      <c r="D11" s="227"/>
      <c r="J11" t="str">
        <f ca="1">IF(H11=1,SUMIF(H$4:H11,1),"")</f>
        <v/>
      </c>
      <c r="K11" t="str">
        <f t="shared" ca="1" si="0"/>
        <v/>
      </c>
      <c r="L11" t="str">
        <f t="shared" ca="1" si="1"/>
        <v/>
      </c>
      <c r="M11" s="13" t="str">
        <f ca="1"/>
        <v/>
      </c>
      <c r="N11" t="b">
        <f ca="1"/>
        <v>0</v>
      </c>
      <c r="O11" t="b">
        <f ca="1"/>
        <v>0</v>
      </c>
      <c r="P11" t="b">
        <f ca="1"/>
        <v>0</v>
      </c>
    </row>
    <row r="12" spans="1:16" ht="14.45">
      <c r="A12" s="85" t="str">
        <f ca="1"/>
        <v/>
      </c>
      <c r="B12" s="159"/>
      <c r="C12" s="223"/>
      <c r="D12" s="227"/>
      <c r="J12" t="str">
        <f ca="1">IF(H12=1,SUMIF(H$4:H12,1),"")</f>
        <v/>
      </c>
      <c r="K12" t="str">
        <f t="shared" ca="1" si="0"/>
        <v/>
      </c>
      <c r="L12" t="str">
        <f t="shared" ca="1" si="1"/>
        <v/>
      </c>
      <c r="M12" s="13" t="str">
        <f ca="1"/>
        <v/>
      </c>
      <c r="N12" t="b">
        <f ca="1"/>
        <v>0</v>
      </c>
      <c r="O12" t="b">
        <f ca="1"/>
        <v>0</v>
      </c>
      <c r="P12" t="b">
        <f ca="1"/>
        <v>0</v>
      </c>
    </row>
    <row r="13" spans="1:16" ht="14.45">
      <c r="A13" s="85" t="str">
        <f ca="1"/>
        <v/>
      </c>
      <c r="B13" s="159"/>
      <c r="C13" s="223"/>
      <c r="D13" s="227"/>
      <c r="J13" t="str">
        <f ca="1">IF(H13=1,SUMIF(H$4:H13,1),"")</f>
        <v/>
      </c>
      <c r="K13" t="str">
        <f t="shared" ca="1" si="0"/>
        <v/>
      </c>
      <c r="L13" t="str">
        <f t="shared" ca="1" si="1"/>
        <v/>
      </c>
      <c r="M13" s="13" t="str">
        <f ca="1"/>
        <v/>
      </c>
      <c r="N13" t="b">
        <f ca="1"/>
        <v>0</v>
      </c>
      <c r="O13" t="b">
        <f ca="1"/>
        <v>0</v>
      </c>
      <c r="P13" t="b">
        <f ca="1"/>
        <v>0</v>
      </c>
    </row>
    <row r="14" spans="1:16" ht="14.45">
      <c r="A14" s="85" t="str">
        <f ca="1"/>
        <v/>
      </c>
      <c r="B14" s="159"/>
      <c r="C14" s="223"/>
      <c r="D14" s="227"/>
      <c r="J14" t="str">
        <f ca="1">IF(H14=1,SUMIF(H$4:H14,1),"")</f>
        <v/>
      </c>
      <c r="K14" t="str">
        <f t="shared" ca="1" si="0"/>
        <v/>
      </c>
      <c r="L14" t="str">
        <f t="shared" ca="1" si="1"/>
        <v/>
      </c>
      <c r="M14" s="13" t="str">
        <f ca="1"/>
        <v/>
      </c>
      <c r="N14" t="b">
        <f ca="1"/>
        <v>0</v>
      </c>
      <c r="O14" t="b">
        <f ca="1"/>
        <v>0</v>
      </c>
      <c r="P14" t="b">
        <f ca="1"/>
        <v>0</v>
      </c>
    </row>
    <row r="15" spans="1:16" ht="14.45">
      <c r="A15" s="85" t="str">
        <f ca="1"/>
        <v/>
      </c>
      <c r="B15" s="159"/>
      <c r="C15" s="223"/>
      <c r="D15" s="227"/>
      <c r="J15" t="str">
        <f ca="1">IF(H15=1,SUMIF(H$4:H15,1),"")</f>
        <v/>
      </c>
      <c r="K15" t="str">
        <f t="shared" ca="1" si="0"/>
        <v/>
      </c>
      <c r="L15" t="str">
        <f t="shared" ca="1" si="1"/>
        <v/>
      </c>
      <c r="M15" s="13" t="str">
        <f ca="1"/>
        <v/>
      </c>
      <c r="N15" t="b">
        <f ca="1"/>
        <v>0</v>
      </c>
      <c r="O15" t="b">
        <f ca="1"/>
        <v>0</v>
      </c>
      <c r="P15" t="b">
        <f ca="1"/>
        <v>0</v>
      </c>
    </row>
    <row r="16" spans="1:16" ht="14.45">
      <c r="A16" s="85" t="str">
        <f ca="1"/>
        <v/>
      </c>
      <c r="B16" s="159"/>
      <c r="C16" s="223"/>
      <c r="D16" s="227"/>
      <c r="J16" t="str">
        <f ca="1">IF(H16=1,SUMIF(H$4:H16,1),"")</f>
        <v/>
      </c>
      <c r="K16" t="str">
        <f t="shared" ca="1" si="0"/>
        <v/>
      </c>
      <c r="L16" t="str">
        <f t="shared" ca="1" si="1"/>
        <v/>
      </c>
      <c r="M16" s="13" t="str">
        <f ca="1"/>
        <v/>
      </c>
      <c r="N16" t="b">
        <f ca="1"/>
        <v>0</v>
      </c>
      <c r="O16" t="b">
        <f ca="1"/>
        <v>0</v>
      </c>
      <c r="P16" t="b">
        <f ca="1"/>
        <v>0</v>
      </c>
    </row>
    <row r="17" spans="1:16" ht="14.45">
      <c r="A17" s="85" t="str">
        <f ca="1"/>
        <v/>
      </c>
      <c r="B17" s="159"/>
      <c r="C17" s="223"/>
      <c r="D17" s="227"/>
      <c r="J17" t="str">
        <f ca="1">IF(H17=1,SUMIF(H$4:H17,1),"")</f>
        <v/>
      </c>
      <c r="K17" t="str">
        <f t="shared" ca="1" si="0"/>
        <v/>
      </c>
      <c r="L17" t="str">
        <f t="shared" ca="1" si="1"/>
        <v/>
      </c>
      <c r="M17" s="13" t="str">
        <f ca="1"/>
        <v/>
      </c>
      <c r="N17" t="b">
        <f ca="1"/>
        <v>0</v>
      </c>
      <c r="O17" t="b">
        <f ca="1"/>
        <v>0</v>
      </c>
      <c r="P17" t="b">
        <f ca="1"/>
        <v>0</v>
      </c>
    </row>
    <row r="18" spans="1:16" ht="14.45">
      <c r="A18" s="85" t="str">
        <f ca="1"/>
        <v/>
      </c>
      <c r="B18" s="159"/>
      <c r="C18" s="223"/>
      <c r="D18" s="227"/>
      <c r="J18" t="str">
        <f ca="1">IF(H18=1,SUMIF(H$4:H18,1),"")</f>
        <v/>
      </c>
      <c r="K18" t="str">
        <f t="shared" ca="1" si="0"/>
        <v/>
      </c>
      <c r="L18" t="str">
        <f t="shared" ca="1" si="1"/>
        <v/>
      </c>
      <c r="M18" s="13" t="str">
        <f ca="1"/>
        <v/>
      </c>
      <c r="N18" t="b">
        <f ca="1"/>
        <v>0</v>
      </c>
      <c r="O18" t="b">
        <f ca="1"/>
        <v>0</v>
      </c>
      <c r="P18" t="b">
        <f ca="1"/>
        <v>0</v>
      </c>
    </row>
    <row r="19" spans="1:16" ht="14.45">
      <c r="A19" s="85" t="str">
        <f ca="1"/>
        <v/>
      </c>
      <c r="B19" s="159"/>
      <c r="C19" s="223"/>
      <c r="D19" s="227"/>
      <c r="J19" t="str">
        <f ca="1">IF(H19=1,SUMIF(H$4:H19,1),"")</f>
        <v/>
      </c>
      <c r="K19" t="str">
        <f t="shared" ca="1" si="0"/>
        <v/>
      </c>
      <c r="L19" t="str">
        <f t="shared" ca="1" si="1"/>
        <v/>
      </c>
      <c r="M19" s="13" t="str">
        <f ca="1"/>
        <v/>
      </c>
      <c r="N19" t="b">
        <f ca="1"/>
        <v>0</v>
      </c>
      <c r="O19" t="b">
        <f ca="1"/>
        <v>0</v>
      </c>
      <c r="P19" t="b">
        <f ca="1"/>
        <v>0</v>
      </c>
    </row>
    <row r="20" spans="1:16" ht="14.45">
      <c r="A20" s="85" t="str">
        <f ca="1"/>
        <v/>
      </c>
      <c r="B20" s="159"/>
      <c r="C20" s="223"/>
      <c r="D20" s="227"/>
      <c r="J20" t="str">
        <f ca="1">IF(H20=1,SUMIF(H$4:H20,1),"")</f>
        <v/>
      </c>
      <c r="K20" t="str">
        <f t="shared" ca="1" si="0"/>
        <v/>
      </c>
      <c r="L20" t="str">
        <f t="shared" ca="1" si="1"/>
        <v/>
      </c>
      <c r="M20" s="13" t="str">
        <f ca="1"/>
        <v/>
      </c>
      <c r="N20" t="b">
        <f ca="1"/>
        <v>0</v>
      </c>
      <c r="O20" t="b">
        <f ca="1"/>
        <v>0</v>
      </c>
      <c r="P20" t="b">
        <f ca="1"/>
        <v>0</v>
      </c>
    </row>
    <row r="21" spans="1:16" ht="14.45">
      <c r="A21" s="85" t="str">
        <f ca="1"/>
        <v/>
      </c>
      <c r="B21" s="159"/>
      <c r="C21" s="223"/>
      <c r="D21" s="227"/>
      <c r="J21" t="str">
        <f ca="1">IF(H21=1,SUMIF(H$4:H21,1),"")</f>
        <v/>
      </c>
      <c r="K21" t="str">
        <f t="shared" ca="1" si="0"/>
        <v/>
      </c>
      <c r="L21" t="str">
        <f t="shared" ca="1" si="1"/>
        <v/>
      </c>
      <c r="M21" s="13" t="str">
        <f ca="1"/>
        <v/>
      </c>
      <c r="N21" t="b">
        <f ca="1"/>
        <v>0</v>
      </c>
      <c r="O21" t="b">
        <f ca="1"/>
        <v>0</v>
      </c>
      <c r="P21" t="b">
        <f ca="1"/>
        <v>0</v>
      </c>
    </row>
    <row r="22" spans="1:16" ht="14.45">
      <c r="A22" s="85" t="str">
        <f ca="1"/>
        <v/>
      </c>
      <c r="B22" s="159"/>
      <c r="C22" s="223"/>
      <c r="D22" s="227"/>
      <c r="J22" t="str">
        <f ca="1">IF(H22=1,SUMIF(H$4:H22,1),"")</f>
        <v/>
      </c>
      <c r="K22" t="str">
        <f t="shared" ca="1" si="0"/>
        <v/>
      </c>
      <c r="L22" t="str">
        <f t="shared" ca="1" si="1"/>
        <v/>
      </c>
      <c r="M22" s="13" t="str">
        <f ca="1"/>
        <v/>
      </c>
      <c r="N22" t="b">
        <f ca="1"/>
        <v>0</v>
      </c>
      <c r="O22" t="b">
        <f ca="1"/>
        <v>0</v>
      </c>
      <c r="P22" t="b">
        <f ca="1"/>
        <v>0</v>
      </c>
    </row>
    <row r="23" spans="1:16" ht="14.45">
      <c r="A23" s="85" t="str">
        <f ca="1"/>
        <v/>
      </c>
      <c r="B23" s="159"/>
      <c r="C23" s="223"/>
      <c r="D23" s="227"/>
      <c r="J23" t="str">
        <f ca="1">IF(H23=1,SUMIF(H$4:H23,1),"")</f>
        <v/>
      </c>
      <c r="K23" t="str">
        <f t="shared" ca="1" si="0"/>
        <v/>
      </c>
      <c r="L23" t="str">
        <f t="shared" ca="1" si="1"/>
        <v/>
      </c>
      <c r="M23" s="13" t="str">
        <f ca="1"/>
        <v/>
      </c>
      <c r="N23" t="b">
        <f ca="1"/>
        <v>0</v>
      </c>
      <c r="O23" t="b">
        <f ca="1"/>
        <v>0</v>
      </c>
      <c r="P23" t="b">
        <f ca="1"/>
        <v>0</v>
      </c>
    </row>
    <row r="24" spans="1:16" ht="14.45">
      <c r="A24" s="85" t="str">
        <f ca="1"/>
        <v/>
      </c>
      <c r="B24" s="159"/>
      <c r="C24" s="223"/>
      <c r="D24" s="227"/>
      <c r="J24" t="str">
        <f ca="1">IF(H24=1,SUMIF(H$4:H24,1),"")</f>
        <v/>
      </c>
      <c r="K24" t="str">
        <f t="shared" ca="1" si="0"/>
        <v/>
      </c>
      <c r="L24" t="str">
        <f t="shared" ca="1" si="1"/>
        <v/>
      </c>
      <c r="M24" s="13" t="str">
        <f ca="1"/>
        <v/>
      </c>
      <c r="N24" t="b">
        <f ca="1"/>
        <v>0</v>
      </c>
      <c r="O24" t="b">
        <f ca="1"/>
        <v>0</v>
      </c>
      <c r="P24" t="b">
        <f ca="1"/>
        <v>0</v>
      </c>
    </row>
    <row r="25" spans="1:16" ht="14.45">
      <c r="A25" s="85" t="str">
        <f ca="1"/>
        <v/>
      </c>
      <c r="B25" s="159"/>
      <c r="C25" s="223"/>
      <c r="D25" s="227"/>
      <c r="J25" t="str">
        <f ca="1">IF(H25=1,SUMIF(H$4:H25,1),"")</f>
        <v/>
      </c>
      <c r="K25" t="str">
        <f t="shared" ref="K25:K88" ca="1" si="2">(IF(H25=2,IF(H24&lt;&gt;2,1,K24+1),""))</f>
        <v/>
      </c>
      <c r="L25" t="str">
        <f t="shared" ca="1" si="1"/>
        <v/>
      </c>
      <c r="M25" s="13" t="str">
        <f ca="1"/>
        <v/>
      </c>
      <c r="N25" t="b">
        <f ca="1"/>
        <v>0</v>
      </c>
      <c r="O25" t="b">
        <f ca="1"/>
        <v>0</v>
      </c>
      <c r="P25" t="b">
        <f ca="1"/>
        <v>0</v>
      </c>
    </row>
    <row r="26" spans="1:16" ht="14.45">
      <c r="A26" s="85" t="str">
        <f ca="1"/>
        <v/>
      </c>
      <c r="B26" s="159"/>
      <c r="C26" s="223"/>
      <c r="D26" s="227"/>
      <c r="J26" t="str">
        <f ca="1">IF(H26=1,SUMIF(H$4:H26,1),"")</f>
        <v/>
      </c>
      <c r="K26" t="str">
        <f t="shared" ca="1" si="2"/>
        <v/>
      </c>
      <c r="L26" t="str">
        <f t="shared" ca="1" si="1"/>
        <v/>
      </c>
      <c r="M26" s="13" t="str">
        <f ca="1"/>
        <v/>
      </c>
      <c r="N26" t="b">
        <f ca="1"/>
        <v>0</v>
      </c>
      <c r="O26" t="b">
        <f ca="1"/>
        <v>0</v>
      </c>
      <c r="P26" t="b">
        <f ca="1"/>
        <v>0</v>
      </c>
    </row>
    <row r="27" spans="1:16" ht="14.45">
      <c r="A27" s="85" t="str">
        <f ca="1"/>
        <v/>
      </c>
      <c r="B27" s="159"/>
      <c r="C27" s="223"/>
      <c r="D27" s="227"/>
      <c r="J27" t="str">
        <f ca="1">IF(H27=1,SUMIF(H$4:H27,1),"")</f>
        <v/>
      </c>
      <c r="K27" t="str">
        <f t="shared" ca="1" si="2"/>
        <v/>
      </c>
      <c r="L27" t="str">
        <f t="shared" ca="1" si="1"/>
        <v/>
      </c>
      <c r="M27" s="13" t="str">
        <f ca="1"/>
        <v/>
      </c>
      <c r="N27" t="b">
        <f ca="1"/>
        <v>0</v>
      </c>
      <c r="O27" t="b">
        <f ca="1"/>
        <v>0</v>
      </c>
      <c r="P27" t="b">
        <f ca="1"/>
        <v>0</v>
      </c>
    </row>
    <row r="28" spans="1:16" ht="14.45">
      <c r="A28" s="85" t="str">
        <f ca="1"/>
        <v/>
      </c>
      <c r="B28" s="159"/>
      <c r="C28" s="223"/>
      <c r="D28" s="227"/>
      <c r="J28" t="str">
        <f ca="1">IF(H28=1,SUMIF(H$4:H28,1),"")</f>
        <v/>
      </c>
      <c r="K28" t="str">
        <f t="shared" ca="1" si="2"/>
        <v/>
      </c>
      <c r="L28" t="str">
        <f t="shared" ca="1" si="1"/>
        <v/>
      </c>
      <c r="M28" s="13" t="str">
        <f ca="1"/>
        <v/>
      </c>
      <c r="N28" t="b">
        <f ca="1"/>
        <v>0</v>
      </c>
      <c r="O28" t="b">
        <f ca="1"/>
        <v>0</v>
      </c>
      <c r="P28" t="b">
        <f ca="1"/>
        <v>0</v>
      </c>
    </row>
    <row r="29" spans="1:16" ht="14.45">
      <c r="A29" s="85" t="str">
        <f ca="1"/>
        <v/>
      </c>
      <c r="B29" s="159"/>
      <c r="C29" s="223"/>
      <c r="D29" s="159"/>
      <c r="J29" t="str">
        <f ca="1">IF(H29=1,SUMIF(H$4:H29,1),"")</f>
        <v/>
      </c>
      <c r="K29" t="str">
        <f t="shared" ca="1" si="2"/>
        <v/>
      </c>
      <c r="L29" t="str">
        <f t="shared" ca="1" si="1"/>
        <v/>
      </c>
      <c r="M29" s="13" t="str">
        <f ca="1"/>
        <v/>
      </c>
      <c r="N29" t="b">
        <f ca="1"/>
        <v>0</v>
      </c>
      <c r="O29" t="b">
        <f ca="1"/>
        <v>0</v>
      </c>
      <c r="P29" t="b">
        <f ca="1"/>
        <v>0</v>
      </c>
    </row>
    <row r="30" spans="1:16" ht="14.45">
      <c r="A30" s="85" t="str">
        <f ca="1"/>
        <v/>
      </c>
      <c r="B30" s="159"/>
      <c r="C30" s="223"/>
      <c r="D30" s="227"/>
      <c r="J30" t="str">
        <f ca="1">IF(H30=1,SUMIF(H$4:H30,1),"")</f>
        <v/>
      </c>
      <c r="K30" t="str">
        <f t="shared" ca="1" si="2"/>
        <v/>
      </c>
      <c r="L30" t="str">
        <f t="shared" ca="1" si="1"/>
        <v/>
      </c>
      <c r="M30" s="13" t="str">
        <f ca="1"/>
        <v/>
      </c>
      <c r="N30" t="b">
        <f ca="1"/>
        <v>0</v>
      </c>
      <c r="O30" t="b">
        <f ca="1"/>
        <v>0</v>
      </c>
      <c r="P30" t="b">
        <f ca="1"/>
        <v>0</v>
      </c>
    </row>
    <row r="31" spans="1:16" ht="14.45">
      <c r="A31" s="85" t="str">
        <f ca="1"/>
        <v/>
      </c>
      <c r="B31" s="159"/>
      <c r="C31" s="223"/>
      <c r="D31" s="227"/>
      <c r="J31" t="str">
        <f ca="1">IF(H31=1,SUMIF(H$4:H31,1),"")</f>
        <v/>
      </c>
      <c r="K31" t="str">
        <f t="shared" ca="1" si="2"/>
        <v/>
      </c>
      <c r="L31" t="str">
        <f t="shared" ca="1" si="1"/>
        <v/>
      </c>
      <c r="M31" s="13" t="str">
        <f ca="1"/>
        <v/>
      </c>
      <c r="N31" t="b">
        <f ca="1"/>
        <v>0</v>
      </c>
      <c r="O31" t="b">
        <f ca="1"/>
        <v>0</v>
      </c>
      <c r="P31" t="b">
        <f ca="1"/>
        <v>0</v>
      </c>
    </row>
    <row r="32" spans="1:16" ht="14.45">
      <c r="A32" s="85" t="str">
        <f ca="1"/>
        <v/>
      </c>
      <c r="B32" s="159"/>
      <c r="C32" s="223"/>
      <c r="D32" s="227"/>
      <c r="J32" t="str">
        <f ca="1">IF(H32=1,SUMIF(H$4:H32,1),"")</f>
        <v/>
      </c>
      <c r="K32" t="str">
        <f t="shared" ca="1" si="2"/>
        <v/>
      </c>
      <c r="L32" t="str">
        <f t="shared" ca="1" si="1"/>
        <v/>
      </c>
      <c r="M32" s="13" t="str">
        <f ca="1"/>
        <v/>
      </c>
      <c r="N32" t="b">
        <f ca="1"/>
        <v>0</v>
      </c>
      <c r="O32" t="b">
        <f ca="1"/>
        <v>0</v>
      </c>
      <c r="P32" t="b">
        <f ca="1"/>
        <v>0</v>
      </c>
    </row>
    <row r="33" spans="1:16" ht="14.45">
      <c r="A33" s="85" t="str">
        <f ca="1"/>
        <v/>
      </c>
      <c r="B33" s="159"/>
      <c r="C33" s="223"/>
      <c r="D33" s="227"/>
      <c r="J33" t="str">
        <f ca="1">IF(H33=1,SUMIF(H$4:H33,1),"")</f>
        <v/>
      </c>
      <c r="K33" t="str">
        <f t="shared" ca="1" si="2"/>
        <v/>
      </c>
      <c r="L33" t="str">
        <f t="shared" ca="1" si="1"/>
        <v/>
      </c>
      <c r="M33" s="13" t="str">
        <f ca="1"/>
        <v/>
      </c>
      <c r="N33" t="b">
        <f ca="1"/>
        <v>0</v>
      </c>
      <c r="O33" t="b">
        <f ca="1"/>
        <v>0</v>
      </c>
      <c r="P33" t="b">
        <f ca="1"/>
        <v>0</v>
      </c>
    </row>
    <row r="34" spans="1:16" ht="14.45">
      <c r="A34" s="85" t="str">
        <f ca="1"/>
        <v/>
      </c>
      <c r="B34" s="159"/>
      <c r="C34" s="223"/>
      <c r="D34" s="227"/>
      <c r="J34" t="str">
        <f ca="1">IF(H34=1,SUMIF(H$4:H34,1),"")</f>
        <v/>
      </c>
      <c r="K34" t="str">
        <f t="shared" ca="1" si="2"/>
        <v/>
      </c>
      <c r="L34" t="str">
        <f t="shared" ca="1" si="1"/>
        <v/>
      </c>
      <c r="M34" s="13" t="str">
        <f ca="1"/>
        <v/>
      </c>
      <c r="N34" t="b">
        <f ca="1"/>
        <v>0</v>
      </c>
      <c r="O34" t="b">
        <f ca="1"/>
        <v>0</v>
      </c>
      <c r="P34" t="b">
        <f ca="1"/>
        <v>0</v>
      </c>
    </row>
    <row r="35" spans="1:16" ht="14.45">
      <c r="A35" s="85" t="str">
        <f ca="1"/>
        <v/>
      </c>
      <c r="B35" s="159"/>
      <c r="C35" s="223"/>
      <c r="D35" s="227"/>
      <c r="J35" t="str">
        <f ca="1">IF(H35=1,SUMIF(H$4:H35,1),"")</f>
        <v/>
      </c>
      <c r="K35" t="str">
        <f t="shared" ca="1" si="2"/>
        <v/>
      </c>
      <c r="L35" t="str">
        <f t="shared" ca="1" si="1"/>
        <v/>
      </c>
      <c r="M35" s="13" t="str">
        <f ca="1"/>
        <v/>
      </c>
      <c r="N35" t="b">
        <f ca="1"/>
        <v>0</v>
      </c>
      <c r="O35" t="b">
        <f ca="1"/>
        <v>0</v>
      </c>
      <c r="P35" t="b">
        <f ca="1"/>
        <v>0</v>
      </c>
    </row>
    <row r="36" spans="1:16" ht="14.45">
      <c r="A36" s="85" t="str">
        <f ca="1"/>
        <v/>
      </c>
      <c r="B36" s="159"/>
      <c r="C36" s="223"/>
      <c r="D36" s="227"/>
      <c r="J36" t="str">
        <f ca="1">IF(H36=1,SUMIF(H$4:H36,1),"")</f>
        <v/>
      </c>
      <c r="K36" t="str">
        <f t="shared" ca="1" si="2"/>
        <v/>
      </c>
      <c r="L36" t="str">
        <f t="shared" ca="1" si="1"/>
        <v/>
      </c>
      <c r="M36" s="13" t="str">
        <f ca="1"/>
        <v/>
      </c>
      <c r="N36" t="b">
        <f ca="1"/>
        <v>0</v>
      </c>
      <c r="O36" t="b">
        <f ca="1"/>
        <v>0</v>
      </c>
      <c r="P36" t="b">
        <f ca="1"/>
        <v>0</v>
      </c>
    </row>
    <row r="37" spans="1:16" ht="14.45">
      <c r="A37" s="85" t="str">
        <f ca="1"/>
        <v/>
      </c>
      <c r="B37" s="159"/>
      <c r="C37" s="223"/>
      <c r="D37" s="227"/>
      <c r="J37" t="str">
        <f ca="1">IF(H37=1,SUMIF(H$4:H37,1),"")</f>
        <v/>
      </c>
      <c r="K37" t="str">
        <f t="shared" ca="1" si="2"/>
        <v/>
      </c>
      <c r="L37" t="str">
        <f t="shared" ca="1" si="1"/>
        <v/>
      </c>
      <c r="M37" s="13" t="str">
        <f ca="1"/>
        <v/>
      </c>
      <c r="N37" t="b">
        <f ca="1"/>
        <v>0</v>
      </c>
      <c r="O37" t="b">
        <f ca="1"/>
        <v>0</v>
      </c>
      <c r="P37" t="b">
        <f ca="1"/>
        <v>0</v>
      </c>
    </row>
    <row r="38" spans="1:16" ht="14.45">
      <c r="A38" s="85" t="str">
        <f ca="1"/>
        <v/>
      </c>
      <c r="B38" s="159"/>
      <c r="C38" s="223"/>
      <c r="D38" s="227"/>
      <c r="J38" t="str">
        <f ca="1">IF(H38=1,SUMIF(H$4:H38,1),"")</f>
        <v/>
      </c>
      <c r="K38" t="str">
        <f t="shared" ca="1" si="2"/>
        <v/>
      </c>
      <c r="L38" t="str">
        <f t="shared" ca="1" si="1"/>
        <v/>
      </c>
      <c r="M38" s="13" t="str">
        <f ca="1"/>
        <v/>
      </c>
      <c r="N38" t="b">
        <f ca="1"/>
        <v>0</v>
      </c>
      <c r="O38" t="b">
        <f ca="1"/>
        <v>0</v>
      </c>
      <c r="P38" t="b">
        <f ca="1"/>
        <v>0</v>
      </c>
    </row>
    <row r="39" spans="1:16" ht="14.45">
      <c r="A39" s="85" t="str">
        <f ca="1"/>
        <v/>
      </c>
      <c r="B39" s="159"/>
      <c r="C39" s="223"/>
      <c r="D39" s="227"/>
      <c r="J39" t="str">
        <f ca="1">IF(H39=1,SUMIF(H$4:H39,1),"")</f>
        <v/>
      </c>
      <c r="K39" t="str">
        <f t="shared" ca="1" si="2"/>
        <v/>
      </c>
      <c r="L39" t="str">
        <f t="shared" ca="1" si="1"/>
        <v/>
      </c>
      <c r="M39" s="13" t="str">
        <f ca="1"/>
        <v/>
      </c>
      <c r="N39" t="b">
        <f ca="1"/>
        <v>0</v>
      </c>
      <c r="O39" t="b">
        <f ca="1"/>
        <v>0</v>
      </c>
      <c r="P39" t="b">
        <f ca="1"/>
        <v>0</v>
      </c>
    </row>
    <row r="40" spans="1:16" ht="14.45">
      <c r="A40" s="85" t="str">
        <f ca="1"/>
        <v/>
      </c>
      <c r="B40" s="159"/>
      <c r="C40" s="223"/>
      <c r="D40" s="227"/>
      <c r="J40" t="str">
        <f ca="1">IF(H40=1,SUMIF(H$4:H40,1),"")</f>
        <v/>
      </c>
      <c r="K40" t="str">
        <f t="shared" ca="1" si="2"/>
        <v/>
      </c>
      <c r="L40" t="str">
        <f t="shared" ca="1" si="1"/>
        <v/>
      </c>
      <c r="M40" s="13" t="str">
        <f ca="1"/>
        <v/>
      </c>
      <c r="N40" t="b">
        <f ca="1"/>
        <v>0</v>
      </c>
      <c r="O40" t="b">
        <f ca="1"/>
        <v>0</v>
      </c>
      <c r="P40" t="b">
        <f ca="1"/>
        <v>0</v>
      </c>
    </row>
    <row r="41" spans="1:16" ht="14.45">
      <c r="A41" s="85" t="str">
        <f ca="1"/>
        <v/>
      </c>
      <c r="B41" s="159"/>
      <c r="C41" s="223"/>
      <c r="D41" s="227"/>
      <c r="J41" t="str">
        <f ca="1">IF(H41=1,SUMIF(H$4:H41,1),"")</f>
        <v/>
      </c>
      <c r="K41" t="str">
        <f t="shared" ca="1" si="2"/>
        <v/>
      </c>
      <c r="L41" t="str">
        <f t="shared" ca="1" si="1"/>
        <v/>
      </c>
      <c r="M41" s="13" t="str">
        <f ca="1"/>
        <v/>
      </c>
      <c r="N41" t="b">
        <f ca="1"/>
        <v>0</v>
      </c>
      <c r="O41" t="b">
        <f ca="1"/>
        <v>0</v>
      </c>
      <c r="P41" t="b">
        <f ca="1"/>
        <v>0</v>
      </c>
    </row>
    <row r="42" spans="1:16" ht="14.45">
      <c r="A42" s="85" t="str">
        <f ca="1"/>
        <v/>
      </c>
      <c r="B42" s="159"/>
      <c r="C42" s="223"/>
      <c r="D42" s="227"/>
      <c r="J42" t="str">
        <f ca="1">IF(H42=1,SUMIF(H$4:H42,1),"")</f>
        <v/>
      </c>
      <c r="K42" t="str">
        <f t="shared" ca="1" si="2"/>
        <v/>
      </c>
      <c r="L42" t="str">
        <f t="shared" ca="1" si="1"/>
        <v/>
      </c>
      <c r="M42" s="13" t="str">
        <f ca="1"/>
        <v/>
      </c>
      <c r="N42" t="b">
        <f ca="1"/>
        <v>0</v>
      </c>
      <c r="O42" t="b">
        <f ca="1"/>
        <v>0</v>
      </c>
      <c r="P42" t="b">
        <f ca="1"/>
        <v>0</v>
      </c>
    </row>
    <row r="43" spans="1:16" ht="14.45">
      <c r="A43" s="85" t="str">
        <f ca="1"/>
        <v/>
      </c>
      <c r="B43" s="159"/>
      <c r="C43" s="223"/>
      <c r="D43" s="227"/>
      <c r="J43" t="str">
        <f ca="1">IF(H43=1,SUMIF(H$4:H43,1),"")</f>
        <v/>
      </c>
      <c r="K43" t="str">
        <f t="shared" ca="1" si="2"/>
        <v/>
      </c>
      <c r="L43" t="str">
        <f t="shared" ca="1" si="1"/>
        <v/>
      </c>
      <c r="M43" s="13" t="str">
        <f ca="1"/>
        <v/>
      </c>
      <c r="N43" t="b">
        <f ca="1"/>
        <v>0</v>
      </c>
      <c r="O43" t="b">
        <f ca="1"/>
        <v>0</v>
      </c>
      <c r="P43" t="b">
        <f ca="1"/>
        <v>0</v>
      </c>
    </row>
    <row r="44" spans="1:16" ht="14.45">
      <c r="A44" s="85" t="str">
        <f ca="1"/>
        <v/>
      </c>
      <c r="B44" s="159"/>
      <c r="C44" s="223"/>
      <c r="D44" s="227"/>
      <c r="J44" t="str">
        <f ca="1">IF(H44=1,SUMIF(H$4:H44,1),"")</f>
        <v/>
      </c>
      <c r="K44" t="str">
        <f t="shared" ca="1" si="2"/>
        <v/>
      </c>
      <c r="L44" t="str">
        <f t="shared" ca="1" si="1"/>
        <v/>
      </c>
      <c r="M44" s="13" t="str">
        <f ca="1"/>
        <v/>
      </c>
      <c r="N44" t="b">
        <f ca="1"/>
        <v>0</v>
      </c>
      <c r="O44" t="b">
        <f ca="1"/>
        <v>0</v>
      </c>
      <c r="P44" t="b">
        <f ca="1"/>
        <v>0</v>
      </c>
    </row>
    <row r="45" spans="1:16" ht="14.45">
      <c r="A45" s="85" t="str">
        <f ca="1"/>
        <v/>
      </c>
      <c r="B45" s="159"/>
      <c r="C45" s="223"/>
      <c r="D45" s="227"/>
      <c r="J45" t="str">
        <f ca="1">IF(H45=1,SUMIF(H$4:H45,1),"")</f>
        <v/>
      </c>
      <c r="K45" t="str">
        <f t="shared" ca="1" si="2"/>
        <v/>
      </c>
      <c r="L45" t="str">
        <f t="shared" ca="1" si="1"/>
        <v/>
      </c>
      <c r="M45" s="13" t="str">
        <f ca="1"/>
        <v/>
      </c>
      <c r="N45" t="b">
        <f ca="1"/>
        <v>0</v>
      </c>
      <c r="O45" t="b">
        <f ca="1"/>
        <v>0</v>
      </c>
      <c r="P45" t="b">
        <f ca="1"/>
        <v>0</v>
      </c>
    </row>
    <row r="46" spans="1:16" ht="14.45">
      <c r="A46" s="85" t="str">
        <f ca="1"/>
        <v/>
      </c>
      <c r="B46" s="159"/>
      <c r="C46" s="223"/>
      <c r="D46" s="227"/>
      <c r="J46" t="str">
        <f ca="1">IF(H46=1,SUMIF(H$4:H46,1),"")</f>
        <v/>
      </c>
      <c r="K46" t="str">
        <f t="shared" ca="1" si="2"/>
        <v/>
      </c>
      <c r="L46" t="str">
        <f t="shared" ca="1" si="1"/>
        <v/>
      </c>
      <c r="M46" s="13" t="str">
        <f ca="1"/>
        <v/>
      </c>
      <c r="N46" t="b">
        <f ca="1"/>
        <v>0</v>
      </c>
      <c r="O46" t="b">
        <f ca="1"/>
        <v>0</v>
      </c>
      <c r="P46" t="b">
        <f ca="1"/>
        <v>0</v>
      </c>
    </row>
    <row r="47" spans="1:16" ht="14.45">
      <c r="A47" s="85" t="str">
        <f ca="1"/>
        <v/>
      </c>
      <c r="B47" s="159"/>
      <c r="C47" s="223"/>
      <c r="D47" s="227"/>
      <c r="J47" t="str">
        <f ca="1">IF(H47=1,SUMIF(H$4:H47,1),"")</f>
        <v/>
      </c>
      <c r="K47" t="str">
        <f t="shared" ca="1" si="2"/>
        <v/>
      </c>
      <c r="L47" t="str">
        <f t="shared" ca="1" si="1"/>
        <v/>
      </c>
      <c r="M47" s="13" t="str">
        <f ca="1"/>
        <v/>
      </c>
      <c r="N47" t="b">
        <f ca="1"/>
        <v>0</v>
      </c>
      <c r="O47" t="b">
        <f ca="1"/>
        <v>0</v>
      </c>
      <c r="P47" t="b">
        <f ca="1"/>
        <v>0</v>
      </c>
    </row>
    <row r="48" spans="1:16" ht="14.45">
      <c r="A48" s="85" t="str">
        <f ca="1"/>
        <v/>
      </c>
      <c r="B48" s="159"/>
      <c r="C48" s="223"/>
      <c r="D48" s="227"/>
      <c r="J48" t="str">
        <f ca="1">IF(H48=1,SUMIF(H$4:H48,1),"")</f>
        <v/>
      </c>
      <c r="K48" t="str">
        <f t="shared" ca="1" si="2"/>
        <v/>
      </c>
      <c r="L48" t="str">
        <f t="shared" ca="1" si="1"/>
        <v/>
      </c>
      <c r="M48" s="13" t="str">
        <f ca="1"/>
        <v/>
      </c>
      <c r="N48" t="b">
        <f ca="1"/>
        <v>0</v>
      </c>
      <c r="O48" t="b">
        <f ca="1"/>
        <v>0</v>
      </c>
      <c r="P48" t="b">
        <f ca="1"/>
        <v>0</v>
      </c>
    </row>
    <row r="49" spans="1:16" ht="14.45">
      <c r="A49" s="85" t="str">
        <f ca="1"/>
        <v/>
      </c>
      <c r="B49" s="159"/>
      <c r="C49" s="223"/>
      <c r="D49" s="227"/>
      <c r="J49" t="str">
        <f ca="1">IF(H49=1,SUMIF(H$4:H49,1),"")</f>
        <v/>
      </c>
      <c r="K49" t="str">
        <f t="shared" ca="1" si="2"/>
        <v/>
      </c>
      <c r="L49" t="str">
        <f t="shared" ca="1" si="1"/>
        <v/>
      </c>
      <c r="M49" s="13" t="str">
        <f ca="1"/>
        <v/>
      </c>
      <c r="N49" t="b">
        <f ca="1"/>
        <v>0</v>
      </c>
      <c r="O49" t="b">
        <f ca="1"/>
        <v>0</v>
      </c>
      <c r="P49" t="b">
        <f ca="1"/>
        <v>0</v>
      </c>
    </row>
    <row r="50" spans="1:16" ht="14.45">
      <c r="A50" s="85" t="str">
        <f ca="1"/>
        <v/>
      </c>
      <c r="B50" s="159"/>
      <c r="C50" s="223"/>
      <c r="D50" s="227"/>
      <c r="J50" t="str">
        <f ca="1">IF(H50=1,SUMIF(H$4:H50,1),"")</f>
        <v/>
      </c>
      <c r="K50" t="str">
        <f t="shared" ca="1" si="2"/>
        <v/>
      </c>
      <c r="L50" t="str">
        <f t="shared" ca="1" si="1"/>
        <v/>
      </c>
      <c r="M50" s="13" t="str">
        <f ca="1"/>
        <v/>
      </c>
      <c r="N50" t="b">
        <f ca="1"/>
        <v>0</v>
      </c>
      <c r="O50" t="b">
        <f ca="1"/>
        <v>0</v>
      </c>
      <c r="P50" t="b">
        <f ca="1"/>
        <v>0</v>
      </c>
    </row>
    <row r="51" spans="1:16" ht="14.45">
      <c r="A51" s="85" t="str">
        <f ca="1"/>
        <v/>
      </c>
      <c r="B51" s="159"/>
      <c r="C51" s="223"/>
      <c r="D51" s="227"/>
      <c r="J51" t="str">
        <f ca="1">IF(H51=1,SUMIF(H$4:H51,1),"")</f>
        <v/>
      </c>
      <c r="K51" t="str">
        <f t="shared" ca="1" si="2"/>
        <v/>
      </c>
      <c r="L51" t="str">
        <f t="shared" ca="1" si="1"/>
        <v/>
      </c>
      <c r="M51" s="13" t="str">
        <f ca="1"/>
        <v/>
      </c>
      <c r="N51" t="b">
        <f ca="1"/>
        <v>0</v>
      </c>
      <c r="O51" t="b">
        <f ca="1"/>
        <v>0</v>
      </c>
      <c r="P51" t="b">
        <f ca="1"/>
        <v>0</v>
      </c>
    </row>
    <row r="52" spans="1:16" ht="14.45">
      <c r="A52" s="85" t="str">
        <f ca="1"/>
        <v/>
      </c>
      <c r="B52" s="159"/>
      <c r="C52" s="223"/>
      <c r="D52" s="227"/>
      <c r="J52" t="str">
        <f ca="1">IF(H52=1,SUMIF(H$4:H52,1),"")</f>
        <v/>
      </c>
      <c r="K52" t="str">
        <f t="shared" ca="1" si="2"/>
        <v/>
      </c>
      <c r="L52" t="str">
        <f t="shared" ca="1" si="1"/>
        <v/>
      </c>
      <c r="M52" s="13" t="str">
        <f ca="1"/>
        <v/>
      </c>
      <c r="N52" t="b">
        <f ca="1"/>
        <v>0</v>
      </c>
      <c r="O52" t="b">
        <f ca="1"/>
        <v>0</v>
      </c>
      <c r="P52" t="b">
        <f ca="1"/>
        <v>0</v>
      </c>
    </row>
    <row r="53" spans="1:16" ht="14.45">
      <c r="A53" s="85" t="str">
        <f ca="1"/>
        <v/>
      </c>
      <c r="B53" s="159"/>
      <c r="C53" s="223"/>
      <c r="D53" s="227"/>
      <c r="J53" t="str">
        <f ca="1">IF(H53=1,SUMIF(H$4:H53,1),"")</f>
        <v/>
      </c>
      <c r="K53" t="str">
        <f t="shared" ca="1" si="2"/>
        <v/>
      </c>
      <c r="L53" t="str">
        <f t="shared" ca="1" si="1"/>
        <v/>
      </c>
      <c r="M53" s="13" t="str">
        <f ca="1"/>
        <v/>
      </c>
      <c r="N53" t="b">
        <f ca="1"/>
        <v>0</v>
      </c>
      <c r="O53" t="b">
        <f ca="1"/>
        <v>0</v>
      </c>
      <c r="P53" t="b">
        <f ca="1"/>
        <v>0</v>
      </c>
    </row>
    <row r="54" spans="1:16" ht="14.45">
      <c r="A54" s="85" t="str">
        <f ca="1"/>
        <v/>
      </c>
      <c r="B54" s="159"/>
      <c r="C54" s="223"/>
      <c r="D54" s="227"/>
      <c r="J54" t="str">
        <f ca="1">IF(H54=1,SUMIF(H$4:H54,1),"")</f>
        <v/>
      </c>
      <c r="K54" t="str">
        <f t="shared" ca="1" si="2"/>
        <v/>
      </c>
      <c r="L54" t="str">
        <f t="shared" ca="1" si="1"/>
        <v/>
      </c>
      <c r="M54" s="13" t="str">
        <f ca="1"/>
        <v/>
      </c>
      <c r="N54" t="b">
        <f ca="1"/>
        <v>0</v>
      </c>
      <c r="O54" t="b">
        <f ca="1"/>
        <v>0</v>
      </c>
      <c r="P54" t="b">
        <f ca="1"/>
        <v>0</v>
      </c>
    </row>
    <row r="55" spans="1:16" ht="14.45">
      <c r="A55" s="85" t="str">
        <f ca="1"/>
        <v/>
      </c>
      <c r="B55" s="159"/>
      <c r="C55" s="223"/>
      <c r="D55" s="227"/>
      <c r="J55" t="str">
        <f ca="1">IF(H55=1,SUMIF(H$4:H55,1),"")</f>
        <v/>
      </c>
      <c r="K55" t="str">
        <f t="shared" ca="1" si="2"/>
        <v/>
      </c>
      <c r="L55" t="str">
        <f t="shared" ca="1" si="1"/>
        <v/>
      </c>
      <c r="M55" s="13" t="str">
        <f ca="1"/>
        <v/>
      </c>
      <c r="N55" t="b">
        <f ca="1"/>
        <v>0</v>
      </c>
      <c r="O55" t="b">
        <f ca="1"/>
        <v>0</v>
      </c>
      <c r="P55" t="b">
        <f ca="1"/>
        <v>0</v>
      </c>
    </row>
    <row r="56" spans="1:16" ht="14.45">
      <c r="A56" s="85" t="str">
        <f ca="1"/>
        <v/>
      </c>
      <c r="B56" s="159"/>
      <c r="C56" s="223"/>
      <c r="D56" s="227"/>
      <c r="J56" t="str">
        <f ca="1">IF(H56=1,SUMIF(H$4:H56,1),"")</f>
        <v/>
      </c>
      <c r="K56" t="str">
        <f t="shared" ca="1" si="2"/>
        <v/>
      </c>
      <c r="L56" t="str">
        <f t="shared" ca="1" si="1"/>
        <v/>
      </c>
      <c r="M56" s="13" t="str">
        <f ca="1"/>
        <v/>
      </c>
      <c r="N56" t="b">
        <f ca="1"/>
        <v>0</v>
      </c>
      <c r="O56" t="b">
        <f ca="1"/>
        <v>0</v>
      </c>
      <c r="P56" t="b">
        <f ca="1"/>
        <v>0</v>
      </c>
    </row>
    <row r="57" spans="1:16" ht="14.45">
      <c r="A57" s="85" t="str">
        <f ca="1"/>
        <v/>
      </c>
      <c r="B57" s="159"/>
      <c r="C57" s="223"/>
      <c r="D57" s="227"/>
      <c r="J57" t="str">
        <f ca="1">IF(H57=1,SUMIF(H$4:H57,1),"")</f>
        <v/>
      </c>
      <c r="K57" t="str">
        <f t="shared" ca="1" si="2"/>
        <v/>
      </c>
      <c r="L57" t="str">
        <f t="shared" ca="1" si="1"/>
        <v/>
      </c>
      <c r="M57" s="13" t="str">
        <f ca="1"/>
        <v/>
      </c>
      <c r="N57" t="b">
        <f ca="1"/>
        <v>0</v>
      </c>
      <c r="O57" t="b">
        <f ca="1"/>
        <v>0</v>
      </c>
      <c r="P57" t="b">
        <f ca="1"/>
        <v>0</v>
      </c>
    </row>
    <row r="58" spans="1:16" ht="14.45">
      <c r="A58" s="85" t="str">
        <f ca="1"/>
        <v/>
      </c>
      <c r="B58" s="159"/>
      <c r="C58" s="223"/>
      <c r="D58" s="227"/>
      <c r="J58" t="str">
        <f ca="1">IF(H58=1,SUMIF(H$4:H58,1),"")</f>
        <v/>
      </c>
      <c r="K58" t="str">
        <f t="shared" ca="1" si="2"/>
        <v/>
      </c>
      <c r="L58" t="str">
        <f t="shared" ca="1" si="1"/>
        <v/>
      </c>
      <c r="M58" s="13" t="str">
        <f ca="1"/>
        <v/>
      </c>
      <c r="N58" t="b">
        <f ca="1"/>
        <v>0</v>
      </c>
      <c r="O58" t="b">
        <f ca="1"/>
        <v>0</v>
      </c>
      <c r="P58" t="b">
        <f ca="1"/>
        <v>0</v>
      </c>
    </row>
    <row r="59" spans="1:16" ht="14.45">
      <c r="A59" s="85" t="str">
        <f ca="1"/>
        <v/>
      </c>
      <c r="B59" s="159"/>
      <c r="C59" s="223"/>
      <c r="D59" s="227"/>
      <c r="J59" t="str">
        <f ca="1">IF(H59=1,SUMIF(H$4:H59,1),"")</f>
        <v/>
      </c>
      <c r="K59" t="str">
        <f t="shared" ca="1" si="2"/>
        <v/>
      </c>
      <c r="L59" t="str">
        <f t="shared" ca="1" si="1"/>
        <v/>
      </c>
      <c r="M59" s="13" t="str">
        <f ca="1"/>
        <v/>
      </c>
      <c r="N59" t="b">
        <f ca="1"/>
        <v>0</v>
      </c>
      <c r="O59" t="b">
        <f ca="1"/>
        <v>0</v>
      </c>
      <c r="P59" t="b">
        <f ca="1"/>
        <v>0</v>
      </c>
    </row>
    <row r="60" spans="1:16" ht="14.45">
      <c r="A60" s="85" t="str">
        <f ca="1"/>
        <v/>
      </c>
      <c r="B60" s="159"/>
      <c r="C60" s="223"/>
      <c r="D60" s="227"/>
      <c r="J60" t="str">
        <f ca="1">IF(H60=1,SUMIF(H$4:H60,1),"")</f>
        <v/>
      </c>
      <c r="K60" t="str">
        <f t="shared" ca="1" si="2"/>
        <v/>
      </c>
      <c r="L60" t="str">
        <f t="shared" ca="1" si="1"/>
        <v/>
      </c>
      <c r="M60" s="13" t="str">
        <f ca="1"/>
        <v/>
      </c>
      <c r="N60" t="b">
        <f ca="1"/>
        <v>0</v>
      </c>
      <c r="O60" t="b">
        <f ca="1"/>
        <v>0</v>
      </c>
      <c r="P60" t="b">
        <f ca="1"/>
        <v>0</v>
      </c>
    </row>
    <row r="61" spans="1:16" ht="14.45">
      <c r="A61" s="85" t="str">
        <f ca="1"/>
        <v/>
      </c>
      <c r="B61" s="159"/>
      <c r="C61" s="223"/>
      <c r="D61" s="227"/>
      <c r="J61" t="str">
        <f ca="1">IF(H61=1,SUMIF(H$4:H61,1),"")</f>
        <v/>
      </c>
      <c r="K61" t="str">
        <f t="shared" ca="1" si="2"/>
        <v/>
      </c>
      <c r="L61" t="str">
        <f t="shared" ca="1" si="1"/>
        <v/>
      </c>
      <c r="M61" s="13" t="str">
        <f ca="1"/>
        <v/>
      </c>
      <c r="N61" t="b">
        <f ca="1"/>
        <v>0</v>
      </c>
      <c r="O61" t="b">
        <f ca="1"/>
        <v>0</v>
      </c>
      <c r="P61" t="b">
        <f ca="1"/>
        <v>0</v>
      </c>
    </row>
    <row r="62" spans="1:16" ht="14.45">
      <c r="A62" s="85" t="str">
        <f ca="1"/>
        <v/>
      </c>
      <c r="B62" s="159"/>
      <c r="C62" s="223"/>
      <c r="D62" s="227"/>
      <c r="J62" t="str">
        <f ca="1">IF(H62=1,SUMIF(H$4:H62,1),"")</f>
        <v/>
      </c>
      <c r="K62" t="str">
        <f t="shared" ca="1" si="2"/>
        <v/>
      </c>
      <c r="L62" t="str">
        <f t="shared" ca="1" si="1"/>
        <v/>
      </c>
      <c r="M62" s="13" t="str">
        <f ca="1"/>
        <v/>
      </c>
      <c r="N62" t="b">
        <f ca="1"/>
        <v>0</v>
      </c>
      <c r="O62" t="b">
        <f ca="1"/>
        <v>0</v>
      </c>
      <c r="P62" t="b">
        <f ca="1"/>
        <v>0</v>
      </c>
    </row>
    <row r="63" spans="1:16" ht="14.45">
      <c r="A63" s="85" t="str">
        <f ca="1"/>
        <v/>
      </c>
      <c r="B63" s="159"/>
      <c r="C63" s="223"/>
      <c r="D63" s="227"/>
      <c r="J63" t="str">
        <f ca="1">IF(H63=1,SUMIF(H$4:H63,1),"")</f>
        <v/>
      </c>
      <c r="K63" t="str">
        <f t="shared" ca="1" si="2"/>
        <v/>
      </c>
      <c r="L63" t="str">
        <f t="shared" ca="1" si="1"/>
        <v/>
      </c>
      <c r="M63" s="13" t="str">
        <f ca="1"/>
        <v/>
      </c>
      <c r="N63" t="b">
        <f ca="1"/>
        <v>0</v>
      </c>
      <c r="O63" t="b">
        <f ca="1"/>
        <v>0</v>
      </c>
      <c r="P63" t="b">
        <f ca="1"/>
        <v>0</v>
      </c>
    </row>
    <row r="64" spans="1:16" ht="14.45">
      <c r="A64" s="85" t="str">
        <f ca="1"/>
        <v/>
      </c>
      <c r="B64" s="159"/>
      <c r="C64" s="223"/>
      <c r="D64" s="227"/>
      <c r="J64" t="str">
        <f ca="1">IF(H64=1,SUMIF(H$4:H64,1),"")</f>
        <v/>
      </c>
      <c r="K64" t="str">
        <f t="shared" ca="1" si="2"/>
        <v/>
      </c>
      <c r="L64" t="str">
        <f t="shared" ca="1" si="1"/>
        <v/>
      </c>
      <c r="M64" s="13" t="str">
        <f ca="1"/>
        <v/>
      </c>
      <c r="N64" t="b">
        <f ca="1"/>
        <v>0</v>
      </c>
      <c r="O64" t="b">
        <f ca="1"/>
        <v>0</v>
      </c>
      <c r="P64" t="b">
        <f ca="1"/>
        <v>0</v>
      </c>
    </row>
    <row r="65" spans="1:16" ht="14.45">
      <c r="A65" s="85" t="str">
        <f ca="1"/>
        <v/>
      </c>
      <c r="B65" s="159"/>
      <c r="C65" s="223"/>
      <c r="D65" s="227"/>
      <c r="J65" t="str">
        <f ca="1">IF(H65=1,SUMIF(H$4:H65,1),"")</f>
        <v/>
      </c>
      <c r="K65" t="str">
        <f t="shared" ca="1" si="2"/>
        <v/>
      </c>
      <c r="L65" t="str">
        <f t="shared" ca="1" si="1"/>
        <v/>
      </c>
      <c r="M65" s="13" t="str">
        <f ca="1"/>
        <v/>
      </c>
      <c r="N65" t="b">
        <f ca="1"/>
        <v>0</v>
      </c>
      <c r="O65" t="b">
        <f ca="1"/>
        <v>0</v>
      </c>
      <c r="P65" t="b">
        <f ca="1"/>
        <v>0</v>
      </c>
    </row>
    <row r="66" spans="1:16" ht="14.45">
      <c r="A66" s="85" t="str">
        <f ca="1"/>
        <v/>
      </c>
      <c r="B66" s="159"/>
      <c r="C66" s="223"/>
      <c r="D66" s="227"/>
      <c r="J66" t="str">
        <f ca="1">IF(H66=1,SUMIF(H$4:H66,1),"")</f>
        <v/>
      </c>
      <c r="K66" t="str">
        <f t="shared" ca="1" si="2"/>
        <v/>
      </c>
      <c r="L66" t="str">
        <f t="shared" ca="1" si="1"/>
        <v/>
      </c>
      <c r="M66" s="13" t="str">
        <f ca="1"/>
        <v/>
      </c>
      <c r="N66" t="b">
        <f ca="1"/>
        <v>0</v>
      </c>
      <c r="O66" t="b">
        <f ca="1"/>
        <v>0</v>
      </c>
      <c r="P66" t="b">
        <f ca="1"/>
        <v>0</v>
      </c>
    </row>
    <row r="67" spans="1:16" ht="14.45">
      <c r="A67" s="85" t="str">
        <f ca="1"/>
        <v/>
      </c>
      <c r="B67" s="159"/>
      <c r="C67" s="223"/>
      <c r="D67" s="227"/>
      <c r="J67" t="str">
        <f ca="1">IF(H67=1,SUMIF(H$4:H67,1),"")</f>
        <v/>
      </c>
      <c r="K67" t="str">
        <f t="shared" ca="1" si="2"/>
        <v/>
      </c>
      <c r="L67" t="str">
        <f t="shared" ca="1" si="1"/>
        <v/>
      </c>
      <c r="M67" s="13" t="str">
        <f ca="1"/>
        <v/>
      </c>
      <c r="N67" t="b">
        <f ca="1"/>
        <v>0</v>
      </c>
      <c r="O67" t="b">
        <f ca="1"/>
        <v>0</v>
      </c>
      <c r="P67" t="b">
        <f ca="1"/>
        <v>0</v>
      </c>
    </row>
    <row r="68" spans="1:16" ht="14.45">
      <c r="A68" s="85" t="str">
        <f ca="1"/>
        <v/>
      </c>
      <c r="B68" s="159"/>
      <c r="C68" s="223"/>
      <c r="D68" s="227"/>
      <c r="J68" t="str">
        <f ca="1">IF(H68=1,SUMIF(H$4:H68,1),"")</f>
        <v/>
      </c>
      <c r="K68" t="str">
        <f t="shared" ca="1" si="2"/>
        <v/>
      </c>
      <c r="L68" t="str">
        <f t="shared" ca="1" si="1"/>
        <v/>
      </c>
      <c r="M68" s="13" t="str">
        <f ca="1"/>
        <v/>
      </c>
      <c r="N68" t="b">
        <f ca="1"/>
        <v>0</v>
      </c>
      <c r="O68" t="b">
        <f ca="1"/>
        <v>0</v>
      </c>
      <c r="P68" t="b">
        <f ca="1"/>
        <v>0</v>
      </c>
    </row>
    <row r="69" spans="1:16" ht="14.45">
      <c r="A69" s="85" t="str">
        <f ca="1"/>
        <v/>
      </c>
      <c r="B69" s="159"/>
      <c r="C69" s="223"/>
      <c r="D69" s="227"/>
      <c r="J69" t="str">
        <f ca="1">IF(H69=1,SUMIF(H$4:H69,1),"")</f>
        <v/>
      </c>
      <c r="K69" t="str">
        <f t="shared" ca="1" si="2"/>
        <v/>
      </c>
      <c r="L69" t="str">
        <f t="shared" ref="L69:L103" ca="1" si="3">IF(P69,IF(J69="",L68,J69),"")</f>
        <v/>
      </c>
      <c r="M69" s="13" t="str">
        <f ca="1"/>
        <v/>
      </c>
      <c r="N69" t="b">
        <f ca="1"/>
        <v>0</v>
      </c>
      <c r="O69" t="b">
        <f ca="1"/>
        <v>0</v>
      </c>
      <c r="P69" t="b">
        <f ca="1"/>
        <v>0</v>
      </c>
    </row>
    <row r="70" spans="1:16" ht="14.45">
      <c r="A70" s="85" t="str">
        <f ca="1"/>
        <v/>
      </c>
      <c r="B70" s="159"/>
      <c r="C70" s="223"/>
      <c r="D70" s="227"/>
      <c r="J70" t="str">
        <f ca="1">IF(H70=1,SUMIF(H$4:H70,1),"")</f>
        <v/>
      </c>
      <c r="K70" t="str">
        <f t="shared" ca="1" si="2"/>
        <v/>
      </c>
      <c r="L70" t="str">
        <f t="shared" ca="1" si="3"/>
        <v/>
      </c>
      <c r="M70" s="13" t="str">
        <f ca="1"/>
        <v/>
      </c>
      <c r="N70" t="b">
        <f ca="1"/>
        <v>0</v>
      </c>
      <c r="O70" t="b">
        <f ca="1"/>
        <v>0</v>
      </c>
      <c r="P70" t="b">
        <f ca="1"/>
        <v>0</v>
      </c>
    </row>
    <row r="71" spans="1:16" ht="14.45">
      <c r="A71" s="85" t="str">
        <f ca="1"/>
        <v/>
      </c>
      <c r="B71" s="159"/>
      <c r="C71" s="223"/>
      <c r="D71" s="227"/>
      <c r="J71" t="str">
        <f ca="1">IF(H71=1,SUMIF(H$4:H71,1),"")</f>
        <v/>
      </c>
      <c r="K71" t="str">
        <f t="shared" ca="1" si="2"/>
        <v/>
      </c>
      <c r="L71" t="str">
        <f t="shared" ca="1" si="3"/>
        <v/>
      </c>
      <c r="M71" s="13" t="str">
        <f ca="1"/>
        <v/>
      </c>
      <c r="N71" t="b">
        <f ca="1"/>
        <v>0</v>
      </c>
      <c r="O71" t="b">
        <f ca="1"/>
        <v>0</v>
      </c>
      <c r="P71" t="b">
        <f ca="1"/>
        <v>0</v>
      </c>
    </row>
    <row r="72" spans="1:16" ht="14.45">
      <c r="A72" s="85" t="str">
        <f ca="1"/>
        <v/>
      </c>
      <c r="B72" s="159"/>
      <c r="C72" s="223"/>
      <c r="D72" s="227"/>
      <c r="J72" t="str">
        <f ca="1">IF(H72=1,SUMIF(H$4:H72,1),"")</f>
        <v/>
      </c>
      <c r="K72" t="str">
        <f t="shared" ca="1" si="2"/>
        <v/>
      </c>
      <c r="L72" t="str">
        <f t="shared" ca="1" si="3"/>
        <v/>
      </c>
      <c r="M72" s="13" t="str">
        <f ca="1"/>
        <v/>
      </c>
      <c r="N72" t="b">
        <f ca="1"/>
        <v>0</v>
      </c>
      <c r="O72" t="b">
        <f ca="1"/>
        <v>0</v>
      </c>
      <c r="P72" t="b">
        <f ca="1"/>
        <v>0</v>
      </c>
    </row>
    <row r="73" spans="1:16" ht="14.45">
      <c r="A73" s="85" t="str">
        <f ca="1"/>
        <v/>
      </c>
      <c r="B73" s="159"/>
      <c r="C73" s="223"/>
      <c r="D73" s="227"/>
      <c r="J73" t="str">
        <f ca="1">IF(H73=1,SUMIF(H$4:H73,1),"")</f>
        <v/>
      </c>
      <c r="K73" t="str">
        <f t="shared" ca="1" si="2"/>
        <v/>
      </c>
      <c r="L73" t="str">
        <f t="shared" ca="1" si="3"/>
        <v/>
      </c>
      <c r="M73" s="13" t="str">
        <f ca="1"/>
        <v/>
      </c>
      <c r="N73" t="b">
        <f ca="1"/>
        <v>0</v>
      </c>
      <c r="O73" t="b">
        <f ca="1"/>
        <v>0</v>
      </c>
      <c r="P73" t="b">
        <f ca="1"/>
        <v>0</v>
      </c>
    </row>
    <row r="74" spans="1:16" ht="14.45">
      <c r="A74" s="85" t="str">
        <f ca="1"/>
        <v/>
      </c>
      <c r="B74" s="159"/>
      <c r="C74" s="223"/>
      <c r="D74" s="227"/>
      <c r="J74" t="str">
        <f ca="1">IF(H74=1,SUMIF(H$4:H74,1),"")</f>
        <v/>
      </c>
      <c r="K74" t="str">
        <f t="shared" ca="1" si="2"/>
        <v/>
      </c>
      <c r="L74" t="str">
        <f t="shared" ca="1" si="3"/>
        <v/>
      </c>
      <c r="M74" s="13" t="str">
        <f ca="1"/>
        <v/>
      </c>
      <c r="N74" t="b">
        <f ca="1"/>
        <v>0</v>
      </c>
      <c r="O74" t="b">
        <f ca="1"/>
        <v>0</v>
      </c>
      <c r="P74" t="b">
        <f ca="1"/>
        <v>0</v>
      </c>
    </row>
    <row r="75" spans="1:16" ht="14.45">
      <c r="A75" s="85" t="str">
        <f ca="1"/>
        <v/>
      </c>
      <c r="B75" s="159"/>
      <c r="C75" s="223"/>
      <c r="D75" s="227"/>
      <c r="J75" t="str">
        <f ca="1">IF(H75=1,SUMIF(H$4:H75,1),"")</f>
        <v/>
      </c>
      <c r="K75" t="str">
        <f t="shared" ca="1" si="2"/>
        <v/>
      </c>
      <c r="L75" t="str">
        <f t="shared" ca="1" si="3"/>
        <v/>
      </c>
      <c r="M75" s="13" t="str">
        <f ca="1"/>
        <v/>
      </c>
      <c r="N75" t="b">
        <f ca="1"/>
        <v>0</v>
      </c>
      <c r="O75" t="b">
        <f ca="1"/>
        <v>0</v>
      </c>
      <c r="P75" t="b">
        <f ca="1"/>
        <v>0</v>
      </c>
    </row>
    <row r="76" spans="1:16" ht="14.45">
      <c r="A76" s="85" t="str">
        <f ca="1"/>
        <v/>
      </c>
      <c r="B76" s="159"/>
      <c r="C76" s="223"/>
      <c r="D76" s="227"/>
      <c r="J76" t="str">
        <f ca="1">IF(H76=1,SUMIF(H$4:H76,1),"")</f>
        <v/>
      </c>
      <c r="K76" t="str">
        <f t="shared" ca="1" si="2"/>
        <v/>
      </c>
      <c r="L76" t="str">
        <f t="shared" ca="1" si="3"/>
        <v/>
      </c>
      <c r="M76" s="13" t="str">
        <f ca="1"/>
        <v/>
      </c>
      <c r="N76" t="b">
        <f ca="1"/>
        <v>0</v>
      </c>
      <c r="O76" t="b">
        <f ca="1"/>
        <v>0</v>
      </c>
      <c r="P76" t="b">
        <f ca="1"/>
        <v>0</v>
      </c>
    </row>
    <row r="77" spans="1:16" ht="14.45">
      <c r="A77" s="85" t="str">
        <f ca="1"/>
        <v/>
      </c>
      <c r="B77" s="159"/>
      <c r="C77" s="223"/>
      <c r="D77" s="227"/>
      <c r="J77" t="str">
        <f ca="1">IF(H77=1,SUMIF(H$4:H77,1),"")</f>
        <v/>
      </c>
      <c r="K77" t="str">
        <f t="shared" ca="1" si="2"/>
        <v/>
      </c>
      <c r="L77" t="str">
        <f t="shared" ca="1" si="3"/>
        <v/>
      </c>
      <c r="M77" s="13" t="str">
        <f ca="1"/>
        <v/>
      </c>
      <c r="N77" t="b">
        <f ca="1"/>
        <v>0</v>
      </c>
      <c r="O77" t="b">
        <f ca="1"/>
        <v>0</v>
      </c>
      <c r="P77" t="b">
        <f ca="1"/>
        <v>0</v>
      </c>
    </row>
    <row r="78" spans="1:16" ht="14.45">
      <c r="A78" s="85" t="str">
        <f ca="1"/>
        <v/>
      </c>
      <c r="B78" s="159"/>
      <c r="C78" s="223"/>
      <c r="D78" s="227"/>
      <c r="J78" t="str">
        <f ca="1">IF(H78=1,SUMIF(H$4:H78,1),"")</f>
        <v/>
      </c>
      <c r="K78" t="str">
        <f t="shared" ca="1" si="2"/>
        <v/>
      </c>
      <c r="L78" t="str">
        <f t="shared" ca="1" si="3"/>
        <v/>
      </c>
      <c r="M78" s="13" t="str">
        <f ca="1"/>
        <v/>
      </c>
      <c r="N78" t="b">
        <f ca="1"/>
        <v>0</v>
      </c>
      <c r="O78" t="b">
        <f ca="1"/>
        <v>0</v>
      </c>
      <c r="P78" t="b">
        <f ca="1"/>
        <v>0</v>
      </c>
    </row>
    <row r="79" spans="1:16" ht="14.45">
      <c r="A79" s="85" t="str">
        <f ca="1"/>
        <v/>
      </c>
      <c r="B79" s="159"/>
      <c r="C79" s="223"/>
      <c r="D79" s="227"/>
      <c r="J79" t="str">
        <f ca="1">IF(H79=1,SUMIF(H$4:H79,1),"")</f>
        <v/>
      </c>
      <c r="K79" t="str">
        <f t="shared" ca="1" si="2"/>
        <v/>
      </c>
      <c r="L79" t="str">
        <f t="shared" ca="1" si="3"/>
        <v/>
      </c>
      <c r="M79" s="13" t="str">
        <f ca="1"/>
        <v/>
      </c>
      <c r="N79" t="b">
        <f ca="1"/>
        <v>0</v>
      </c>
      <c r="O79" t="b">
        <f ca="1"/>
        <v>0</v>
      </c>
      <c r="P79" t="b">
        <f ca="1"/>
        <v>0</v>
      </c>
    </row>
    <row r="80" spans="1:16" ht="14.45">
      <c r="A80" s="85" t="str">
        <f ca="1"/>
        <v/>
      </c>
      <c r="B80" s="159"/>
      <c r="C80" s="223"/>
      <c r="D80" s="227"/>
      <c r="J80" t="str">
        <f ca="1">IF(H80=1,SUMIF(H$4:H80,1),"")</f>
        <v/>
      </c>
      <c r="K80" t="str">
        <f t="shared" ca="1" si="2"/>
        <v/>
      </c>
      <c r="L80" t="str">
        <f t="shared" ca="1" si="3"/>
        <v/>
      </c>
      <c r="M80" s="13" t="str">
        <f ca="1"/>
        <v/>
      </c>
      <c r="N80" t="b">
        <f ca="1"/>
        <v>0</v>
      </c>
      <c r="O80" t="b">
        <f ca="1"/>
        <v>0</v>
      </c>
      <c r="P80" t="b">
        <f ca="1"/>
        <v>0</v>
      </c>
    </row>
    <row r="81" spans="1:16" ht="14.45">
      <c r="A81" s="85" t="str">
        <f ca="1"/>
        <v/>
      </c>
      <c r="B81" s="159"/>
      <c r="C81" s="223"/>
      <c r="D81" s="227"/>
      <c r="J81" t="str">
        <f ca="1">IF(H81=1,SUMIF(H$4:H81,1),"")</f>
        <v/>
      </c>
      <c r="K81" t="str">
        <f t="shared" ca="1" si="2"/>
        <v/>
      </c>
      <c r="L81" t="str">
        <f t="shared" ca="1" si="3"/>
        <v/>
      </c>
      <c r="M81" s="13" t="str">
        <f ca="1"/>
        <v/>
      </c>
      <c r="N81" t="b">
        <f ca="1"/>
        <v>0</v>
      </c>
      <c r="O81" t="b">
        <f ca="1"/>
        <v>0</v>
      </c>
      <c r="P81" t="b">
        <f ca="1"/>
        <v>0</v>
      </c>
    </row>
    <row r="82" spans="1:16" ht="14.45">
      <c r="A82" s="85" t="str">
        <f ca="1"/>
        <v/>
      </c>
      <c r="B82" s="159"/>
      <c r="C82" s="223"/>
      <c r="D82" s="227"/>
      <c r="J82" t="str">
        <f ca="1">IF(H82=1,SUMIF(H$4:H82,1),"")</f>
        <v/>
      </c>
      <c r="K82" t="str">
        <f t="shared" ca="1" si="2"/>
        <v/>
      </c>
      <c r="L82" t="str">
        <f t="shared" ca="1" si="3"/>
        <v/>
      </c>
      <c r="M82" s="13" t="str">
        <f ca="1"/>
        <v/>
      </c>
      <c r="N82" t="b">
        <f ca="1"/>
        <v>0</v>
      </c>
      <c r="O82" t="b">
        <f ca="1"/>
        <v>0</v>
      </c>
      <c r="P82" t="b">
        <f ca="1"/>
        <v>0</v>
      </c>
    </row>
    <row r="83" spans="1:16" ht="14.45">
      <c r="A83" s="85" t="str">
        <f ca="1"/>
        <v/>
      </c>
      <c r="B83" s="159"/>
      <c r="C83" s="223"/>
      <c r="D83" s="227"/>
      <c r="J83" t="str">
        <f ca="1">IF(H83=1,SUMIF(H$4:H83,1),"")</f>
        <v/>
      </c>
      <c r="K83" t="str">
        <f t="shared" ca="1" si="2"/>
        <v/>
      </c>
      <c r="L83" t="str">
        <f t="shared" ca="1" si="3"/>
        <v/>
      </c>
      <c r="M83" s="13" t="str">
        <f ca="1"/>
        <v/>
      </c>
      <c r="N83" t="b">
        <f ca="1"/>
        <v>0</v>
      </c>
      <c r="O83" t="b">
        <f ca="1"/>
        <v>0</v>
      </c>
      <c r="P83" t="b">
        <f ca="1"/>
        <v>0</v>
      </c>
    </row>
    <row r="84" spans="1:16" ht="14.45">
      <c r="A84" s="85" t="str">
        <f ca="1"/>
        <v/>
      </c>
      <c r="B84" s="159"/>
      <c r="C84" s="223"/>
      <c r="D84" s="227"/>
      <c r="J84" t="str">
        <f ca="1">IF(H84=1,SUMIF(H$4:H84,1),"")</f>
        <v/>
      </c>
      <c r="K84" t="str">
        <f t="shared" ca="1" si="2"/>
        <v/>
      </c>
      <c r="L84" t="str">
        <f t="shared" ca="1" si="3"/>
        <v/>
      </c>
      <c r="M84" s="13" t="str">
        <f ca="1"/>
        <v/>
      </c>
      <c r="N84" t="b">
        <f ca="1"/>
        <v>0</v>
      </c>
      <c r="O84" t="b">
        <f ca="1"/>
        <v>0</v>
      </c>
      <c r="P84" t="b">
        <f ca="1"/>
        <v>0</v>
      </c>
    </row>
    <row r="85" spans="1:16" ht="14.45">
      <c r="A85" s="85" t="str">
        <f ca="1"/>
        <v/>
      </c>
      <c r="B85" s="159"/>
      <c r="C85" s="223"/>
      <c r="D85" s="227"/>
      <c r="J85" t="str">
        <f ca="1">IF(H85=1,SUMIF(H$4:H85,1),"")</f>
        <v/>
      </c>
      <c r="K85" t="str">
        <f t="shared" ca="1" si="2"/>
        <v/>
      </c>
      <c r="L85" t="str">
        <f t="shared" ca="1" si="3"/>
        <v/>
      </c>
      <c r="M85" s="13" t="str">
        <f ca="1"/>
        <v/>
      </c>
      <c r="N85" t="b">
        <f ca="1"/>
        <v>0</v>
      </c>
      <c r="O85" t="b">
        <f ca="1"/>
        <v>0</v>
      </c>
      <c r="P85" t="b">
        <f ca="1"/>
        <v>0</v>
      </c>
    </row>
    <row r="86" spans="1:16" ht="14.45">
      <c r="A86" s="85" t="str">
        <f ca="1"/>
        <v/>
      </c>
      <c r="B86" s="159"/>
      <c r="C86" s="223"/>
      <c r="D86" s="227"/>
      <c r="J86" t="str">
        <f ca="1">IF(H86=1,SUMIF(H$4:H86,1),"")</f>
        <v/>
      </c>
      <c r="K86" t="str">
        <f t="shared" ca="1" si="2"/>
        <v/>
      </c>
      <c r="L86" t="str">
        <f t="shared" ca="1" si="3"/>
        <v/>
      </c>
      <c r="M86" s="13" t="str">
        <f ca="1"/>
        <v/>
      </c>
      <c r="N86" t="b">
        <f ca="1"/>
        <v>0</v>
      </c>
      <c r="O86" t="b">
        <f ca="1"/>
        <v>0</v>
      </c>
      <c r="P86" t="b">
        <f ca="1"/>
        <v>0</v>
      </c>
    </row>
    <row r="87" spans="1:16" ht="14.45">
      <c r="A87" s="85" t="str">
        <f ca="1"/>
        <v/>
      </c>
      <c r="B87" s="159"/>
      <c r="C87" s="223"/>
      <c r="D87" s="227"/>
      <c r="J87" t="str">
        <f ca="1">IF(H87=1,SUMIF(H$4:H87,1),"")</f>
        <v/>
      </c>
      <c r="K87" t="str">
        <f t="shared" ca="1" si="2"/>
        <v/>
      </c>
      <c r="L87" t="str">
        <f t="shared" ca="1" si="3"/>
        <v/>
      </c>
      <c r="M87" s="13" t="str">
        <f ca="1"/>
        <v/>
      </c>
      <c r="N87" t="b">
        <f ca="1"/>
        <v>0</v>
      </c>
      <c r="O87" t="b">
        <f ca="1"/>
        <v>0</v>
      </c>
      <c r="P87" t="b">
        <f ca="1"/>
        <v>0</v>
      </c>
    </row>
    <row r="88" spans="1:16" ht="14.45">
      <c r="A88" s="85" t="str">
        <f ca="1"/>
        <v/>
      </c>
      <c r="B88" s="159"/>
      <c r="C88" s="223"/>
      <c r="D88" s="227"/>
      <c r="J88" t="str">
        <f ca="1">IF(H88=1,SUMIF(H$4:H88,1),"")</f>
        <v/>
      </c>
      <c r="K88" t="str">
        <f t="shared" ca="1" si="2"/>
        <v/>
      </c>
      <c r="L88" t="str">
        <f t="shared" ca="1" si="3"/>
        <v/>
      </c>
      <c r="M88" s="13" t="str">
        <f ca="1"/>
        <v/>
      </c>
      <c r="N88" t="b">
        <f ca="1"/>
        <v>0</v>
      </c>
      <c r="O88" t="b">
        <f ca="1"/>
        <v>0</v>
      </c>
      <c r="P88" t="b">
        <f ca="1"/>
        <v>0</v>
      </c>
    </row>
    <row r="89" spans="1:16" ht="14.45">
      <c r="A89" s="85" t="str">
        <f ca="1"/>
        <v/>
      </c>
      <c r="B89" s="159"/>
      <c r="C89" s="223"/>
      <c r="D89" s="227"/>
      <c r="J89" t="str">
        <f ca="1">IF(H89=1,SUMIF(H$4:H89,1),"")</f>
        <v/>
      </c>
      <c r="K89" t="str">
        <f t="shared" ref="K89:K103" ca="1" si="4">(IF(H89=2,IF(H88&lt;&gt;2,1,K88+1),""))</f>
        <v/>
      </c>
      <c r="L89" t="str">
        <f t="shared" ca="1" si="3"/>
        <v/>
      </c>
      <c r="M89" s="13" t="str">
        <f ca="1"/>
        <v/>
      </c>
      <c r="N89" t="b">
        <f ca="1"/>
        <v>0</v>
      </c>
      <c r="O89" t="b">
        <f ca="1"/>
        <v>0</v>
      </c>
      <c r="P89" t="b">
        <f ca="1"/>
        <v>0</v>
      </c>
    </row>
    <row r="90" spans="1:16" ht="14.45">
      <c r="A90" s="85" t="str">
        <f ca="1"/>
        <v/>
      </c>
      <c r="B90" s="159"/>
      <c r="C90" s="223"/>
      <c r="D90" s="227"/>
      <c r="J90" t="str">
        <f ca="1">IF(H90=1,SUMIF(H$4:H90,1),"")</f>
        <v/>
      </c>
      <c r="K90" t="str">
        <f t="shared" ca="1" si="4"/>
        <v/>
      </c>
      <c r="L90" t="str">
        <f t="shared" ca="1" si="3"/>
        <v/>
      </c>
      <c r="M90" s="13" t="str">
        <f ca="1"/>
        <v/>
      </c>
      <c r="N90" t="b">
        <f ca="1"/>
        <v>0</v>
      </c>
      <c r="O90" t="b">
        <f ca="1"/>
        <v>0</v>
      </c>
      <c r="P90" t="b">
        <f ca="1"/>
        <v>0</v>
      </c>
    </row>
    <row r="91" spans="1:16" ht="14.45">
      <c r="A91" s="85" t="str">
        <f ca="1"/>
        <v/>
      </c>
      <c r="B91" s="159"/>
      <c r="C91" s="223"/>
      <c r="D91" s="227"/>
      <c r="J91" t="str">
        <f ca="1">IF(H91=1,SUMIF(H$4:H91,1),"")</f>
        <v/>
      </c>
      <c r="K91" t="str">
        <f t="shared" ca="1" si="4"/>
        <v/>
      </c>
      <c r="L91" t="str">
        <f t="shared" ca="1" si="3"/>
        <v/>
      </c>
      <c r="M91" s="13" t="str">
        <f ca="1"/>
        <v/>
      </c>
      <c r="N91" t="b">
        <f ca="1"/>
        <v>0</v>
      </c>
      <c r="O91" t="b">
        <f ca="1"/>
        <v>0</v>
      </c>
      <c r="P91" t="b">
        <f ca="1"/>
        <v>0</v>
      </c>
    </row>
    <row r="92" spans="1:16" ht="14.45">
      <c r="A92" s="85" t="str">
        <f ca="1"/>
        <v/>
      </c>
      <c r="B92" s="159"/>
      <c r="C92" s="223"/>
      <c r="D92" s="227"/>
      <c r="J92" t="str">
        <f ca="1">IF(H92=1,SUMIF(H$4:H92,1),"")</f>
        <v/>
      </c>
      <c r="K92" t="str">
        <f t="shared" ca="1" si="4"/>
        <v/>
      </c>
      <c r="L92" t="str">
        <f t="shared" ca="1" si="3"/>
        <v/>
      </c>
      <c r="M92" s="13" t="str">
        <f ca="1"/>
        <v/>
      </c>
      <c r="N92" t="b">
        <f ca="1"/>
        <v>0</v>
      </c>
      <c r="O92" t="b">
        <f ca="1"/>
        <v>0</v>
      </c>
      <c r="P92" t="b">
        <f ca="1"/>
        <v>0</v>
      </c>
    </row>
    <row r="93" spans="1:16" ht="14.45">
      <c r="A93" s="85" t="str">
        <f ca="1"/>
        <v/>
      </c>
      <c r="B93" s="159"/>
      <c r="C93" s="223"/>
      <c r="D93" s="227"/>
      <c r="J93" t="str">
        <f ca="1">IF(H93=1,SUMIF(H$4:H93,1),"")</f>
        <v/>
      </c>
      <c r="K93" t="str">
        <f t="shared" ca="1" si="4"/>
        <v/>
      </c>
      <c r="L93" t="str">
        <f t="shared" ca="1" si="3"/>
        <v/>
      </c>
      <c r="M93" s="13" t="str">
        <f ca="1"/>
        <v/>
      </c>
      <c r="N93" t="b">
        <f ca="1"/>
        <v>0</v>
      </c>
      <c r="O93" t="b">
        <f ca="1"/>
        <v>0</v>
      </c>
      <c r="P93" t="b">
        <f ca="1"/>
        <v>0</v>
      </c>
    </row>
    <row r="94" spans="1:16" ht="14.45">
      <c r="A94" s="85" t="str">
        <f ca="1"/>
        <v/>
      </c>
      <c r="B94" s="159"/>
      <c r="C94" s="223"/>
      <c r="D94" s="227"/>
      <c r="J94" t="str">
        <f ca="1">IF(H94=1,SUMIF(H$4:H94,1),"")</f>
        <v/>
      </c>
      <c r="K94" t="str">
        <f t="shared" ca="1" si="4"/>
        <v/>
      </c>
      <c r="L94" t="str">
        <f t="shared" ca="1" si="3"/>
        <v/>
      </c>
      <c r="M94" s="13" t="str">
        <f ca="1"/>
        <v/>
      </c>
      <c r="N94" t="b">
        <f ca="1"/>
        <v>0</v>
      </c>
      <c r="O94" t="b">
        <f ca="1"/>
        <v>0</v>
      </c>
      <c r="P94" t="b">
        <f ca="1"/>
        <v>0</v>
      </c>
    </row>
    <row r="95" spans="1:16" ht="14.45">
      <c r="A95" s="85" t="str">
        <f ca="1"/>
        <v/>
      </c>
      <c r="B95" s="159"/>
      <c r="C95" s="223"/>
      <c r="D95" s="227"/>
      <c r="J95" t="str">
        <f ca="1">IF(H95=1,SUMIF(H$4:H95,1),"")</f>
        <v/>
      </c>
      <c r="K95" t="str">
        <f t="shared" ca="1" si="4"/>
        <v/>
      </c>
      <c r="L95" t="str">
        <f t="shared" ca="1" si="3"/>
        <v/>
      </c>
      <c r="M95" s="13" t="str">
        <f ca="1"/>
        <v/>
      </c>
      <c r="N95" t="b">
        <f ca="1"/>
        <v>0</v>
      </c>
      <c r="O95" t="b">
        <f ca="1"/>
        <v>0</v>
      </c>
      <c r="P95" t="b">
        <f ca="1"/>
        <v>0</v>
      </c>
    </row>
    <row r="96" spans="1:16" ht="14.45">
      <c r="A96" s="85" t="str">
        <f ca="1"/>
        <v/>
      </c>
      <c r="B96" s="159"/>
      <c r="C96" s="223"/>
      <c r="D96" s="227"/>
      <c r="J96" t="str">
        <f ca="1">IF(H96=1,SUMIF(H$4:H96,1),"")</f>
        <v/>
      </c>
      <c r="K96" t="str">
        <f t="shared" ca="1" si="4"/>
        <v/>
      </c>
      <c r="L96" t="str">
        <f t="shared" ca="1" si="3"/>
        <v/>
      </c>
      <c r="M96" s="13" t="str">
        <f ca="1"/>
        <v/>
      </c>
      <c r="N96" t="b">
        <f ca="1"/>
        <v>0</v>
      </c>
      <c r="O96" t="b">
        <f ca="1"/>
        <v>0</v>
      </c>
      <c r="P96" t="b">
        <f ca="1"/>
        <v>0</v>
      </c>
    </row>
    <row r="97" spans="1:16" ht="14.45">
      <c r="A97" s="85" t="str">
        <f ca="1"/>
        <v/>
      </c>
      <c r="B97" s="159"/>
      <c r="C97" s="223"/>
      <c r="D97" s="227"/>
      <c r="J97" t="str">
        <f ca="1">IF(H97=1,SUMIF(H$4:H97,1),"")</f>
        <v/>
      </c>
      <c r="K97" t="str">
        <f t="shared" ca="1" si="4"/>
        <v/>
      </c>
      <c r="L97" t="str">
        <f t="shared" ca="1" si="3"/>
        <v/>
      </c>
      <c r="M97" s="13" t="str">
        <f ca="1"/>
        <v/>
      </c>
      <c r="N97" t="b">
        <f ca="1"/>
        <v>0</v>
      </c>
      <c r="O97" t="b">
        <f ca="1"/>
        <v>0</v>
      </c>
      <c r="P97" t="b">
        <f ca="1"/>
        <v>0</v>
      </c>
    </row>
    <row r="98" spans="1:16" ht="14.45">
      <c r="A98" s="85" t="str">
        <f ca="1"/>
        <v/>
      </c>
      <c r="B98" s="159"/>
      <c r="C98" s="223"/>
      <c r="D98" s="227"/>
      <c r="J98" t="str">
        <f ca="1">IF(H98=1,SUMIF(H$4:H98,1),"")</f>
        <v/>
      </c>
      <c r="K98" t="str">
        <f t="shared" ca="1" si="4"/>
        <v/>
      </c>
      <c r="L98" t="str">
        <f t="shared" ca="1" si="3"/>
        <v/>
      </c>
      <c r="M98" s="13" t="str">
        <f ca="1"/>
        <v/>
      </c>
      <c r="N98" t="b">
        <f ca="1"/>
        <v>0</v>
      </c>
      <c r="O98" t="b">
        <f ca="1"/>
        <v>0</v>
      </c>
      <c r="P98" t="b">
        <f ca="1"/>
        <v>0</v>
      </c>
    </row>
    <row r="99" spans="1:16" ht="14.45">
      <c r="A99" s="85" t="str">
        <f ca="1"/>
        <v/>
      </c>
      <c r="B99" s="159"/>
      <c r="C99" s="223"/>
      <c r="D99" s="227"/>
      <c r="J99" t="str">
        <f ca="1">IF(H99=1,SUMIF(H$4:H99,1),"")</f>
        <v/>
      </c>
      <c r="K99" t="str">
        <f t="shared" ca="1" si="4"/>
        <v/>
      </c>
      <c r="L99" t="str">
        <f t="shared" ca="1" si="3"/>
        <v/>
      </c>
      <c r="M99" s="13" t="str">
        <f ca="1"/>
        <v/>
      </c>
      <c r="N99" t="b">
        <f ca="1"/>
        <v>0</v>
      </c>
      <c r="O99" t="b">
        <f ca="1"/>
        <v>0</v>
      </c>
      <c r="P99" t="b">
        <f ca="1"/>
        <v>0</v>
      </c>
    </row>
    <row r="100" spans="1:16" ht="14.45">
      <c r="A100" s="85" t="str">
        <f ca="1"/>
        <v/>
      </c>
      <c r="B100" s="159"/>
      <c r="C100" s="223"/>
      <c r="D100" s="227"/>
      <c r="J100" t="str">
        <f ca="1">IF(H100=1,SUMIF(H$4:H100,1),"")</f>
        <v/>
      </c>
      <c r="K100" t="str">
        <f t="shared" ca="1" si="4"/>
        <v/>
      </c>
      <c r="L100" t="str">
        <f t="shared" ca="1" si="3"/>
        <v/>
      </c>
      <c r="M100" s="13" t="str">
        <f ca="1"/>
        <v/>
      </c>
      <c r="N100" t="b">
        <f ca="1"/>
        <v>0</v>
      </c>
      <c r="O100" t="b">
        <f ca="1"/>
        <v>0</v>
      </c>
      <c r="P100" t="b">
        <f ca="1"/>
        <v>0</v>
      </c>
    </row>
    <row r="101" spans="1:16" ht="14.45">
      <c r="A101" s="85" t="str">
        <f ca="1"/>
        <v/>
      </c>
      <c r="B101" s="159"/>
      <c r="C101" s="223"/>
      <c r="D101" s="227"/>
      <c r="J101" t="str">
        <f ca="1">IF(H101=1,SUMIF(H$4:H101,1),"")</f>
        <v/>
      </c>
      <c r="K101" t="str">
        <f t="shared" ca="1" si="4"/>
        <v/>
      </c>
      <c r="L101" t="str">
        <f t="shared" ca="1" si="3"/>
        <v/>
      </c>
      <c r="M101" s="13" t="str">
        <f ca="1"/>
        <v/>
      </c>
      <c r="N101" t="b">
        <f ca="1"/>
        <v>0</v>
      </c>
      <c r="O101" t="b">
        <f ca="1"/>
        <v>0</v>
      </c>
      <c r="P101" t="b">
        <f ca="1"/>
        <v>0</v>
      </c>
    </row>
    <row r="102" spans="1:16" ht="14.45">
      <c r="A102" s="85" t="str">
        <f ca="1"/>
        <v/>
      </c>
      <c r="B102" s="159"/>
      <c r="C102" s="223"/>
      <c r="D102" s="227"/>
      <c r="J102" t="str">
        <f ca="1">IF(H102=1,SUMIF(H$4:H102,1),"")</f>
        <v/>
      </c>
      <c r="K102" t="str">
        <f t="shared" ca="1" si="4"/>
        <v/>
      </c>
      <c r="L102" t="str">
        <f t="shared" ca="1" si="3"/>
        <v/>
      </c>
      <c r="M102" s="13" t="str">
        <f ca="1"/>
        <v/>
      </c>
      <c r="N102" t="b">
        <f ca="1"/>
        <v>0</v>
      </c>
      <c r="O102" t="b">
        <f ca="1"/>
        <v>0</v>
      </c>
      <c r="P102" t="b">
        <f ca="1"/>
        <v>0</v>
      </c>
    </row>
    <row r="103" spans="1:16" ht="14.45">
      <c r="A103" s="85" t="str">
        <f ca="1"/>
        <v/>
      </c>
      <c r="B103" s="224"/>
      <c r="C103" s="225"/>
      <c r="D103" s="230"/>
      <c r="J103" t="str">
        <f ca="1">IF(H103=1,SUMIF(H$4:H103,1),"")</f>
        <v/>
      </c>
      <c r="K103" t="str">
        <f t="shared" ca="1" si="4"/>
        <v/>
      </c>
      <c r="L103" t="str">
        <f t="shared" ca="1" si="3"/>
        <v/>
      </c>
      <c r="M103" s="13" t="str">
        <f ca="1"/>
        <v/>
      </c>
      <c r="N103" t="e">
        <f ca="1"/>
        <v>#N/A</v>
      </c>
      <c r="O103" t="b">
        <f ca="1"/>
        <v>0</v>
      </c>
      <c r="P103" t="b">
        <f ca="1"/>
        <v>0</v>
      </c>
    </row>
    <row r="104" spans="1:16" ht="14.45" hidden="1">
      <c r="M104" t="e">
        <f ca="1"/>
        <v>#N/A</v>
      </c>
    </row>
    <row r="105" spans="1:16" ht="14.45" hidden="1">
      <c r="M105" t="e">
        <f ca="1"/>
        <v>#N/A</v>
      </c>
    </row>
    <row r="106" spans="1:16" ht="14.45" hidden="1">
      <c r="M106" t="e">
        <f ca="1"/>
        <v>#N/A</v>
      </c>
    </row>
    <row r="107" spans="1:16" ht="14.45" hidden="1">
      <c r="M107" t="e">
        <f ca="1"/>
        <v>#N/A</v>
      </c>
    </row>
    <row r="108" spans="1:16" ht="14.45" hidden="1">
      <c r="M108" t="e">
        <f ca="1"/>
        <v>#N/A</v>
      </c>
    </row>
    <row r="109" spans="1:16" ht="14.45" hidden="1">
      <c r="M109" t="e">
        <f ca="1"/>
        <v>#N/A</v>
      </c>
    </row>
    <row r="110" spans="1:16" ht="14.45" hidden="1">
      <c r="M110" t="e">
        <f ca="1"/>
        <v>#N/A</v>
      </c>
    </row>
    <row r="111" spans="1:16" ht="14.45" hidden="1">
      <c r="M111" t="e">
        <f ca="1"/>
        <v>#N/A</v>
      </c>
    </row>
    <row r="112" spans="1:16" ht="14.45" hidden="1">
      <c r="M112" t="e">
        <f ca="1"/>
        <v>#N/A</v>
      </c>
    </row>
    <row r="113" spans="13:13" ht="14.45" hidden="1">
      <c r="M113" t="e">
        <f ca="1"/>
        <v>#N/A</v>
      </c>
    </row>
    <row r="114" spans="13:13" ht="14.45" hidden="1">
      <c r="M114" t="e">
        <f ca="1"/>
        <v>#N/A</v>
      </c>
    </row>
    <row r="115" spans="13:13" ht="14.45" hidden="1">
      <c r="M115" t="e">
        <f ca="1"/>
        <v>#N/A</v>
      </c>
    </row>
    <row r="116" spans="13:13" ht="14.45" hidden="1">
      <c r="M116" t="e">
        <f ca="1"/>
        <v>#N/A</v>
      </c>
    </row>
    <row r="117" spans="13:13" ht="14.45" hidden="1">
      <c r="M117" t="e">
        <f ca="1"/>
        <v>#N/A</v>
      </c>
    </row>
    <row r="118" spans="13:13" ht="14.45" hidden="1">
      <c r="M118" t="e">
        <f ca="1"/>
        <v>#N/A</v>
      </c>
    </row>
    <row r="119" spans="13:13" ht="14.45" hidden="1">
      <c r="M119" t="e">
        <f ca="1"/>
        <v>#N/A</v>
      </c>
    </row>
    <row r="120" spans="13:13" ht="14.45" hidden="1">
      <c r="M120" t="e">
        <f ca="1"/>
        <v>#N/A</v>
      </c>
    </row>
    <row r="121" spans="13:13" ht="14.45" hidden="1">
      <c r="M121" t="e">
        <f ca="1"/>
        <v>#N/A</v>
      </c>
    </row>
    <row r="122" spans="13:13" ht="14.45" hidden="1">
      <c r="M122" t="e">
        <f ca="1"/>
        <v>#N/A</v>
      </c>
    </row>
    <row r="123" spans="13:13" ht="14.45" hidden="1">
      <c r="M123" t="e">
        <f ca="1"/>
        <v>#N/A</v>
      </c>
    </row>
    <row r="124" spans="13:13" ht="14.45" hidden="1">
      <c r="M124" t="e">
        <f ca="1"/>
        <v>#N/A</v>
      </c>
    </row>
    <row r="125" spans="13:13" ht="14.45" hidden="1">
      <c r="M125" t="e">
        <f ca="1"/>
        <v>#N/A</v>
      </c>
    </row>
    <row r="126" spans="13:13" ht="14.45" hidden="1">
      <c r="M126" t="e">
        <f ca="1"/>
        <v>#N/A</v>
      </c>
    </row>
    <row r="127" spans="13:13" ht="14.45" hidden="1">
      <c r="M127" t="e">
        <f ca="1"/>
        <v>#N/A</v>
      </c>
    </row>
    <row r="128" spans="13:13" ht="14.45" hidden="1">
      <c r="M128" t="e">
        <f ca="1"/>
        <v>#N/A</v>
      </c>
    </row>
    <row r="129" spans="13:13" ht="14.45" hidden="1">
      <c r="M129" t="e">
        <f ca="1"/>
        <v>#N/A</v>
      </c>
    </row>
    <row r="130" spans="13:13" ht="14.45" hidden="1">
      <c r="M130" t="e">
        <f ca="1"/>
        <v>#N/A</v>
      </c>
    </row>
    <row r="131" spans="13:13" ht="14.45" hidden="1">
      <c r="M131" t="e">
        <f ca="1"/>
        <v>#N/A</v>
      </c>
    </row>
    <row r="132" spans="13:13" ht="14.45" hidden="1">
      <c r="M132" t="e">
        <f ca="1"/>
        <v>#N/A</v>
      </c>
    </row>
    <row r="133" spans="13:13" ht="14.45" hidden="1">
      <c r="M133" t="e">
        <f ca="1"/>
        <v>#N/A</v>
      </c>
    </row>
    <row r="134" spans="13:13" ht="14.45" hidden="1">
      <c r="M134" t="e">
        <f ca="1"/>
        <v>#N/A</v>
      </c>
    </row>
    <row r="135" spans="13:13" ht="14.45" hidden="1">
      <c r="M135" t="e">
        <f ca="1"/>
        <v>#N/A</v>
      </c>
    </row>
    <row r="136" spans="13:13" ht="14.45" hidden="1">
      <c r="M136" t="e">
        <f ca="1"/>
        <v>#N/A</v>
      </c>
    </row>
    <row r="137" spans="13:13" ht="14.45" hidden="1">
      <c r="M137" t="e">
        <f ca="1"/>
        <v>#N/A</v>
      </c>
    </row>
    <row r="138" spans="13:13" ht="14.45" hidden="1">
      <c r="M138" t="e">
        <f ca="1"/>
        <v>#N/A</v>
      </c>
    </row>
    <row r="139" spans="13:13" ht="14.45" hidden="1">
      <c r="M139" t="e">
        <f ca="1"/>
        <v>#N/A</v>
      </c>
    </row>
    <row r="140" spans="13:13" ht="14.45" hidden="1">
      <c r="M140" t="e">
        <f ca="1"/>
        <v>#N/A</v>
      </c>
    </row>
    <row r="141" spans="13:13" ht="14.45" hidden="1">
      <c r="M141" t="e">
        <f ca="1"/>
        <v>#N/A</v>
      </c>
    </row>
    <row r="142" spans="13:13" ht="14.45" hidden="1">
      <c r="M142" t="e">
        <f ca="1"/>
        <v>#N/A</v>
      </c>
    </row>
    <row r="143" spans="13:13" ht="14.45" hidden="1">
      <c r="M143" t="e">
        <f ca="1"/>
        <v>#N/A</v>
      </c>
    </row>
    <row r="144" spans="13:13" ht="14.45" hidden="1">
      <c r="M144" t="e">
        <f ca="1"/>
        <v>#N/A</v>
      </c>
    </row>
    <row r="145" spans="13:13" ht="14.45" hidden="1">
      <c r="M145" t="e">
        <f ca="1"/>
        <v>#N/A</v>
      </c>
    </row>
    <row r="146" spans="13:13" ht="14.45" hidden="1">
      <c r="M146" t="e">
        <f ca="1"/>
        <v>#N/A</v>
      </c>
    </row>
    <row r="147" spans="13:13" ht="14.45" hidden="1">
      <c r="M147" t="e">
        <f ca="1"/>
        <v>#N/A</v>
      </c>
    </row>
    <row r="148" spans="13:13" ht="14.45" hidden="1">
      <c r="M148" t="e">
        <f ca="1"/>
        <v>#N/A</v>
      </c>
    </row>
    <row r="149" spans="13:13" ht="14.45" hidden="1">
      <c r="M149" t="e">
        <f ca="1"/>
        <v>#N/A</v>
      </c>
    </row>
    <row r="150" spans="13:13" ht="14.45" hidden="1">
      <c r="M150" t="e">
        <f ca="1"/>
        <v>#N/A</v>
      </c>
    </row>
    <row r="151" spans="13:13" ht="14.45" hidden="1">
      <c r="M151" t="e">
        <f ca="1"/>
        <v>#N/A</v>
      </c>
    </row>
    <row r="152" spans="13:13" ht="14.45" hidden="1">
      <c r="M152" t="e">
        <f ca="1"/>
        <v>#N/A</v>
      </c>
    </row>
    <row r="153" spans="13:13" ht="14.45" hidden="1">
      <c r="M153" t="e">
        <f ca="1"/>
        <v>#N/A</v>
      </c>
    </row>
    <row r="154" spans="13:13" ht="14.45" hidden="1">
      <c r="M154" t="e">
        <f ca="1"/>
        <v>#N/A</v>
      </c>
    </row>
    <row r="155" spans="13:13" ht="14.45" hidden="1">
      <c r="M155" t="e">
        <f ca="1"/>
        <v>#N/A</v>
      </c>
    </row>
    <row r="156" spans="13:13" ht="14.45" hidden="1">
      <c r="M156" t="e">
        <f ca="1"/>
        <v>#N/A</v>
      </c>
    </row>
    <row r="157" spans="13:13" ht="14.45" hidden="1">
      <c r="M157" t="e">
        <f ca="1"/>
        <v>#N/A</v>
      </c>
    </row>
    <row r="158" spans="13:13" ht="14.45" hidden="1">
      <c r="M158" t="e">
        <f ca="1"/>
        <v>#N/A</v>
      </c>
    </row>
    <row r="159" spans="13:13" ht="14.45" hidden="1">
      <c r="M159" t="e">
        <f ca="1"/>
        <v>#N/A</v>
      </c>
    </row>
    <row r="160" spans="13:13" ht="14.45" hidden="1">
      <c r="M160" t="e">
        <f ca="1"/>
        <v>#N/A</v>
      </c>
    </row>
    <row r="161" spans="13:13" ht="14.45" hidden="1">
      <c r="M161" t="e">
        <f ca="1"/>
        <v>#N/A</v>
      </c>
    </row>
    <row r="162" spans="13:13" ht="14.45" hidden="1">
      <c r="M162" t="e">
        <f ca="1"/>
        <v>#N/A</v>
      </c>
    </row>
    <row r="163" spans="13:13" ht="14.45" hidden="1">
      <c r="M163" t="e">
        <f ca="1"/>
        <v>#N/A</v>
      </c>
    </row>
    <row r="164" spans="13:13" ht="14.45" hidden="1">
      <c r="M164" t="e">
        <f ca="1"/>
        <v>#N/A</v>
      </c>
    </row>
    <row r="165" spans="13:13" ht="14.45" hidden="1">
      <c r="M165" t="e">
        <f ca="1"/>
        <v>#N/A</v>
      </c>
    </row>
    <row r="166" spans="13:13" ht="14.45" hidden="1">
      <c r="M166" t="e">
        <f ca="1"/>
        <v>#N/A</v>
      </c>
    </row>
    <row r="167" spans="13:13" ht="14.45" hidden="1">
      <c r="M167" t="e">
        <f ca="1"/>
        <v>#N/A</v>
      </c>
    </row>
    <row r="168" spans="13:13" ht="14.45" hidden="1">
      <c r="M168" t="e">
        <f ca="1"/>
        <v>#N/A</v>
      </c>
    </row>
    <row r="169" spans="13:13" ht="14.45" hidden="1">
      <c r="M169" t="e">
        <f ca="1"/>
        <v>#N/A</v>
      </c>
    </row>
    <row r="170" spans="13:13" ht="14.45" hidden="1">
      <c r="M170" t="e">
        <f ca="1"/>
        <v>#N/A</v>
      </c>
    </row>
    <row r="171" spans="13:13" ht="14.45" hidden="1">
      <c r="M171" t="e">
        <f ca="1"/>
        <v>#N/A</v>
      </c>
    </row>
    <row r="172" spans="13:13" ht="14.45" hidden="1">
      <c r="M172" t="e">
        <f ca="1"/>
        <v>#N/A</v>
      </c>
    </row>
    <row r="173" spans="13:13" ht="14.45" hidden="1">
      <c r="M173" t="e">
        <f ca="1"/>
        <v>#N/A</v>
      </c>
    </row>
    <row r="174" spans="13:13" ht="14.45" hidden="1">
      <c r="M174" t="e">
        <f ca="1"/>
        <v>#N/A</v>
      </c>
    </row>
    <row r="175" spans="13:13" ht="14.45" hidden="1">
      <c r="M175" t="e">
        <f ca="1"/>
        <v>#N/A</v>
      </c>
    </row>
    <row r="176" spans="13:13" ht="14.45" hidden="1">
      <c r="M176" t="e">
        <f ca="1"/>
        <v>#N/A</v>
      </c>
    </row>
    <row r="177" spans="13:13" ht="14.45" hidden="1">
      <c r="M177" t="e">
        <f ca="1"/>
        <v>#N/A</v>
      </c>
    </row>
    <row r="178" spans="13:13" ht="14.45" hidden="1">
      <c r="M178" t="e">
        <f ca="1"/>
        <v>#N/A</v>
      </c>
    </row>
    <row r="179" spans="13:13" ht="14.45" hidden="1">
      <c r="M179" t="e">
        <f ca="1"/>
        <v>#N/A</v>
      </c>
    </row>
    <row r="180" spans="13:13" ht="14.45" hidden="1">
      <c r="M180" t="e">
        <f ca="1"/>
        <v>#N/A</v>
      </c>
    </row>
    <row r="181" spans="13:13" ht="14.45" hidden="1">
      <c r="M181" t="e">
        <f ca="1"/>
        <v>#N/A</v>
      </c>
    </row>
    <row r="182" spans="13:13" ht="14.45" hidden="1">
      <c r="M182" t="e">
        <f ca="1"/>
        <v>#N/A</v>
      </c>
    </row>
    <row r="183" spans="13:13" ht="14.45" hidden="1">
      <c r="M183" t="e">
        <f ca="1"/>
        <v>#N/A</v>
      </c>
    </row>
    <row r="184" spans="13:13" ht="14.45" hidden="1">
      <c r="M184" t="e">
        <f ca="1"/>
        <v>#N/A</v>
      </c>
    </row>
    <row r="185" spans="13:13" ht="14.45" hidden="1">
      <c r="M185" t="e">
        <f ca="1"/>
        <v>#N/A</v>
      </c>
    </row>
    <row r="186" spans="13:13" ht="14.45" hidden="1">
      <c r="M186" t="e">
        <f ca="1"/>
        <v>#N/A</v>
      </c>
    </row>
    <row r="187" spans="13:13" ht="14.45" hidden="1">
      <c r="M187" t="e">
        <f ca="1"/>
        <v>#N/A</v>
      </c>
    </row>
    <row r="188" spans="13:13" ht="14.45" hidden="1">
      <c r="M188" t="e">
        <f ca="1"/>
        <v>#N/A</v>
      </c>
    </row>
    <row r="189" spans="13:13" ht="14.45" hidden="1">
      <c r="M189" t="e">
        <f ca="1"/>
        <v>#N/A</v>
      </c>
    </row>
    <row r="190" spans="13:13" ht="14.45" hidden="1">
      <c r="M190" t="e">
        <f ca="1"/>
        <v>#N/A</v>
      </c>
    </row>
    <row r="191" spans="13:13" ht="14.45" hidden="1">
      <c r="M191" t="e">
        <f ca="1"/>
        <v>#N/A</v>
      </c>
    </row>
    <row r="192" spans="13:13" ht="14.45" hidden="1">
      <c r="M192" t="e">
        <f ca="1"/>
        <v>#N/A</v>
      </c>
    </row>
  </sheetData>
  <sheetProtection algorithmName="SHA-512" hashValue="J9kemjAHF8O/z62U7Ohm//0G4yHIcwESpEwkT3gkaYJOQlI2o877WTfzeR5Jo9aky8naBrqGeI55BBSNobxaUA==" saltValue="34tu5xQa7FgfBH7/DEeSKw==" spinCount="100000" sheet="1" objects="1" formatColumns="0" autoFilter="0" pivotTables="0"/>
  <conditionalFormatting sqref="B4:D103">
    <cfRule type="containsBlanks" dxfId="10" priority="1">
      <formula>LEN(TRIM(B4))=0</formula>
    </cfRule>
    <cfRule type="expression" dxfId="9" priority="2">
      <formula>$O4</formula>
    </cfRule>
    <cfRule type="expression" dxfId="8" priority="3">
      <formula>$H4=2</formula>
    </cfRule>
    <cfRule type="expression" dxfId="7" priority="4">
      <formula>$N4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3C6C-E9D2-4DDC-B9BA-27DED82A3EA9}">
  <sheetPr>
    <tabColor rgb="FFC00000"/>
    <pageSetUpPr fitToPage="1"/>
  </sheetPr>
  <dimension ref="A1:N103"/>
  <sheetViews>
    <sheetView showGridLines="0" showRowColHeaders="0" zoomScaleNormal="100" workbookViewId="0">
      <pane ySplit="3" topLeftCell="A4" activePane="bottomLeft" state="frozen"/>
      <selection pane="bottomLeft" activeCell="F39" sqref="F39"/>
      <selection activeCell="F1" sqref="F1"/>
    </sheetView>
  </sheetViews>
  <sheetFormatPr defaultColWidth="0" defaultRowHeight="14.65" customHeight="1" zeroHeight="1"/>
  <cols>
    <col min="1" max="1" width="4.5703125" customWidth="1"/>
    <col min="2" max="2" width="14.7109375" customWidth="1"/>
    <col min="3" max="3" width="35.5703125" customWidth="1"/>
    <col min="4" max="4" width="19.140625" bestFit="1" customWidth="1"/>
    <col min="5" max="5" width="21.28515625" bestFit="1" customWidth="1"/>
    <col min="6" max="6" width="20.85546875" customWidth="1"/>
    <col min="7" max="10" width="10.5703125" customWidth="1"/>
    <col min="11" max="12" width="10.5703125" hidden="1" customWidth="1"/>
    <col min="13" max="13" width="4.5703125" customWidth="1"/>
    <col min="14" max="16384" width="9" hidden="1"/>
  </cols>
  <sheetData>
    <row r="1" spans="1:14" ht="15.6">
      <c r="A1" s="36"/>
      <c r="B1" s="36" t="s">
        <v>391</v>
      </c>
      <c r="C1" s="36"/>
      <c r="D1" s="36"/>
      <c r="E1" s="36"/>
      <c r="F1" s="187"/>
      <c r="G1" s="36"/>
      <c r="H1" s="36"/>
      <c r="I1" s="36"/>
      <c r="J1" s="187" t="str">
        <f>_Year_YYYY&amp; ", in "&amp;opt_NCU</f>
        <v xml:space="preserve">Year , in </v>
      </c>
      <c r="K1" s="36"/>
      <c r="L1" s="36"/>
      <c r="N1" s="18">
        <f ca="1">MATCH(TRUE,_xlfn.ANCHORARRAY(N4),0)</f>
        <v>1</v>
      </c>
    </row>
    <row r="2" spans="1:14" ht="4.1500000000000004" customHeight="1">
      <c r="N2" s="209">
        <f>COUNTA(B3:M3)</f>
        <v>9</v>
      </c>
    </row>
    <row r="3" spans="1:14" ht="14.45">
      <c r="B3" s="202" t="str">
        <f>Planning!EU3</f>
        <v>Disease name</v>
      </c>
      <c r="C3" s="203" t="str">
        <f>Planning!EV3</f>
        <v>Surveillance function</v>
      </c>
      <c r="D3" s="203" t="str">
        <f>Planning!EW3</f>
        <v>Surveillance activity</v>
      </c>
      <c r="E3" s="203" t="str">
        <f>Planning!EX3</f>
        <v>Input name</v>
      </c>
      <c r="F3" s="210" t="str">
        <f>Planning!EY3</f>
        <v>Organization</v>
      </c>
      <c r="G3" s="204" t="str">
        <f>Planning!EZ3</f>
        <v>Unit</v>
      </c>
      <c r="H3" s="205" t="str">
        <f>Planning!FA3</f>
        <v>Unit cost</v>
      </c>
      <c r="I3" s="205" t="str">
        <f>Planning!FB3</f>
        <v>Quantity</v>
      </c>
      <c r="J3" s="207" t="str">
        <f>Planning!O3</f>
        <v>Input cost</v>
      </c>
      <c r="K3" s="204"/>
      <c r="L3" s="206"/>
      <c r="N3" s="18" t="s">
        <v>347</v>
      </c>
    </row>
    <row r="4" spans="1:14" ht="14.45">
      <c r="B4" s="196" t="str" cm="1">
        <f t="array" aca="1" ref="B4:J4" ca="1">_xlfn.ANCHORARRAY(Planning!FF4)</f>
        <v xml:space="preserve"> Grand Total</v>
      </c>
      <c r="C4" s="197" t="str">
        <f ca="1"/>
        <v xml:space="preserve"> </v>
      </c>
      <c r="D4" s="197" t="str">
        <f ca="1"/>
        <v xml:space="preserve"> </v>
      </c>
      <c r="E4" s="197" t="str">
        <f ca="1"/>
        <v xml:space="preserve"> </v>
      </c>
      <c r="F4" s="211">
        <f ca="1"/>
        <v>0</v>
      </c>
      <c r="G4" s="197">
        <f ca="1"/>
        <v>0</v>
      </c>
      <c r="H4" s="197">
        <f ca="1"/>
        <v>0</v>
      </c>
      <c r="I4" s="197">
        <f ca="1"/>
        <v>0</v>
      </c>
      <c r="J4" s="197">
        <f ca="1"/>
        <v>0</v>
      </c>
      <c r="K4" s="39"/>
      <c r="L4" s="40"/>
      <c r="N4" t="b" cm="1">
        <f t="array" aca="1" ref="N4:N103" ca="1">(ROW($4:103)-ROW($4:$4))=Planning!$FF$1</f>
        <v>1</v>
      </c>
    </row>
    <row r="5" spans="1:14" ht="14.45">
      <c r="B5" s="198"/>
      <c r="C5" s="199"/>
      <c r="D5" s="199"/>
      <c r="E5" s="199"/>
      <c r="F5" s="212"/>
      <c r="G5" s="199"/>
      <c r="H5" s="199"/>
      <c r="I5" s="199"/>
      <c r="J5" s="199"/>
      <c r="K5" s="42"/>
      <c r="L5" s="43"/>
      <c r="N5" t="b">
        <f ca="1"/>
        <v>0</v>
      </c>
    </row>
    <row r="6" spans="1:14" ht="14.45">
      <c r="B6" s="198"/>
      <c r="C6" s="199"/>
      <c r="D6" s="199"/>
      <c r="E6" s="199"/>
      <c r="F6" s="212"/>
      <c r="G6" s="199"/>
      <c r="H6" s="199"/>
      <c r="I6" s="199"/>
      <c r="J6" s="199"/>
      <c r="K6" s="42"/>
      <c r="L6" s="43"/>
      <c r="N6" t="b">
        <f ca="1"/>
        <v>0</v>
      </c>
    </row>
    <row r="7" spans="1:14" ht="14.45">
      <c r="B7" s="198"/>
      <c r="C7" s="199"/>
      <c r="D7" s="199"/>
      <c r="E7" s="199"/>
      <c r="F7" s="212"/>
      <c r="G7" s="199"/>
      <c r="H7" s="199"/>
      <c r="I7" s="199"/>
      <c r="J7" s="199"/>
      <c r="K7" s="42"/>
      <c r="L7" s="43"/>
      <c r="N7" t="b">
        <f ca="1"/>
        <v>0</v>
      </c>
    </row>
    <row r="8" spans="1:14" ht="14.45">
      <c r="B8" s="198"/>
      <c r="C8" s="199"/>
      <c r="D8" s="199"/>
      <c r="E8" s="199"/>
      <c r="F8" s="212"/>
      <c r="G8" s="199"/>
      <c r="H8" s="199"/>
      <c r="I8" s="199"/>
      <c r="J8" s="199"/>
      <c r="K8" s="42"/>
      <c r="L8" s="43"/>
      <c r="N8" t="b">
        <f ca="1"/>
        <v>0</v>
      </c>
    </row>
    <row r="9" spans="1:14" ht="14.45">
      <c r="B9" s="198"/>
      <c r="C9" s="199"/>
      <c r="D9" s="199"/>
      <c r="E9" s="199"/>
      <c r="F9" s="212"/>
      <c r="G9" s="199"/>
      <c r="H9" s="199"/>
      <c r="I9" s="199"/>
      <c r="J9" s="199"/>
      <c r="K9" s="42"/>
      <c r="L9" s="43"/>
      <c r="N9" t="b">
        <f ca="1"/>
        <v>0</v>
      </c>
    </row>
    <row r="10" spans="1:14" ht="14.45">
      <c r="B10" s="198"/>
      <c r="C10" s="199"/>
      <c r="D10" s="199"/>
      <c r="E10" s="199"/>
      <c r="F10" s="212"/>
      <c r="G10" s="199"/>
      <c r="H10" s="199"/>
      <c r="I10" s="199"/>
      <c r="J10" s="199"/>
      <c r="K10" s="42"/>
      <c r="L10" s="43"/>
      <c r="N10" t="b">
        <f ca="1"/>
        <v>0</v>
      </c>
    </row>
    <row r="11" spans="1:14" ht="14.45">
      <c r="B11" s="198"/>
      <c r="C11" s="199"/>
      <c r="D11" s="199"/>
      <c r="E11" s="199"/>
      <c r="F11" s="212"/>
      <c r="G11" s="199"/>
      <c r="H11" s="199"/>
      <c r="I11" s="199"/>
      <c r="J11" s="199"/>
      <c r="K11" s="42"/>
      <c r="L11" s="43"/>
      <c r="N11" t="b">
        <f ca="1"/>
        <v>0</v>
      </c>
    </row>
    <row r="12" spans="1:14" ht="14.45">
      <c r="B12" s="198"/>
      <c r="C12" s="199"/>
      <c r="D12" s="199"/>
      <c r="E12" s="199"/>
      <c r="F12" s="212"/>
      <c r="G12" s="199"/>
      <c r="H12" s="199"/>
      <c r="I12" s="199"/>
      <c r="J12" s="199"/>
      <c r="K12" s="42"/>
      <c r="L12" s="43"/>
      <c r="N12" t="b">
        <f ca="1"/>
        <v>0</v>
      </c>
    </row>
    <row r="13" spans="1:14" ht="14.45">
      <c r="B13" s="198"/>
      <c r="C13" s="199"/>
      <c r="D13" s="199"/>
      <c r="E13" s="199"/>
      <c r="F13" s="212"/>
      <c r="G13" s="199"/>
      <c r="H13" s="199"/>
      <c r="I13" s="199"/>
      <c r="J13" s="199"/>
      <c r="K13" s="42"/>
      <c r="L13" s="43"/>
      <c r="N13" t="b">
        <f ca="1"/>
        <v>0</v>
      </c>
    </row>
    <row r="14" spans="1:14" ht="14.45">
      <c r="B14" s="198"/>
      <c r="C14" s="199"/>
      <c r="D14" s="199"/>
      <c r="E14" s="199"/>
      <c r="F14" s="212"/>
      <c r="G14" s="199"/>
      <c r="H14" s="199"/>
      <c r="I14" s="199"/>
      <c r="J14" s="199"/>
      <c r="K14" s="42"/>
      <c r="L14" s="43"/>
      <c r="N14" t="b">
        <f ca="1"/>
        <v>0</v>
      </c>
    </row>
    <row r="15" spans="1:14" ht="14.45">
      <c r="B15" s="198"/>
      <c r="C15" s="199"/>
      <c r="D15" s="199"/>
      <c r="E15" s="199"/>
      <c r="F15" s="212"/>
      <c r="G15" s="199"/>
      <c r="H15" s="199"/>
      <c r="I15" s="199"/>
      <c r="J15" s="199"/>
      <c r="K15" s="42"/>
      <c r="L15" s="43"/>
      <c r="N15" t="b">
        <f ca="1"/>
        <v>0</v>
      </c>
    </row>
    <row r="16" spans="1:14" ht="14.45">
      <c r="B16" s="198"/>
      <c r="C16" s="199"/>
      <c r="D16" s="199"/>
      <c r="E16" s="199"/>
      <c r="F16" s="212"/>
      <c r="G16" s="199"/>
      <c r="H16" s="199"/>
      <c r="I16" s="199"/>
      <c r="J16" s="199"/>
      <c r="K16" s="42"/>
      <c r="L16" s="43"/>
      <c r="N16" t="b">
        <f ca="1"/>
        <v>0</v>
      </c>
    </row>
    <row r="17" spans="2:14" ht="14.45">
      <c r="B17" s="198"/>
      <c r="C17" s="199"/>
      <c r="D17" s="199"/>
      <c r="E17" s="199"/>
      <c r="F17" s="212"/>
      <c r="G17" s="199"/>
      <c r="H17" s="199"/>
      <c r="I17" s="199"/>
      <c r="J17" s="199"/>
      <c r="K17" s="42"/>
      <c r="L17" s="43"/>
      <c r="N17" t="b">
        <f ca="1"/>
        <v>0</v>
      </c>
    </row>
    <row r="18" spans="2:14" ht="14.45">
      <c r="B18" s="198"/>
      <c r="C18" s="199"/>
      <c r="D18" s="199"/>
      <c r="E18" s="199"/>
      <c r="F18" s="212"/>
      <c r="G18" s="199"/>
      <c r="H18" s="199"/>
      <c r="I18" s="199"/>
      <c r="J18" s="199"/>
      <c r="K18" s="42"/>
      <c r="L18" s="43"/>
      <c r="N18" t="b">
        <f ca="1"/>
        <v>0</v>
      </c>
    </row>
    <row r="19" spans="2:14" ht="14.45">
      <c r="B19" s="198"/>
      <c r="C19" s="199"/>
      <c r="D19" s="199"/>
      <c r="E19" s="199"/>
      <c r="F19" s="212"/>
      <c r="G19" s="199"/>
      <c r="H19" s="199"/>
      <c r="I19" s="199"/>
      <c r="J19" s="199"/>
      <c r="K19" s="42"/>
      <c r="L19" s="43"/>
      <c r="N19" t="b">
        <f ca="1"/>
        <v>0</v>
      </c>
    </row>
    <row r="20" spans="2:14" ht="14.45">
      <c r="B20" s="198"/>
      <c r="C20" s="199"/>
      <c r="D20" s="199"/>
      <c r="E20" s="199"/>
      <c r="F20" s="212"/>
      <c r="G20" s="199"/>
      <c r="H20" s="199"/>
      <c r="I20" s="199"/>
      <c r="J20" s="199"/>
      <c r="K20" s="42"/>
      <c r="L20" s="43"/>
      <c r="N20" t="b">
        <f ca="1"/>
        <v>0</v>
      </c>
    </row>
    <row r="21" spans="2:14" ht="14.45">
      <c r="B21" s="198"/>
      <c r="C21" s="199"/>
      <c r="D21" s="199"/>
      <c r="E21" s="199"/>
      <c r="F21" s="212"/>
      <c r="G21" s="199"/>
      <c r="H21" s="199"/>
      <c r="I21" s="199"/>
      <c r="J21" s="199"/>
      <c r="K21" s="42"/>
      <c r="L21" s="43"/>
      <c r="N21" t="b">
        <f ca="1"/>
        <v>0</v>
      </c>
    </row>
    <row r="22" spans="2:14" ht="14.45">
      <c r="B22" s="198"/>
      <c r="C22" s="199"/>
      <c r="D22" s="199"/>
      <c r="E22" s="199"/>
      <c r="F22" s="212"/>
      <c r="G22" s="199"/>
      <c r="H22" s="199"/>
      <c r="I22" s="199"/>
      <c r="J22" s="199"/>
      <c r="K22" s="42"/>
      <c r="L22" s="43"/>
      <c r="N22" t="b">
        <f ca="1"/>
        <v>0</v>
      </c>
    </row>
    <row r="23" spans="2:14" ht="14.45">
      <c r="B23" s="198"/>
      <c r="C23" s="199"/>
      <c r="D23" s="199"/>
      <c r="E23" s="199"/>
      <c r="F23" s="212"/>
      <c r="G23" s="199"/>
      <c r="H23" s="199"/>
      <c r="I23" s="199"/>
      <c r="J23" s="199"/>
      <c r="K23" s="42"/>
      <c r="L23" s="43"/>
      <c r="N23" t="b">
        <f ca="1"/>
        <v>0</v>
      </c>
    </row>
    <row r="24" spans="2:14" ht="14.45">
      <c r="B24" s="198"/>
      <c r="C24" s="199"/>
      <c r="D24" s="199"/>
      <c r="E24" s="199"/>
      <c r="F24" s="212"/>
      <c r="G24" s="199"/>
      <c r="H24" s="199"/>
      <c r="I24" s="199"/>
      <c r="J24" s="199"/>
      <c r="K24" s="42"/>
      <c r="L24" s="43"/>
      <c r="N24" t="b">
        <f ca="1"/>
        <v>0</v>
      </c>
    </row>
    <row r="25" spans="2:14" ht="14.45">
      <c r="B25" s="198"/>
      <c r="C25" s="199"/>
      <c r="D25" s="199"/>
      <c r="E25" s="199"/>
      <c r="F25" s="212"/>
      <c r="G25" s="199"/>
      <c r="H25" s="199"/>
      <c r="I25" s="199"/>
      <c r="J25" s="199"/>
      <c r="K25" s="42"/>
      <c r="L25" s="43"/>
      <c r="N25" t="b">
        <f ca="1"/>
        <v>0</v>
      </c>
    </row>
    <row r="26" spans="2:14" ht="14.45">
      <c r="B26" s="198"/>
      <c r="C26" s="199"/>
      <c r="D26" s="199"/>
      <c r="E26" s="199"/>
      <c r="F26" s="212"/>
      <c r="G26" s="199"/>
      <c r="H26" s="199"/>
      <c r="I26" s="199"/>
      <c r="J26" s="199"/>
      <c r="K26" s="42"/>
      <c r="L26" s="43"/>
      <c r="N26" t="b">
        <f ca="1"/>
        <v>0</v>
      </c>
    </row>
    <row r="27" spans="2:14" ht="14.45">
      <c r="B27" s="198"/>
      <c r="C27" s="199"/>
      <c r="D27" s="199"/>
      <c r="E27" s="199"/>
      <c r="F27" s="212"/>
      <c r="G27" s="199"/>
      <c r="H27" s="199"/>
      <c r="I27" s="199"/>
      <c r="J27" s="199"/>
      <c r="K27" s="42"/>
      <c r="L27" s="43"/>
      <c r="N27" t="b">
        <f ca="1"/>
        <v>0</v>
      </c>
    </row>
    <row r="28" spans="2:14" ht="14.45">
      <c r="B28" s="198"/>
      <c r="C28" s="199"/>
      <c r="D28" s="199"/>
      <c r="E28" s="199"/>
      <c r="F28" s="212"/>
      <c r="G28" s="199"/>
      <c r="H28" s="199"/>
      <c r="I28" s="199"/>
      <c r="J28" s="199"/>
      <c r="K28" s="42"/>
      <c r="L28" s="43"/>
      <c r="N28" t="b">
        <f ca="1"/>
        <v>0</v>
      </c>
    </row>
    <row r="29" spans="2:14" ht="14.45">
      <c r="B29" s="198"/>
      <c r="C29" s="199"/>
      <c r="D29" s="199"/>
      <c r="E29" s="199"/>
      <c r="F29" s="212"/>
      <c r="G29" s="199"/>
      <c r="H29" s="199"/>
      <c r="I29" s="199"/>
      <c r="J29" s="199"/>
      <c r="K29" s="42"/>
      <c r="L29" s="43"/>
      <c r="N29" t="b">
        <f ca="1"/>
        <v>0</v>
      </c>
    </row>
    <row r="30" spans="2:14" ht="14.45">
      <c r="B30" s="198"/>
      <c r="C30" s="199"/>
      <c r="D30" s="199"/>
      <c r="E30" s="199"/>
      <c r="F30" s="212"/>
      <c r="G30" s="199"/>
      <c r="H30" s="199"/>
      <c r="I30" s="199"/>
      <c r="J30" s="199"/>
      <c r="K30" s="42"/>
      <c r="L30" s="43"/>
      <c r="N30" t="b">
        <f ca="1"/>
        <v>0</v>
      </c>
    </row>
    <row r="31" spans="2:14" ht="14.45">
      <c r="B31" s="198"/>
      <c r="C31" s="199"/>
      <c r="D31" s="199"/>
      <c r="E31" s="199"/>
      <c r="F31" s="212"/>
      <c r="G31" s="199"/>
      <c r="H31" s="199"/>
      <c r="I31" s="199"/>
      <c r="J31" s="199"/>
      <c r="K31" s="42"/>
      <c r="L31" s="43"/>
      <c r="N31" t="b">
        <f ca="1"/>
        <v>0</v>
      </c>
    </row>
    <row r="32" spans="2:14" ht="14.45">
      <c r="B32" s="198"/>
      <c r="C32" s="199"/>
      <c r="D32" s="199"/>
      <c r="E32" s="199"/>
      <c r="F32" s="212"/>
      <c r="G32" s="199"/>
      <c r="H32" s="199"/>
      <c r="I32" s="199"/>
      <c r="J32" s="199"/>
      <c r="K32" s="42"/>
      <c r="L32" s="43"/>
      <c r="N32" t="b">
        <f ca="1"/>
        <v>0</v>
      </c>
    </row>
    <row r="33" spans="2:14" ht="14.45">
      <c r="B33" s="198"/>
      <c r="C33" s="199"/>
      <c r="D33" s="199"/>
      <c r="E33" s="199"/>
      <c r="F33" s="212"/>
      <c r="G33" s="199"/>
      <c r="H33" s="199"/>
      <c r="I33" s="199"/>
      <c r="J33" s="199"/>
      <c r="K33" s="42"/>
      <c r="L33" s="43"/>
      <c r="N33" t="b">
        <f ca="1"/>
        <v>0</v>
      </c>
    </row>
    <row r="34" spans="2:14" ht="14.45">
      <c r="B34" s="198"/>
      <c r="C34" s="199"/>
      <c r="D34" s="199"/>
      <c r="E34" s="199"/>
      <c r="F34" s="212"/>
      <c r="G34" s="199"/>
      <c r="H34" s="199"/>
      <c r="I34" s="199"/>
      <c r="J34" s="199"/>
      <c r="K34" s="42"/>
      <c r="L34" s="43"/>
      <c r="N34" t="b">
        <f ca="1"/>
        <v>0</v>
      </c>
    </row>
    <row r="35" spans="2:14" ht="14.45">
      <c r="B35" s="198"/>
      <c r="C35" s="199"/>
      <c r="D35" s="199"/>
      <c r="E35" s="199"/>
      <c r="F35" s="212"/>
      <c r="G35" s="199"/>
      <c r="H35" s="199"/>
      <c r="I35" s="199"/>
      <c r="J35" s="199"/>
      <c r="K35" s="42"/>
      <c r="L35" s="43"/>
      <c r="N35" t="b">
        <f ca="1"/>
        <v>0</v>
      </c>
    </row>
    <row r="36" spans="2:14" ht="14.45">
      <c r="B36" s="198"/>
      <c r="C36" s="199"/>
      <c r="D36" s="199"/>
      <c r="E36" s="199"/>
      <c r="F36" s="212"/>
      <c r="G36" s="199"/>
      <c r="H36" s="199"/>
      <c r="I36" s="199"/>
      <c r="J36" s="199"/>
      <c r="K36" s="42"/>
      <c r="L36" s="43"/>
      <c r="N36" t="b">
        <f ca="1"/>
        <v>0</v>
      </c>
    </row>
    <row r="37" spans="2:14" ht="14.45">
      <c r="B37" s="198"/>
      <c r="C37" s="199"/>
      <c r="D37" s="199"/>
      <c r="E37" s="199"/>
      <c r="F37" s="212"/>
      <c r="G37" s="199"/>
      <c r="H37" s="199"/>
      <c r="I37" s="199"/>
      <c r="J37" s="199"/>
      <c r="K37" s="42"/>
      <c r="L37" s="43"/>
      <c r="N37" t="b">
        <f ca="1"/>
        <v>0</v>
      </c>
    </row>
    <row r="38" spans="2:14" ht="14.45">
      <c r="B38" s="198"/>
      <c r="C38" s="199"/>
      <c r="D38" s="199"/>
      <c r="E38" s="199"/>
      <c r="F38" s="212"/>
      <c r="G38" s="199"/>
      <c r="H38" s="199"/>
      <c r="I38" s="199"/>
      <c r="J38" s="199"/>
      <c r="K38" s="42"/>
      <c r="L38" s="43"/>
      <c r="N38" t="b">
        <f ca="1"/>
        <v>0</v>
      </c>
    </row>
    <row r="39" spans="2:14" ht="14.45">
      <c r="B39" s="198"/>
      <c r="C39" s="199"/>
      <c r="D39" s="199"/>
      <c r="E39" s="199"/>
      <c r="F39" s="212"/>
      <c r="G39" s="199"/>
      <c r="H39" s="199"/>
      <c r="I39" s="199"/>
      <c r="J39" s="199"/>
      <c r="K39" s="42"/>
      <c r="L39" s="43"/>
      <c r="N39" t="b">
        <f ca="1"/>
        <v>0</v>
      </c>
    </row>
    <row r="40" spans="2:14" ht="14.45">
      <c r="B40" s="198"/>
      <c r="C40" s="199"/>
      <c r="D40" s="199"/>
      <c r="E40" s="199"/>
      <c r="F40" s="212"/>
      <c r="G40" s="199"/>
      <c r="H40" s="199"/>
      <c r="I40" s="199"/>
      <c r="J40" s="199"/>
      <c r="K40" s="42"/>
      <c r="L40" s="43"/>
      <c r="N40" t="b">
        <f ca="1"/>
        <v>0</v>
      </c>
    </row>
    <row r="41" spans="2:14" ht="14.45">
      <c r="B41" s="198"/>
      <c r="C41" s="199"/>
      <c r="D41" s="199"/>
      <c r="E41" s="199"/>
      <c r="F41" s="212"/>
      <c r="G41" s="199"/>
      <c r="H41" s="199"/>
      <c r="I41" s="199"/>
      <c r="J41" s="199"/>
      <c r="K41" s="42"/>
      <c r="L41" s="43"/>
      <c r="N41" t="b">
        <f ca="1"/>
        <v>0</v>
      </c>
    </row>
    <row r="42" spans="2:14" ht="14.45">
      <c r="B42" s="198"/>
      <c r="C42" s="199"/>
      <c r="D42" s="199"/>
      <c r="E42" s="199"/>
      <c r="F42" s="212"/>
      <c r="G42" s="199"/>
      <c r="H42" s="199"/>
      <c r="I42" s="199"/>
      <c r="J42" s="199"/>
      <c r="K42" s="42"/>
      <c r="L42" s="43"/>
      <c r="N42" t="b">
        <f ca="1"/>
        <v>0</v>
      </c>
    </row>
    <row r="43" spans="2:14" ht="14.45">
      <c r="B43" s="198"/>
      <c r="C43" s="199"/>
      <c r="D43" s="199"/>
      <c r="E43" s="199"/>
      <c r="F43" s="212"/>
      <c r="G43" s="199"/>
      <c r="H43" s="199"/>
      <c r="I43" s="199"/>
      <c r="J43" s="199"/>
      <c r="K43" s="42"/>
      <c r="L43" s="43"/>
      <c r="N43" t="b">
        <f ca="1"/>
        <v>0</v>
      </c>
    </row>
    <row r="44" spans="2:14" ht="14.45">
      <c r="B44" s="198"/>
      <c r="C44" s="199"/>
      <c r="D44" s="199"/>
      <c r="E44" s="199"/>
      <c r="F44" s="212"/>
      <c r="G44" s="199"/>
      <c r="H44" s="199"/>
      <c r="I44" s="199"/>
      <c r="J44" s="199"/>
      <c r="K44" s="42"/>
      <c r="L44" s="43"/>
      <c r="N44" t="b">
        <f ca="1"/>
        <v>0</v>
      </c>
    </row>
    <row r="45" spans="2:14" ht="14.45">
      <c r="B45" s="198"/>
      <c r="C45" s="199"/>
      <c r="D45" s="199"/>
      <c r="E45" s="199"/>
      <c r="F45" s="212"/>
      <c r="G45" s="199"/>
      <c r="H45" s="199"/>
      <c r="I45" s="199"/>
      <c r="J45" s="199"/>
      <c r="K45" s="42"/>
      <c r="L45" s="43"/>
      <c r="N45" t="b">
        <f ca="1"/>
        <v>0</v>
      </c>
    </row>
    <row r="46" spans="2:14" ht="14.45">
      <c r="B46" s="198"/>
      <c r="C46" s="199"/>
      <c r="D46" s="199"/>
      <c r="E46" s="199"/>
      <c r="F46" s="212"/>
      <c r="G46" s="199"/>
      <c r="H46" s="199"/>
      <c r="I46" s="199"/>
      <c r="J46" s="199"/>
      <c r="K46" s="42"/>
      <c r="L46" s="43"/>
      <c r="N46" t="b">
        <f ca="1"/>
        <v>0</v>
      </c>
    </row>
    <row r="47" spans="2:14" ht="14.45">
      <c r="B47" s="198"/>
      <c r="C47" s="199"/>
      <c r="D47" s="199"/>
      <c r="E47" s="199"/>
      <c r="F47" s="212"/>
      <c r="G47" s="199"/>
      <c r="H47" s="199"/>
      <c r="I47" s="199"/>
      <c r="J47" s="199"/>
      <c r="K47" s="42"/>
      <c r="L47" s="43"/>
      <c r="N47" t="b">
        <f ca="1"/>
        <v>0</v>
      </c>
    </row>
    <row r="48" spans="2:14" ht="14.45">
      <c r="B48" s="198"/>
      <c r="C48" s="199"/>
      <c r="D48" s="199"/>
      <c r="E48" s="199"/>
      <c r="F48" s="212"/>
      <c r="G48" s="199"/>
      <c r="H48" s="199"/>
      <c r="I48" s="199"/>
      <c r="J48" s="199"/>
      <c r="K48" s="42"/>
      <c r="L48" s="43"/>
      <c r="N48" t="b">
        <f ca="1"/>
        <v>0</v>
      </c>
    </row>
    <row r="49" spans="2:14" ht="14.45">
      <c r="B49" s="198"/>
      <c r="C49" s="199"/>
      <c r="D49" s="199"/>
      <c r="E49" s="199"/>
      <c r="F49" s="212"/>
      <c r="G49" s="199"/>
      <c r="H49" s="199"/>
      <c r="I49" s="199"/>
      <c r="J49" s="199"/>
      <c r="K49" s="42"/>
      <c r="L49" s="43"/>
      <c r="N49" t="b">
        <f ca="1"/>
        <v>0</v>
      </c>
    </row>
    <row r="50" spans="2:14" ht="14.45">
      <c r="B50" s="198"/>
      <c r="C50" s="199"/>
      <c r="D50" s="199"/>
      <c r="E50" s="199"/>
      <c r="F50" s="212"/>
      <c r="G50" s="199"/>
      <c r="H50" s="199"/>
      <c r="I50" s="199"/>
      <c r="J50" s="199"/>
      <c r="K50" s="42"/>
      <c r="L50" s="43"/>
      <c r="N50" t="b">
        <f ca="1"/>
        <v>0</v>
      </c>
    </row>
    <row r="51" spans="2:14" ht="14.45">
      <c r="B51" s="198"/>
      <c r="C51" s="199"/>
      <c r="D51" s="199"/>
      <c r="E51" s="199"/>
      <c r="F51" s="212"/>
      <c r="G51" s="199"/>
      <c r="H51" s="199"/>
      <c r="I51" s="199"/>
      <c r="J51" s="199"/>
      <c r="K51" s="42"/>
      <c r="L51" s="43"/>
      <c r="N51" t="b">
        <f ca="1"/>
        <v>0</v>
      </c>
    </row>
    <row r="52" spans="2:14" ht="14.45">
      <c r="B52" s="198"/>
      <c r="C52" s="199"/>
      <c r="D52" s="199"/>
      <c r="E52" s="199"/>
      <c r="F52" s="212"/>
      <c r="G52" s="199"/>
      <c r="H52" s="199"/>
      <c r="I52" s="199"/>
      <c r="J52" s="199"/>
      <c r="K52" s="42"/>
      <c r="L52" s="43"/>
      <c r="N52" t="b">
        <f ca="1"/>
        <v>0</v>
      </c>
    </row>
    <row r="53" spans="2:14" ht="14.45">
      <c r="B53" s="198"/>
      <c r="C53" s="199"/>
      <c r="D53" s="199"/>
      <c r="E53" s="199"/>
      <c r="F53" s="212"/>
      <c r="G53" s="199"/>
      <c r="H53" s="199"/>
      <c r="I53" s="199"/>
      <c r="J53" s="199"/>
      <c r="K53" s="42"/>
      <c r="L53" s="43"/>
      <c r="N53" t="b">
        <f ca="1"/>
        <v>0</v>
      </c>
    </row>
    <row r="54" spans="2:14" ht="14.45">
      <c r="B54" s="198"/>
      <c r="C54" s="199"/>
      <c r="D54" s="199"/>
      <c r="E54" s="199"/>
      <c r="F54" s="212"/>
      <c r="G54" s="199"/>
      <c r="H54" s="199"/>
      <c r="I54" s="199"/>
      <c r="J54" s="199"/>
      <c r="K54" s="42"/>
      <c r="L54" s="43"/>
      <c r="N54" t="b">
        <f ca="1"/>
        <v>0</v>
      </c>
    </row>
    <row r="55" spans="2:14" ht="14.45">
      <c r="B55" s="198"/>
      <c r="C55" s="199"/>
      <c r="D55" s="199"/>
      <c r="E55" s="199"/>
      <c r="F55" s="212"/>
      <c r="G55" s="199"/>
      <c r="H55" s="199"/>
      <c r="I55" s="199"/>
      <c r="J55" s="199"/>
      <c r="K55" s="42"/>
      <c r="L55" s="43"/>
      <c r="N55" t="b">
        <f ca="1"/>
        <v>0</v>
      </c>
    </row>
    <row r="56" spans="2:14" ht="14.45">
      <c r="B56" s="198"/>
      <c r="C56" s="199"/>
      <c r="D56" s="199"/>
      <c r="E56" s="199"/>
      <c r="F56" s="212"/>
      <c r="G56" s="199"/>
      <c r="H56" s="199"/>
      <c r="I56" s="199"/>
      <c r="J56" s="199"/>
      <c r="K56" s="42"/>
      <c r="L56" s="43"/>
      <c r="N56" t="b">
        <f ca="1"/>
        <v>0</v>
      </c>
    </row>
    <row r="57" spans="2:14" ht="14.45">
      <c r="B57" s="198"/>
      <c r="C57" s="199"/>
      <c r="D57" s="199"/>
      <c r="E57" s="199"/>
      <c r="F57" s="212"/>
      <c r="G57" s="199"/>
      <c r="H57" s="199"/>
      <c r="I57" s="199"/>
      <c r="J57" s="199"/>
      <c r="K57" s="42"/>
      <c r="L57" s="43"/>
      <c r="N57" t="b">
        <f ca="1"/>
        <v>0</v>
      </c>
    </row>
    <row r="58" spans="2:14" ht="14.45">
      <c r="B58" s="198"/>
      <c r="C58" s="199"/>
      <c r="D58" s="199"/>
      <c r="E58" s="199"/>
      <c r="F58" s="212"/>
      <c r="G58" s="199"/>
      <c r="H58" s="199"/>
      <c r="I58" s="199"/>
      <c r="J58" s="199"/>
      <c r="K58" s="42"/>
      <c r="L58" s="43"/>
      <c r="N58" t="b">
        <f ca="1"/>
        <v>0</v>
      </c>
    </row>
    <row r="59" spans="2:14" ht="14.45">
      <c r="B59" s="198"/>
      <c r="C59" s="199"/>
      <c r="D59" s="199"/>
      <c r="E59" s="199"/>
      <c r="F59" s="212"/>
      <c r="G59" s="199"/>
      <c r="H59" s="199"/>
      <c r="I59" s="199"/>
      <c r="J59" s="199"/>
      <c r="K59" s="42"/>
      <c r="L59" s="43"/>
      <c r="N59" t="b">
        <f ca="1"/>
        <v>0</v>
      </c>
    </row>
    <row r="60" spans="2:14" ht="14.45">
      <c r="B60" s="198"/>
      <c r="C60" s="199"/>
      <c r="D60" s="199"/>
      <c r="E60" s="199"/>
      <c r="F60" s="212"/>
      <c r="G60" s="199"/>
      <c r="H60" s="199"/>
      <c r="I60" s="199"/>
      <c r="J60" s="199"/>
      <c r="K60" s="42"/>
      <c r="L60" s="43"/>
      <c r="N60" t="b">
        <f ca="1"/>
        <v>0</v>
      </c>
    </row>
    <row r="61" spans="2:14" ht="14.45">
      <c r="B61" s="198"/>
      <c r="C61" s="199"/>
      <c r="D61" s="199"/>
      <c r="E61" s="199"/>
      <c r="F61" s="212"/>
      <c r="G61" s="199"/>
      <c r="H61" s="199"/>
      <c r="I61" s="199"/>
      <c r="J61" s="199"/>
      <c r="K61" s="42"/>
      <c r="L61" s="43"/>
      <c r="N61" t="b">
        <f ca="1"/>
        <v>0</v>
      </c>
    </row>
    <row r="62" spans="2:14" ht="14.45">
      <c r="B62" s="198"/>
      <c r="C62" s="199"/>
      <c r="D62" s="199"/>
      <c r="E62" s="199"/>
      <c r="F62" s="212"/>
      <c r="G62" s="199"/>
      <c r="H62" s="199"/>
      <c r="I62" s="199"/>
      <c r="J62" s="199"/>
      <c r="K62" s="42"/>
      <c r="L62" s="43"/>
      <c r="N62" t="b">
        <f ca="1"/>
        <v>0</v>
      </c>
    </row>
    <row r="63" spans="2:14" ht="14.45">
      <c r="B63" s="198"/>
      <c r="C63" s="199"/>
      <c r="D63" s="199"/>
      <c r="E63" s="199"/>
      <c r="F63" s="212"/>
      <c r="G63" s="199"/>
      <c r="H63" s="199"/>
      <c r="I63" s="199"/>
      <c r="J63" s="199"/>
      <c r="K63" s="42"/>
      <c r="L63" s="43"/>
      <c r="N63" t="b">
        <f ca="1"/>
        <v>0</v>
      </c>
    </row>
    <row r="64" spans="2:14" ht="14.45">
      <c r="B64" s="198"/>
      <c r="C64" s="199"/>
      <c r="D64" s="199"/>
      <c r="E64" s="199"/>
      <c r="F64" s="212"/>
      <c r="G64" s="199"/>
      <c r="H64" s="199"/>
      <c r="I64" s="199"/>
      <c r="J64" s="199"/>
      <c r="K64" s="42"/>
      <c r="L64" s="43"/>
      <c r="N64" t="b">
        <f ca="1"/>
        <v>0</v>
      </c>
    </row>
    <row r="65" spans="2:14" ht="14.45">
      <c r="B65" s="198"/>
      <c r="C65" s="199"/>
      <c r="D65" s="199"/>
      <c r="E65" s="199"/>
      <c r="F65" s="212"/>
      <c r="G65" s="199"/>
      <c r="H65" s="199"/>
      <c r="I65" s="199"/>
      <c r="J65" s="199"/>
      <c r="K65" s="42"/>
      <c r="L65" s="43"/>
      <c r="N65" t="b">
        <f ca="1"/>
        <v>0</v>
      </c>
    </row>
    <row r="66" spans="2:14" ht="14.45">
      <c r="B66" s="198"/>
      <c r="C66" s="199"/>
      <c r="D66" s="199"/>
      <c r="E66" s="199"/>
      <c r="F66" s="212"/>
      <c r="G66" s="199"/>
      <c r="H66" s="199"/>
      <c r="I66" s="199"/>
      <c r="J66" s="199"/>
      <c r="K66" s="42"/>
      <c r="L66" s="43"/>
      <c r="N66" t="b">
        <f ca="1"/>
        <v>0</v>
      </c>
    </row>
    <row r="67" spans="2:14" ht="14.45">
      <c r="B67" s="198"/>
      <c r="C67" s="199"/>
      <c r="D67" s="199"/>
      <c r="E67" s="199"/>
      <c r="F67" s="212"/>
      <c r="G67" s="199"/>
      <c r="H67" s="199"/>
      <c r="I67" s="199"/>
      <c r="J67" s="199"/>
      <c r="K67" s="42"/>
      <c r="L67" s="43"/>
      <c r="N67" t="b">
        <f ca="1"/>
        <v>0</v>
      </c>
    </row>
    <row r="68" spans="2:14" ht="14.45">
      <c r="B68" s="198"/>
      <c r="C68" s="199"/>
      <c r="D68" s="199"/>
      <c r="E68" s="199"/>
      <c r="F68" s="212"/>
      <c r="G68" s="199"/>
      <c r="H68" s="199"/>
      <c r="I68" s="199"/>
      <c r="J68" s="199"/>
      <c r="K68" s="42"/>
      <c r="L68" s="43"/>
      <c r="N68" t="b">
        <f ca="1"/>
        <v>0</v>
      </c>
    </row>
    <row r="69" spans="2:14" ht="14.45">
      <c r="B69" s="198"/>
      <c r="C69" s="199"/>
      <c r="D69" s="199"/>
      <c r="E69" s="199"/>
      <c r="F69" s="212"/>
      <c r="G69" s="199"/>
      <c r="H69" s="199"/>
      <c r="I69" s="199"/>
      <c r="J69" s="199"/>
      <c r="K69" s="42"/>
      <c r="L69" s="43"/>
      <c r="N69" t="b">
        <f ca="1"/>
        <v>0</v>
      </c>
    </row>
    <row r="70" spans="2:14" ht="14.45">
      <c r="B70" s="198"/>
      <c r="C70" s="199"/>
      <c r="D70" s="199"/>
      <c r="E70" s="199"/>
      <c r="F70" s="212"/>
      <c r="G70" s="199"/>
      <c r="H70" s="199"/>
      <c r="I70" s="199"/>
      <c r="J70" s="199"/>
      <c r="K70" s="42"/>
      <c r="L70" s="43"/>
      <c r="N70" t="b">
        <f ca="1"/>
        <v>0</v>
      </c>
    </row>
    <row r="71" spans="2:14" ht="14.45">
      <c r="B71" s="198"/>
      <c r="C71" s="199"/>
      <c r="D71" s="199"/>
      <c r="E71" s="199"/>
      <c r="F71" s="212"/>
      <c r="G71" s="199"/>
      <c r="H71" s="199"/>
      <c r="I71" s="199"/>
      <c r="J71" s="199"/>
      <c r="K71" s="42"/>
      <c r="L71" s="43"/>
      <c r="N71" t="b">
        <f ca="1"/>
        <v>0</v>
      </c>
    </row>
    <row r="72" spans="2:14" ht="14.45">
      <c r="B72" s="198"/>
      <c r="C72" s="199"/>
      <c r="D72" s="199"/>
      <c r="E72" s="199"/>
      <c r="F72" s="212"/>
      <c r="G72" s="199"/>
      <c r="H72" s="199"/>
      <c r="I72" s="199"/>
      <c r="J72" s="199"/>
      <c r="K72" s="42"/>
      <c r="L72" s="43"/>
      <c r="N72" t="b">
        <f ca="1"/>
        <v>0</v>
      </c>
    </row>
    <row r="73" spans="2:14" ht="14.45">
      <c r="B73" s="198"/>
      <c r="C73" s="199"/>
      <c r="D73" s="199"/>
      <c r="E73" s="199"/>
      <c r="F73" s="212"/>
      <c r="G73" s="199"/>
      <c r="H73" s="199"/>
      <c r="I73" s="199"/>
      <c r="J73" s="199"/>
      <c r="K73" s="42"/>
      <c r="L73" s="43"/>
      <c r="N73" t="b">
        <f ca="1"/>
        <v>0</v>
      </c>
    </row>
    <row r="74" spans="2:14" ht="14.45">
      <c r="B74" s="198"/>
      <c r="C74" s="199"/>
      <c r="D74" s="199"/>
      <c r="E74" s="199"/>
      <c r="F74" s="212"/>
      <c r="G74" s="199"/>
      <c r="H74" s="199"/>
      <c r="I74" s="199"/>
      <c r="J74" s="199"/>
      <c r="K74" s="42"/>
      <c r="L74" s="43"/>
      <c r="N74" t="b">
        <f ca="1"/>
        <v>0</v>
      </c>
    </row>
    <row r="75" spans="2:14" ht="14.45">
      <c r="B75" s="198"/>
      <c r="C75" s="199"/>
      <c r="D75" s="199"/>
      <c r="E75" s="199"/>
      <c r="F75" s="212"/>
      <c r="G75" s="199"/>
      <c r="H75" s="199"/>
      <c r="I75" s="199"/>
      <c r="J75" s="199"/>
      <c r="K75" s="42"/>
      <c r="L75" s="43"/>
      <c r="N75" t="b">
        <f ca="1"/>
        <v>0</v>
      </c>
    </row>
    <row r="76" spans="2:14" ht="14.45">
      <c r="B76" s="198"/>
      <c r="C76" s="199"/>
      <c r="D76" s="199"/>
      <c r="E76" s="199"/>
      <c r="F76" s="212"/>
      <c r="G76" s="199"/>
      <c r="H76" s="199"/>
      <c r="I76" s="199"/>
      <c r="J76" s="199"/>
      <c r="K76" s="42"/>
      <c r="L76" s="43"/>
      <c r="N76" t="b">
        <f ca="1"/>
        <v>0</v>
      </c>
    </row>
    <row r="77" spans="2:14" ht="14.45">
      <c r="B77" s="198"/>
      <c r="C77" s="199"/>
      <c r="D77" s="199"/>
      <c r="E77" s="199"/>
      <c r="F77" s="212"/>
      <c r="G77" s="199"/>
      <c r="H77" s="199"/>
      <c r="I77" s="199"/>
      <c r="J77" s="199"/>
      <c r="K77" s="42"/>
      <c r="L77" s="43"/>
      <c r="N77" t="b">
        <f ca="1"/>
        <v>0</v>
      </c>
    </row>
    <row r="78" spans="2:14" ht="14.45">
      <c r="B78" s="198"/>
      <c r="C78" s="199"/>
      <c r="D78" s="199"/>
      <c r="E78" s="199"/>
      <c r="F78" s="212"/>
      <c r="G78" s="199"/>
      <c r="H78" s="199"/>
      <c r="I78" s="199"/>
      <c r="J78" s="199"/>
      <c r="K78" s="42"/>
      <c r="L78" s="43"/>
      <c r="N78" t="b">
        <f ca="1"/>
        <v>0</v>
      </c>
    </row>
    <row r="79" spans="2:14" ht="14.45">
      <c r="B79" s="198"/>
      <c r="C79" s="199"/>
      <c r="D79" s="199"/>
      <c r="E79" s="199"/>
      <c r="F79" s="212"/>
      <c r="G79" s="199"/>
      <c r="H79" s="199"/>
      <c r="I79" s="199"/>
      <c r="J79" s="199"/>
      <c r="K79" s="42"/>
      <c r="L79" s="43"/>
      <c r="N79" t="b">
        <f ca="1"/>
        <v>0</v>
      </c>
    </row>
    <row r="80" spans="2:14" ht="14.45">
      <c r="B80" s="198"/>
      <c r="C80" s="199"/>
      <c r="D80" s="199"/>
      <c r="E80" s="199"/>
      <c r="F80" s="212"/>
      <c r="G80" s="199"/>
      <c r="H80" s="199"/>
      <c r="I80" s="199"/>
      <c r="J80" s="199"/>
      <c r="K80" s="42"/>
      <c r="L80" s="43"/>
      <c r="N80" t="b">
        <f ca="1"/>
        <v>0</v>
      </c>
    </row>
    <row r="81" spans="2:14" ht="14.45">
      <c r="B81" s="198"/>
      <c r="C81" s="199"/>
      <c r="D81" s="199"/>
      <c r="E81" s="199"/>
      <c r="F81" s="212"/>
      <c r="G81" s="199"/>
      <c r="H81" s="199"/>
      <c r="I81" s="199"/>
      <c r="J81" s="199"/>
      <c r="K81" s="42"/>
      <c r="L81" s="43"/>
      <c r="N81" t="b">
        <f ca="1"/>
        <v>0</v>
      </c>
    </row>
    <row r="82" spans="2:14" ht="14.45">
      <c r="B82" s="198"/>
      <c r="C82" s="199"/>
      <c r="D82" s="199"/>
      <c r="E82" s="199"/>
      <c r="F82" s="212"/>
      <c r="G82" s="199"/>
      <c r="H82" s="199"/>
      <c r="I82" s="199"/>
      <c r="J82" s="199"/>
      <c r="K82" s="42"/>
      <c r="L82" s="43"/>
      <c r="N82" t="b">
        <f ca="1"/>
        <v>0</v>
      </c>
    </row>
    <row r="83" spans="2:14" ht="14.45">
      <c r="B83" s="198"/>
      <c r="C83" s="199"/>
      <c r="D83" s="199"/>
      <c r="E83" s="199"/>
      <c r="F83" s="212"/>
      <c r="G83" s="199"/>
      <c r="H83" s="199"/>
      <c r="I83" s="199"/>
      <c r="J83" s="199"/>
      <c r="K83" s="42"/>
      <c r="L83" s="43"/>
      <c r="N83" t="b">
        <f ca="1"/>
        <v>0</v>
      </c>
    </row>
    <row r="84" spans="2:14" ht="14.45">
      <c r="B84" s="198"/>
      <c r="C84" s="199"/>
      <c r="D84" s="199"/>
      <c r="E84" s="199"/>
      <c r="F84" s="212"/>
      <c r="G84" s="199"/>
      <c r="H84" s="199"/>
      <c r="I84" s="199"/>
      <c r="J84" s="199"/>
      <c r="K84" s="42"/>
      <c r="L84" s="43"/>
      <c r="N84" t="b">
        <f ca="1"/>
        <v>0</v>
      </c>
    </row>
    <row r="85" spans="2:14" ht="14.45">
      <c r="B85" s="198"/>
      <c r="C85" s="199"/>
      <c r="D85" s="199"/>
      <c r="E85" s="199"/>
      <c r="F85" s="212"/>
      <c r="G85" s="199"/>
      <c r="H85" s="199"/>
      <c r="I85" s="199"/>
      <c r="J85" s="199"/>
      <c r="K85" s="42"/>
      <c r="L85" s="43"/>
      <c r="N85" t="b">
        <f ca="1"/>
        <v>0</v>
      </c>
    </row>
    <row r="86" spans="2:14" ht="14.45">
      <c r="B86" s="198"/>
      <c r="C86" s="199"/>
      <c r="D86" s="199"/>
      <c r="E86" s="199"/>
      <c r="F86" s="212"/>
      <c r="G86" s="199"/>
      <c r="H86" s="199"/>
      <c r="I86" s="199"/>
      <c r="J86" s="199"/>
      <c r="K86" s="42"/>
      <c r="L86" s="43"/>
      <c r="N86" t="b">
        <f ca="1"/>
        <v>0</v>
      </c>
    </row>
    <row r="87" spans="2:14" ht="14.45">
      <c r="B87" s="198"/>
      <c r="C87" s="199"/>
      <c r="D87" s="199"/>
      <c r="E87" s="199"/>
      <c r="F87" s="212"/>
      <c r="G87" s="199"/>
      <c r="H87" s="199"/>
      <c r="I87" s="199"/>
      <c r="J87" s="199"/>
      <c r="K87" s="42"/>
      <c r="L87" s="43"/>
      <c r="N87" t="b">
        <f ca="1"/>
        <v>0</v>
      </c>
    </row>
    <row r="88" spans="2:14" ht="14.45">
      <c r="B88" s="198"/>
      <c r="C88" s="199"/>
      <c r="D88" s="199"/>
      <c r="E88" s="199"/>
      <c r="F88" s="212"/>
      <c r="G88" s="199"/>
      <c r="H88" s="199"/>
      <c r="I88" s="199"/>
      <c r="J88" s="199"/>
      <c r="K88" s="42"/>
      <c r="L88" s="43"/>
      <c r="N88" t="b">
        <f ca="1"/>
        <v>0</v>
      </c>
    </row>
    <row r="89" spans="2:14" ht="14.45">
      <c r="B89" s="198"/>
      <c r="C89" s="199"/>
      <c r="D89" s="199"/>
      <c r="E89" s="199"/>
      <c r="F89" s="212"/>
      <c r="G89" s="199"/>
      <c r="H89" s="199"/>
      <c r="I89" s="199"/>
      <c r="J89" s="199"/>
      <c r="K89" s="42"/>
      <c r="L89" s="43"/>
      <c r="N89" t="b">
        <f ca="1"/>
        <v>0</v>
      </c>
    </row>
    <row r="90" spans="2:14" ht="14.45">
      <c r="B90" s="198"/>
      <c r="C90" s="199"/>
      <c r="D90" s="199"/>
      <c r="E90" s="199"/>
      <c r="F90" s="212"/>
      <c r="G90" s="199"/>
      <c r="H90" s="199"/>
      <c r="I90" s="199"/>
      <c r="J90" s="199"/>
      <c r="K90" s="42"/>
      <c r="L90" s="43"/>
      <c r="N90" t="b">
        <f ca="1"/>
        <v>0</v>
      </c>
    </row>
    <row r="91" spans="2:14" ht="14.45">
      <c r="B91" s="198"/>
      <c r="C91" s="199"/>
      <c r="D91" s="199"/>
      <c r="E91" s="199"/>
      <c r="F91" s="212"/>
      <c r="G91" s="199"/>
      <c r="H91" s="199"/>
      <c r="I91" s="199"/>
      <c r="J91" s="199"/>
      <c r="K91" s="42"/>
      <c r="L91" s="43"/>
      <c r="N91" t="b">
        <f ca="1"/>
        <v>0</v>
      </c>
    </row>
    <row r="92" spans="2:14" ht="14.45">
      <c r="B92" s="198"/>
      <c r="C92" s="199"/>
      <c r="D92" s="199"/>
      <c r="E92" s="199"/>
      <c r="F92" s="212"/>
      <c r="G92" s="199"/>
      <c r="H92" s="199"/>
      <c r="I92" s="199"/>
      <c r="J92" s="199"/>
      <c r="K92" s="42"/>
      <c r="L92" s="43"/>
      <c r="N92" t="b">
        <f ca="1"/>
        <v>0</v>
      </c>
    </row>
    <row r="93" spans="2:14" ht="14.45">
      <c r="B93" s="198"/>
      <c r="C93" s="199"/>
      <c r="D93" s="199"/>
      <c r="E93" s="199"/>
      <c r="F93" s="212"/>
      <c r="G93" s="199"/>
      <c r="H93" s="199"/>
      <c r="I93" s="199"/>
      <c r="J93" s="199"/>
      <c r="K93" s="42"/>
      <c r="L93" s="43"/>
      <c r="N93" t="b">
        <f ca="1"/>
        <v>0</v>
      </c>
    </row>
    <row r="94" spans="2:14" ht="14.45">
      <c r="B94" s="198"/>
      <c r="C94" s="199"/>
      <c r="D94" s="199"/>
      <c r="E94" s="199"/>
      <c r="F94" s="212"/>
      <c r="G94" s="199"/>
      <c r="H94" s="199"/>
      <c r="I94" s="199"/>
      <c r="J94" s="199"/>
      <c r="K94" s="42"/>
      <c r="L94" s="43"/>
      <c r="N94" t="b">
        <f ca="1"/>
        <v>0</v>
      </c>
    </row>
    <row r="95" spans="2:14" ht="14.45">
      <c r="B95" s="198"/>
      <c r="C95" s="199"/>
      <c r="D95" s="199"/>
      <c r="E95" s="199"/>
      <c r="F95" s="212"/>
      <c r="G95" s="199"/>
      <c r="H95" s="199"/>
      <c r="I95" s="199"/>
      <c r="J95" s="199"/>
      <c r="K95" s="42"/>
      <c r="L95" s="43"/>
      <c r="N95" t="b">
        <f ca="1"/>
        <v>0</v>
      </c>
    </row>
    <row r="96" spans="2:14" ht="14.45">
      <c r="B96" s="198"/>
      <c r="C96" s="199"/>
      <c r="D96" s="199"/>
      <c r="E96" s="199"/>
      <c r="F96" s="212"/>
      <c r="G96" s="199"/>
      <c r="H96" s="199"/>
      <c r="I96" s="199"/>
      <c r="J96" s="199"/>
      <c r="K96" s="42"/>
      <c r="L96" s="43"/>
      <c r="N96" t="b">
        <f ca="1"/>
        <v>0</v>
      </c>
    </row>
    <row r="97" spans="2:14" ht="14.45">
      <c r="B97" s="198"/>
      <c r="C97" s="199"/>
      <c r="D97" s="199"/>
      <c r="E97" s="199"/>
      <c r="F97" s="212"/>
      <c r="G97" s="199"/>
      <c r="H97" s="199"/>
      <c r="I97" s="199"/>
      <c r="J97" s="199"/>
      <c r="K97" s="42"/>
      <c r="L97" s="43"/>
      <c r="N97" t="b">
        <f ca="1"/>
        <v>0</v>
      </c>
    </row>
    <row r="98" spans="2:14" ht="14.45">
      <c r="B98" s="198"/>
      <c r="C98" s="199"/>
      <c r="D98" s="199"/>
      <c r="E98" s="199"/>
      <c r="F98" s="212"/>
      <c r="G98" s="199"/>
      <c r="H98" s="199"/>
      <c r="I98" s="199"/>
      <c r="J98" s="199"/>
      <c r="K98" s="42"/>
      <c r="L98" s="43"/>
      <c r="N98" t="b">
        <f ca="1"/>
        <v>0</v>
      </c>
    </row>
    <row r="99" spans="2:14" ht="14.45">
      <c r="B99" s="198"/>
      <c r="C99" s="199"/>
      <c r="D99" s="199"/>
      <c r="E99" s="199"/>
      <c r="F99" s="212"/>
      <c r="G99" s="199"/>
      <c r="H99" s="199"/>
      <c r="I99" s="199"/>
      <c r="J99" s="199"/>
      <c r="K99" s="42"/>
      <c r="L99" s="43"/>
      <c r="N99" t="b">
        <f ca="1"/>
        <v>0</v>
      </c>
    </row>
    <row r="100" spans="2:14" ht="14.45">
      <c r="B100" s="198"/>
      <c r="C100" s="199"/>
      <c r="D100" s="199"/>
      <c r="E100" s="199"/>
      <c r="F100" s="212"/>
      <c r="G100" s="199"/>
      <c r="H100" s="199"/>
      <c r="I100" s="199"/>
      <c r="J100" s="199"/>
      <c r="K100" s="42"/>
      <c r="L100" s="43"/>
      <c r="N100" t="b">
        <f ca="1"/>
        <v>0</v>
      </c>
    </row>
    <row r="101" spans="2:14" ht="14.45">
      <c r="B101" s="198"/>
      <c r="C101" s="199"/>
      <c r="D101" s="199"/>
      <c r="E101" s="199"/>
      <c r="F101" s="212"/>
      <c r="G101" s="199"/>
      <c r="H101" s="199"/>
      <c r="I101" s="199"/>
      <c r="J101" s="199"/>
      <c r="K101" s="42"/>
      <c r="L101" s="43"/>
      <c r="N101" t="b">
        <f ca="1"/>
        <v>0</v>
      </c>
    </row>
    <row r="102" spans="2:14" ht="14.45">
      <c r="B102" s="198"/>
      <c r="C102" s="199"/>
      <c r="D102" s="199"/>
      <c r="E102" s="199"/>
      <c r="F102" s="212"/>
      <c r="G102" s="199"/>
      <c r="H102" s="199"/>
      <c r="I102" s="199"/>
      <c r="J102" s="199"/>
      <c r="K102" s="42"/>
      <c r="L102" s="43"/>
      <c r="N102" t="b">
        <f ca="1"/>
        <v>0</v>
      </c>
    </row>
    <row r="103" spans="2:14" ht="14.45">
      <c r="B103" s="200"/>
      <c r="C103" s="201"/>
      <c r="D103" s="201"/>
      <c r="E103" s="201"/>
      <c r="F103" s="213"/>
      <c r="G103" s="201"/>
      <c r="H103" s="201"/>
      <c r="I103" s="201"/>
      <c r="J103" s="201"/>
      <c r="K103" s="47"/>
      <c r="L103" s="49"/>
      <c r="N103" t="b">
        <f ca="1"/>
        <v>0</v>
      </c>
    </row>
  </sheetData>
  <sheetProtection algorithmName="SHA-512" hashValue="UXoabz6S9hE6Uyao2mc+SdQ7UrcSMmITGU07PSLzy6VzSb4XPN9Kv8aABl3nycp+DXPodL56Euo5na299UXGbg==" saltValue="Pq7ZVxhTr0yquUDEB9VM8g==" spinCount="100000" sheet="1" objects="1" formatColumns="0" autoFilter="0" pivotTables="0"/>
  <conditionalFormatting sqref="B4:L103">
    <cfRule type="expression" dxfId="6" priority="1">
      <formula>B4=""</formula>
    </cfRule>
  </conditionalFormatting>
  <conditionalFormatting sqref="B4:J103">
    <cfRule type="expression" dxfId="5" priority="2">
      <formula>$N4</formula>
    </cfRule>
  </conditionalFormatting>
  <dataValidations count="1">
    <dataValidation type="list" allowBlank="1" showInputMessage="1" showErrorMessage="1" sqref="B3:L3" xr:uid="{584D0EDD-8A9F-4838-8412-1F053886D784}">
      <formula1>l_header_Budget</formula1>
    </dataValidation>
  </dataValidations>
  <pageMargins left="0.39370078740157483" right="0.39370078740157483" top="0.74803149606299213" bottom="0.74803149606299213" header="0.31496062992125984" footer="0.31496062992125984"/>
  <pageSetup paperSize="9" scale="91" fitToHeight="0" orientation="landscape" horizontalDpi="1200" verticalDpi="1200" r:id="rId1"/>
  <headerFooter>
    <oddHeader>&amp;A</oddHeader>
    <oddFooter>Page &amp;P&amp;RVPD Surveillance budgeting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007DB65-23E9-4BD9-B03E-6B7881A57C54}">
            <xm:f>Planning!GH4</xm:f>
            <x14:dxf>
              <font>
                <color theme="0"/>
              </font>
              <border>
                <bottom style="thin">
                  <color theme="0"/>
                </bottom>
              </border>
            </x14:dxf>
          </x14:cfRule>
          <xm:sqref>B4:F103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D48F-6685-4F35-AB2B-150BAFA77BCB}">
  <sheetPr codeName="Sheet16">
    <tabColor rgb="FFDDEBF7"/>
  </sheetPr>
  <dimension ref="A1:AB304"/>
  <sheetViews>
    <sheetView showGridLines="0" showRowColHeaders="0" topLeftCell="B1" zoomScaleNormal="100" workbookViewId="0">
      <pane ySplit="3" topLeftCell="A4" activePane="bottomLeft" state="frozen"/>
      <selection pane="bottomLeft" activeCell="L2" sqref="L2"/>
    </sheetView>
  </sheetViews>
  <sheetFormatPr defaultColWidth="0" defaultRowHeight="14.45" zeroHeight="1"/>
  <cols>
    <col min="1" max="1" width="4.5703125" customWidth="1"/>
    <col min="2" max="2" width="22" customWidth="1"/>
    <col min="3" max="3" width="25.140625" bestFit="1" customWidth="1"/>
    <col min="4" max="4" width="26.7109375" bestFit="1" customWidth="1"/>
    <col min="5" max="5" width="18.42578125" bestFit="1" customWidth="1"/>
    <col min="6" max="6" width="13.140625" bestFit="1" customWidth="1"/>
    <col min="7" max="7" width="10.7109375" customWidth="1"/>
    <col min="8" max="8" width="9.85546875" bestFit="1" customWidth="1"/>
    <col min="9" max="9" width="10.5703125" customWidth="1"/>
    <col min="10" max="10" width="8.7109375" customWidth="1"/>
    <col min="11" max="11" width="11.28515625" bestFit="1" customWidth="1"/>
    <col min="12" max="12" width="50.7109375" customWidth="1"/>
    <col min="13" max="13" width="42.5703125" bestFit="1" customWidth="1"/>
    <col min="14" max="14" width="10.85546875" style="247" bestFit="1" customWidth="1"/>
    <col min="15" max="15" width="9.7109375" customWidth="1"/>
    <col min="16" max="16" width="7" bestFit="1" customWidth="1"/>
    <col min="17" max="17" width="12.7109375" customWidth="1"/>
    <col min="18" max="18" width="8" bestFit="1" customWidth="1"/>
    <col min="19" max="19" width="10.42578125" bestFit="1" customWidth="1"/>
    <col min="20" max="20" width="19.42578125" bestFit="1" customWidth="1"/>
    <col min="21" max="21" width="20.7109375" bestFit="1" customWidth="1"/>
    <col min="22" max="22" width="15.7109375" bestFit="1" customWidth="1"/>
    <col min="23" max="23" width="10.85546875" bestFit="1" customWidth="1"/>
    <col min="24" max="24" width="11.7109375" hidden="1" customWidth="1"/>
    <col min="25" max="28" width="0" hidden="1" customWidth="1"/>
    <col min="29" max="29" width="9" hidden="1" customWidth="1"/>
    <col min="30" max="16384" width="9" hidden="1"/>
  </cols>
  <sheetData>
    <row r="1" spans="1:28" ht="15.6">
      <c r="A1" s="36"/>
      <c r="B1" s="36" t="s">
        <v>392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163" t="str">
        <f>_Year_YYYY</f>
        <v xml:space="preserve">Year </v>
      </c>
      <c r="X1" s="163"/>
      <c r="Y1" s="36"/>
      <c r="Z1" s="36"/>
      <c r="AA1" s="36"/>
      <c r="AB1" s="36"/>
    </row>
    <row r="2" spans="1:28">
      <c r="N2"/>
    </row>
    <row r="3" spans="1:28" ht="43.15">
      <c r="B3" s="190" t="str" cm="1">
        <f t="array" ref="B3:W3">_xlfn._xlws.FILTER(Planning!CH3:DJ3,Planning!CH1:DJ1)</f>
        <v>Unique Code</v>
      </c>
      <c r="C3" s="191" t="str">
        <v>Disease name</v>
      </c>
      <c r="D3" s="191" t="str">
        <v>Surveillance function</v>
      </c>
      <c r="E3" s="191" t="str">
        <v>Surveillance activity</v>
      </c>
      <c r="F3" s="192" t="str">
        <v>Input name</v>
      </c>
      <c r="G3" s="191" t="str">
        <v>Integrated</v>
      </c>
      <c r="H3" s="191" t="str">
        <v>Unit</v>
      </c>
      <c r="I3" s="191" t="str">
        <v>Unit cost</v>
      </c>
      <c r="J3" s="191" t="str">
        <v>Quantity</v>
      </c>
      <c r="K3" s="191" t="str">
        <v>Input cost</v>
      </c>
      <c r="L3" s="193" t="str">
        <v>organization</v>
      </c>
      <c r="M3" s="193" t="str">
        <v>Integrating (into) activity</v>
      </c>
      <c r="N3" s="193" t="str">
        <v>Budget funding</v>
      </c>
      <c r="O3" s="193" t="str">
        <v>Activity #</v>
      </c>
      <c r="P3" s="193" t="str">
        <v>IsAct</v>
      </c>
      <c r="Q3" s="193" t="str">
        <v>Input standard name</v>
      </c>
      <c r="R3" s="193" t="str">
        <v>Input type</v>
      </c>
      <c r="S3" s="193" t="str">
        <v>Type of disease</v>
      </c>
      <c r="T3" s="193" t="str">
        <v>Surveillance types</v>
      </c>
      <c r="U3" s="194" t="str">
        <v>Type of function</v>
      </c>
      <c r="V3" s="194" t="str">
        <v>Organization type</v>
      </c>
      <c r="W3" s="194" t="str">
        <v>Admin level</v>
      </c>
      <c r="X3" s="193"/>
      <c r="Y3" s="38"/>
      <c r="Z3" s="38"/>
      <c r="AA3" s="38"/>
      <c r="AB3" s="38"/>
    </row>
    <row r="4" spans="1:28">
      <c r="B4" s="272" cm="1">
        <f t="array" aca="1" ref="B4" ca="1">_xlfn._xlws.FILTER(INDEX(Planning!CH4:DJ303,_xlfn.SEQUENCE(ROWS(Planning!_IsArray)),_xlfn.XMATCH(OFFSET(B3:AE3,,,,COUNTA(B3:AE3)),Planning!CH3:DJ3,0)),Planning!_IsArray,0)</f>
        <v>0</v>
      </c>
      <c r="C4" s="273"/>
      <c r="D4" s="273"/>
      <c r="E4" s="273"/>
      <c r="F4" s="274"/>
      <c r="G4" s="273"/>
      <c r="H4" s="273"/>
      <c r="I4" s="273"/>
      <c r="J4" s="273"/>
      <c r="K4" s="273"/>
      <c r="L4" s="275"/>
      <c r="M4" s="276"/>
      <c r="N4" s="277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77"/>
      <c r="Z4" s="77"/>
      <c r="AA4" s="77"/>
      <c r="AB4" s="77"/>
    </row>
    <row r="5" spans="1:28">
      <c r="B5" s="278"/>
      <c r="C5" s="279"/>
      <c r="D5" s="279"/>
      <c r="E5" s="279"/>
      <c r="F5" s="280"/>
      <c r="G5" s="279"/>
      <c r="H5" s="279"/>
      <c r="I5" s="279"/>
      <c r="J5" s="279"/>
      <c r="K5" s="279"/>
      <c r="L5" s="281"/>
      <c r="M5" s="282"/>
      <c r="N5" s="283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77"/>
      <c r="Z5" s="77"/>
      <c r="AA5" s="77"/>
      <c r="AB5" s="77"/>
    </row>
    <row r="6" spans="1:28">
      <c r="B6" s="278"/>
      <c r="C6" s="279"/>
      <c r="D6" s="279"/>
      <c r="E6" s="279"/>
      <c r="F6" s="280"/>
      <c r="G6" s="279"/>
      <c r="H6" s="279"/>
      <c r="I6" s="279"/>
      <c r="J6" s="279"/>
      <c r="K6" s="279"/>
      <c r="L6" s="281"/>
      <c r="M6" s="282"/>
      <c r="N6" s="283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77"/>
      <c r="Z6" s="77"/>
      <c r="AA6" s="77"/>
      <c r="AB6" s="77"/>
    </row>
    <row r="7" spans="1:28">
      <c r="B7" s="278"/>
      <c r="C7" s="279"/>
      <c r="D7" s="279"/>
      <c r="E7" s="279"/>
      <c r="F7" s="280"/>
      <c r="G7" s="279"/>
      <c r="H7" s="279"/>
      <c r="I7" s="279"/>
      <c r="J7" s="279"/>
      <c r="K7" s="279"/>
      <c r="L7" s="281"/>
      <c r="M7" s="282"/>
      <c r="N7" s="283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77"/>
      <c r="Z7" s="77"/>
      <c r="AA7" s="77"/>
      <c r="AB7" s="77"/>
    </row>
    <row r="8" spans="1:28">
      <c r="B8" s="278"/>
      <c r="C8" s="279"/>
      <c r="D8" s="279"/>
      <c r="E8" s="279"/>
      <c r="F8" s="280"/>
      <c r="G8" s="279"/>
      <c r="H8" s="279"/>
      <c r="I8" s="279"/>
      <c r="J8" s="279"/>
      <c r="K8" s="279"/>
      <c r="L8" s="281"/>
      <c r="M8" s="282"/>
      <c r="N8" s="283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77"/>
      <c r="Z8" s="77"/>
      <c r="AA8" s="77"/>
      <c r="AB8" s="77"/>
    </row>
    <row r="9" spans="1:28">
      <c r="B9" s="278"/>
      <c r="C9" s="279"/>
      <c r="D9" s="279"/>
      <c r="E9" s="279"/>
      <c r="F9" s="280"/>
      <c r="G9" s="279"/>
      <c r="H9" s="279"/>
      <c r="I9" s="279"/>
      <c r="J9" s="279"/>
      <c r="K9" s="279"/>
      <c r="L9" s="281"/>
      <c r="M9" s="282"/>
      <c r="N9" s="283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77"/>
      <c r="Z9" s="77"/>
      <c r="AA9" s="77"/>
      <c r="AB9" s="77"/>
    </row>
    <row r="10" spans="1:28">
      <c r="B10" s="278"/>
      <c r="C10" s="279"/>
      <c r="D10" s="279"/>
      <c r="E10" s="279"/>
      <c r="F10" s="280"/>
      <c r="G10" s="279"/>
      <c r="H10" s="279"/>
      <c r="I10" s="279"/>
      <c r="J10" s="279"/>
      <c r="K10" s="279"/>
      <c r="L10" s="281"/>
      <c r="M10" s="282"/>
      <c r="N10" s="283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77"/>
      <c r="Z10" s="77"/>
      <c r="AA10" s="77"/>
      <c r="AB10" s="77"/>
    </row>
    <row r="11" spans="1:28">
      <c r="B11" s="278"/>
      <c r="C11" s="279"/>
      <c r="D11" s="279"/>
      <c r="E11" s="279"/>
      <c r="F11" s="280"/>
      <c r="G11" s="279"/>
      <c r="H11" s="279"/>
      <c r="I11" s="279"/>
      <c r="J11" s="279"/>
      <c r="K11" s="279"/>
      <c r="L11" s="281"/>
      <c r="M11" s="282"/>
      <c r="N11" s="283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77"/>
      <c r="Z11" s="77"/>
      <c r="AA11" s="77"/>
      <c r="AB11" s="77"/>
    </row>
    <row r="12" spans="1:28">
      <c r="B12" s="278"/>
      <c r="C12" s="279"/>
      <c r="D12" s="279"/>
      <c r="E12" s="279"/>
      <c r="F12" s="280"/>
      <c r="G12" s="279"/>
      <c r="H12" s="279"/>
      <c r="I12" s="279"/>
      <c r="J12" s="279"/>
      <c r="K12" s="279"/>
      <c r="L12" s="281"/>
      <c r="M12" s="282"/>
      <c r="N12" s="283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77"/>
      <c r="Z12" s="77"/>
      <c r="AA12" s="77"/>
      <c r="AB12" s="77"/>
    </row>
    <row r="13" spans="1:28">
      <c r="B13" s="278"/>
      <c r="C13" s="279"/>
      <c r="D13" s="279"/>
      <c r="E13" s="279"/>
      <c r="F13" s="280"/>
      <c r="G13" s="279"/>
      <c r="H13" s="279"/>
      <c r="I13" s="279"/>
      <c r="J13" s="279"/>
      <c r="K13" s="279"/>
      <c r="L13" s="281"/>
      <c r="M13" s="282"/>
      <c r="N13" s="283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77"/>
      <c r="Z13" s="77"/>
      <c r="AA13" s="77"/>
      <c r="AB13" s="77"/>
    </row>
    <row r="14" spans="1:28">
      <c r="B14" s="278"/>
      <c r="C14" s="279"/>
      <c r="D14" s="279"/>
      <c r="E14" s="279"/>
      <c r="F14" s="280"/>
      <c r="G14" s="279"/>
      <c r="H14" s="279"/>
      <c r="I14" s="279"/>
      <c r="J14" s="279"/>
      <c r="K14" s="279"/>
      <c r="L14" s="281"/>
      <c r="M14" s="282"/>
      <c r="N14" s="283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77"/>
      <c r="Z14" s="77"/>
      <c r="AA14" s="77"/>
      <c r="AB14" s="77"/>
    </row>
    <row r="15" spans="1:28">
      <c r="B15" s="278"/>
      <c r="C15" s="279"/>
      <c r="D15" s="279"/>
      <c r="E15" s="279"/>
      <c r="F15" s="280"/>
      <c r="G15" s="279"/>
      <c r="H15" s="279"/>
      <c r="I15" s="279"/>
      <c r="J15" s="279"/>
      <c r="K15" s="279"/>
      <c r="L15" s="281"/>
      <c r="M15" s="282"/>
      <c r="N15" s="283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77"/>
      <c r="Z15" s="77"/>
      <c r="AA15" s="77"/>
      <c r="AB15" s="77"/>
    </row>
    <row r="16" spans="1:28">
      <c r="B16" s="278"/>
      <c r="C16" s="279"/>
      <c r="D16" s="279"/>
      <c r="E16" s="279"/>
      <c r="F16" s="280"/>
      <c r="G16" s="279"/>
      <c r="H16" s="279"/>
      <c r="I16" s="279"/>
      <c r="J16" s="279"/>
      <c r="K16" s="279"/>
      <c r="L16" s="281"/>
      <c r="M16" s="282"/>
      <c r="N16" s="283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77"/>
      <c r="Z16" s="77"/>
      <c r="AA16" s="77"/>
      <c r="AB16" s="77"/>
    </row>
    <row r="17" spans="2:28">
      <c r="B17" s="278"/>
      <c r="C17" s="279"/>
      <c r="D17" s="279"/>
      <c r="E17" s="279"/>
      <c r="F17" s="280"/>
      <c r="G17" s="279"/>
      <c r="H17" s="279"/>
      <c r="I17" s="279"/>
      <c r="J17" s="279"/>
      <c r="K17" s="279"/>
      <c r="L17" s="281"/>
      <c r="M17" s="282"/>
      <c r="N17" s="283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77"/>
      <c r="Z17" s="77"/>
      <c r="AA17" s="77"/>
      <c r="AB17" s="77"/>
    </row>
    <row r="18" spans="2:28">
      <c r="B18" s="278"/>
      <c r="C18" s="279"/>
      <c r="D18" s="279"/>
      <c r="E18" s="279"/>
      <c r="F18" s="280"/>
      <c r="G18" s="279"/>
      <c r="H18" s="279"/>
      <c r="I18" s="279"/>
      <c r="J18" s="279"/>
      <c r="K18" s="279"/>
      <c r="L18" s="281"/>
      <c r="M18" s="282"/>
      <c r="N18" s="283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77"/>
      <c r="Z18" s="77"/>
      <c r="AA18" s="77"/>
      <c r="AB18" s="77"/>
    </row>
    <row r="19" spans="2:28">
      <c r="B19" s="278"/>
      <c r="C19" s="279"/>
      <c r="D19" s="279"/>
      <c r="E19" s="279"/>
      <c r="F19" s="280"/>
      <c r="G19" s="279"/>
      <c r="H19" s="279"/>
      <c r="I19" s="279"/>
      <c r="J19" s="279"/>
      <c r="K19" s="279"/>
      <c r="L19" s="281"/>
      <c r="M19" s="282"/>
      <c r="N19" s="283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77"/>
      <c r="Z19" s="77"/>
      <c r="AA19" s="77"/>
      <c r="AB19" s="77"/>
    </row>
    <row r="20" spans="2:28">
      <c r="B20" s="278"/>
      <c r="C20" s="279"/>
      <c r="D20" s="279"/>
      <c r="E20" s="279"/>
      <c r="F20" s="280"/>
      <c r="G20" s="279"/>
      <c r="H20" s="279"/>
      <c r="I20" s="279"/>
      <c r="J20" s="279"/>
      <c r="K20" s="279"/>
      <c r="L20" s="281"/>
      <c r="M20" s="282"/>
      <c r="N20" s="283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77"/>
      <c r="Z20" s="77"/>
      <c r="AA20" s="77"/>
      <c r="AB20" s="77"/>
    </row>
    <row r="21" spans="2:28">
      <c r="B21" s="278"/>
      <c r="C21" s="279"/>
      <c r="D21" s="279"/>
      <c r="E21" s="279"/>
      <c r="F21" s="280"/>
      <c r="G21" s="279"/>
      <c r="H21" s="279"/>
      <c r="I21" s="279"/>
      <c r="J21" s="279"/>
      <c r="K21" s="279"/>
      <c r="L21" s="281"/>
      <c r="M21" s="282"/>
      <c r="N21" s="283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77"/>
      <c r="Z21" s="77"/>
      <c r="AA21" s="77"/>
      <c r="AB21" s="77"/>
    </row>
    <row r="22" spans="2:28">
      <c r="B22" s="278"/>
      <c r="C22" s="279"/>
      <c r="D22" s="279"/>
      <c r="E22" s="279"/>
      <c r="F22" s="280"/>
      <c r="G22" s="279"/>
      <c r="H22" s="279"/>
      <c r="I22" s="279"/>
      <c r="J22" s="279"/>
      <c r="K22" s="279"/>
      <c r="L22" s="281"/>
      <c r="M22" s="282"/>
      <c r="N22" s="283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77"/>
      <c r="Z22" s="77"/>
      <c r="AA22" s="77"/>
      <c r="AB22" s="77"/>
    </row>
    <row r="23" spans="2:28">
      <c r="B23" s="278"/>
      <c r="C23" s="279"/>
      <c r="D23" s="279"/>
      <c r="E23" s="279"/>
      <c r="F23" s="280"/>
      <c r="G23" s="279"/>
      <c r="H23" s="279"/>
      <c r="I23" s="279"/>
      <c r="J23" s="279"/>
      <c r="K23" s="279"/>
      <c r="L23" s="281"/>
      <c r="M23" s="282"/>
      <c r="N23" s="283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77"/>
      <c r="Z23" s="77"/>
      <c r="AA23" s="77"/>
      <c r="AB23" s="77"/>
    </row>
    <row r="24" spans="2:28">
      <c r="B24" s="278"/>
      <c r="C24" s="279"/>
      <c r="D24" s="279"/>
      <c r="E24" s="279"/>
      <c r="F24" s="280"/>
      <c r="G24" s="279"/>
      <c r="H24" s="279"/>
      <c r="I24" s="279"/>
      <c r="J24" s="279"/>
      <c r="K24" s="279"/>
      <c r="L24" s="281"/>
      <c r="M24" s="282"/>
      <c r="N24" s="283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77"/>
      <c r="Z24" s="77"/>
      <c r="AA24" s="77"/>
      <c r="AB24" s="77"/>
    </row>
    <row r="25" spans="2:28">
      <c r="B25" s="278"/>
      <c r="C25" s="279"/>
      <c r="D25" s="279"/>
      <c r="E25" s="279"/>
      <c r="F25" s="280"/>
      <c r="G25" s="279"/>
      <c r="H25" s="279"/>
      <c r="I25" s="279"/>
      <c r="J25" s="279"/>
      <c r="K25" s="279"/>
      <c r="L25" s="281"/>
      <c r="M25" s="282"/>
      <c r="N25" s="283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77"/>
      <c r="Z25" s="77"/>
      <c r="AA25" s="77"/>
      <c r="AB25" s="77"/>
    </row>
    <row r="26" spans="2:28">
      <c r="B26" s="278"/>
      <c r="C26" s="279"/>
      <c r="D26" s="279"/>
      <c r="E26" s="279"/>
      <c r="F26" s="280"/>
      <c r="G26" s="279"/>
      <c r="H26" s="279"/>
      <c r="I26" s="279"/>
      <c r="J26" s="279"/>
      <c r="K26" s="279"/>
      <c r="L26" s="281"/>
      <c r="M26" s="282"/>
      <c r="N26" s="283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77"/>
      <c r="Z26" s="77"/>
      <c r="AA26" s="77"/>
      <c r="AB26" s="77"/>
    </row>
    <row r="27" spans="2:28">
      <c r="B27" s="278"/>
      <c r="C27" s="279"/>
      <c r="D27" s="279"/>
      <c r="E27" s="279"/>
      <c r="F27" s="280"/>
      <c r="G27" s="279"/>
      <c r="H27" s="279"/>
      <c r="I27" s="279"/>
      <c r="J27" s="279"/>
      <c r="K27" s="279"/>
      <c r="L27" s="281"/>
      <c r="M27" s="282"/>
      <c r="N27" s="283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77"/>
      <c r="Z27" s="77"/>
      <c r="AA27" s="77"/>
      <c r="AB27" s="77"/>
    </row>
    <row r="28" spans="2:28">
      <c r="B28" s="278"/>
      <c r="C28" s="279"/>
      <c r="D28" s="279"/>
      <c r="E28" s="279"/>
      <c r="F28" s="280"/>
      <c r="G28" s="279"/>
      <c r="H28" s="279"/>
      <c r="I28" s="279"/>
      <c r="J28" s="279"/>
      <c r="K28" s="279"/>
      <c r="L28" s="281"/>
      <c r="M28" s="282"/>
      <c r="N28" s="283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77"/>
      <c r="Z28" s="77"/>
      <c r="AA28" s="77"/>
      <c r="AB28" s="77"/>
    </row>
    <row r="29" spans="2:28">
      <c r="B29" s="278"/>
      <c r="C29" s="279"/>
      <c r="D29" s="279"/>
      <c r="E29" s="279"/>
      <c r="F29" s="280"/>
      <c r="G29" s="279"/>
      <c r="H29" s="279"/>
      <c r="I29" s="279"/>
      <c r="J29" s="279"/>
      <c r="K29" s="279"/>
      <c r="L29" s="281"/>
      <c r="M29" s="282"/>
      <c r="N29" s="283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77"/>
      <c r="Z29" s="77"/>
      <c r="AA29" s="77"/>
      <c r="AB29" s="77"/>
    </row>
    <row r="30" spans="2:28">
      <c r="B30" s="278"/>
      <c r="C30" s="279"/>
      <c r="D30" s="279"/>
      <c r="E30" s="279"/>
      <c r="F30" s="280"/>
      <c r="G30" s="279"/>
      <c r="H30" s="279"/>
      <c r="I30" s="279"/>
      <c r="J30" s="279"/>
      <c r="K30" s="279"/>
      <c r="L30" s="281"/>
      <c r="M30" s="282"/>
      <c r="N30" s="283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77"/>
      <c r="Z30" s="77"/>
      <c r="AA30" s="77"/>
      <c r="AB30" s="77"/>
    </row>
    <row r="31" spans="2:28">
      <c r="B31" s="278"/>
      <c r="C31" s="279"/>
      <c r="D31" s="279"/>
      <c r="E31" s="279"/>
      <c r="F31" s="280"/>
      <c r="G31" s="279"/>
      <c r="H31" s="279"/>
      <c r="I31" s="279"/>
      <c r="J31" s="279"/>
      <c r="K31" s="279"/>
      <c r="L31" s="281"/>
      <c r="M31" s="282"/>
      <c r="N31" s="283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77"/>
      <c r="Z31" s="77"/>
      <c r="AA31" s="77"/>
      <c r="AB31" s="77"/>
    </row>
    <row r="32" spans="2:28">
      <c r="B32" s="278"/>
      <c r="C32" s="279"/>
      <c r="D32" s="279"/>
      <c r="E32" s="279"/>
      <c r="F32" s="280"/>
      <c r="G32" s="279"/>
      <c r="H32" s="279"/>
      <c r="I32" s="279"/>
      <c r="J32" s="279"/>
      <c r="K32" s="279"/>
      <c r="L32" s="281"/>
      <c r="M32" s="282"/>
      <c r="N32" s="283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77"/>
      <c r="Z32" s="77"/>
      <c r="AA32" s="77"/>
      <c r="AB32" s="77"/>
    </row>
    <row r="33" spans="2:28">
      <c r="B33" s="278"/>
      <c r="C33" s="279"/>
      <c r="D33" s="279"/>
      <c r="E33" s="279"/>
      <c r="F33" s="280"/>
      <c r="G33" s="279"/>
      <c r="H33" s="279"/>
      <c r="I33" s="279"/>
      <c r="J33" s="279"/>
      <c r="K33" s="279"/>
      <c r="L33" s="281"/>
      <c r="M33" s="282"/>
      <c r="N33" s="283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77"/>
      <c r="Z33" s="77"/>
      <c r="AA33" s="77"/>
      <c r="AB33" s="77"/>
    </row>
    <row r="34" spans="2:28">
      <c r="B34" s="278"/>
      <c r="C34" s="279"/>
      <c r="D34" s="279"/>
      <c r="E34" s="279"/>
      <c r="F34" s="280"/>
      <c r="G34" s="279"/>
      <c r="H34" s="279"/>
      <c r="I34" s="279"/>
      <c r="J34" s="279"/>
      <c r="K34" s="279"/>
      <c r="L34" s="281"/>
      <c r="M34" s="282"/>
      <c r="N34" s="283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77"/>
      <c r="Z34" s="77"/>
      <c r="AA34" s="77"/>
      <c r="AB34" s="77"/>
    </row>
    <row r="35" spans="2:28">
      <c r="B35" s="278"/>
      <c r="C35" s="279"/>
      <c r="D35" s="279"/>
      <c r="E35" s="279"/>
      <c r="F35" s="280"/>
      <c r="G35" s="279"/>
      <c r="H35" s="279"/>
      <c r="I35" s="279"/>
      <c r="J35" s="279"/>
      <c r="K35" s="279"/>
      <c r="L35" s="281"/>
      <c r="M35" s="282"/>
      <c r="N35" s="283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77"/>
      <c r="Z35" s="77"/>
      <c r="AA35" s="77"/>
      <c r="AB35" s="77"/>
    </row>
    <row r="36" spans="2:28">
      <c r="B36" s="278"/>
      <c r="C36" s="279"/>
      <c r="D36" s="279"/>
      <c r="E36" s="279"/>
      <c r="F36" s="280"/>
      <c r="G36" s="279"/>
      <c r="H36" s="279"/>
      <c r="I36" s="279"/>
      <c r="J36" s="279"/>
      <c r="K36" s="279"/>
      <c r="L36" s="281"/>
      <c r="M36" s="282"/>
      <c r="N36" s="283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77"/>
      <c r="Z36" s="77"/>
      <c r="AA36" s="77"/>
      <c r="AB36" s="77"/>
    </row>
    <row r="37" spans="2:28">
      <c r="B37" s="278"/>
      <c r="C37" s="279"/>
      <c r="D37" s="279"/>
      <c r="E37" s="279"/>
      <c r="F37" s="280"/>
      <c r="G37" s="279"/>
      <c r="H37" s="279"/>
      <c r="I37" s="279"/>
      <c r="J37" s="279"/>
      <c r="K37" s="279"/>
      <c r="L37" s="281"/>
      <c r="M37" s="282"/>
      <c r="N37" s="283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77"/>
      <c r="Z37" s="77"/>
      <c r="AA37" s="77"/>
      <c r="AB37" s="77"/>
    </row>
    <row r="38" spans="2:28">
      <c r="B38" s="278"/>
      <c r="C38" s="279"/>
      <c r="D38" s="279"/>
      <c r="E38" s="279"/>
      <c r="F38" s="280"/>
      <c r="G38" s="279"/>
      <c r="H38" s="279"/>
      <c r="I38" s="279"/>
      <c r="J38" s="279"/>
      <c r="K38" s="279"/>
      <c r="L38" s="281"/>
      <c r="M38" s="282"/>
      <c r="N38" s="283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77"/>
      <c r="Z38" s="77"/>
      <c r="AA38" s="77"/>
      <c r="AB38" s="77"/>
    </row>
    <row r="39" spans="2:28">
      <c r="B39" s="278"/>
      <c r="C39" s="279"/>
      <c r="D39" s="279"/>
      <c r="E39" s="279"/>
      <c r="F39" s="280"/>
      <c r="G39" s="279"/>
      <c r="H39" s="279"/>
      <c r="I39" s="279"/>
      <c r="J39" s="279"/>
      <c r="K39" s="279"/>
      <c r="L39" s="281"/>
      <c r="M39" s="282"/>
      <c r="N39" s="283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77"/>
      <c r="Z39" s="77"/>
      <c r="AA39" s="77"/>
      <c r="AB39" s="77"/>
    </row>
    <row r="40" spans="2:28">
      <c r="B40" s="278"/>
      <c r="C40" s="279"/>
      <c r="D40" s="279"/>
      <c r="E40" s="279"/>
      <c r="F40" s="280"/>
      <c r="G40" s="279"/>
      <c r="H40" s="279"/>
      <c r="I40" s="279"/>
      <c r="J40" s="279"/>
      <c r="K40" s="279"/>
      <c r="L40" s="281"/>
      <c r="M40" s="282"/>
      <c r="N40" s="283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77"/>
      <c r="Z40" s="77"/>
      <c r="AA40" s="77"/>
      <c r="AB40" s="77"/>
    </row>
    <row r="41" spans="2:28">
      <c r="B41" s="278"/>
      <c r="C41" s="279"/>
      <c r="D41" s="279"/>
      <c r="E41" s="279"/>
      <c r="F41" s="280"/>
      <c r="G41" s="279"/>
      <c r="H41" s="279"/>
      <c r="I41" s="279"/>
      <c r="J41" s="279"/>
      <c r="K41" s="279"/>
      <c r="L41" s="281"/>
      <c r="M41" s="282"/>
      <c r="N41" s="283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77"/>
      <c r="Z41" s="77"/>
      <c r="AA41" s="77"/>
      <c r="AB41" s="77"/>
    </row>
    <row r="42" spans="2:28">
      <c r="B42" s="278"/>
      <c r="C42" s="279"/>
      <c r="D42" s="279"/>
      <c r="E42" s="279"/>
      <c r="F42" s="280"/>
      <c r="G42" s="279"/>
      <c r="H42" s="279"/>
      <c r="I42" s="279"/>
      <c r="J42" s="279"/>
      <c r="K42" s="279"/>
      <c r="L42" s="281"/>
      <c r="M42" s="282"/>
      <c r="N42" s="283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77"/>
      <c r="Z42" s="77"/>
      <c r="AA42" s="77"/>
      <c r="AB42" s="77"/>
    </row>
    <row r="43" spans="2:28">
      <c r="B43" s="278"/>
      <c r="C43" s="279"/>
      <c r="D43" s="279"/>
      <c r="E43" s="279"/>
      <c r="F43" s="280"/>
      <c r="G43" s="279"/>
      <c r="H43" s="279"/>
      <c r="I43" s="279"/>
      <c r="J43" s="279"/>
      <c r="K43" s="279"/>
      <c r="L43" s="281"/>
      <c r="M43" s="282"/>
      <c r="N43" s="283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77"/>
      <c r="Z43" s="77"/>
      <c r="AA43" s="77"/>
      <c r="AB43" s="77"/>
    </row>
    <row r="44" spans="2:28">
      <c r="B44" s="278"/>
      <c r="C44" s="279"/>
      <c r="D44" s="279"/>
      <c r="E44" s="279"/>
      <c r="F44" s="280"/>
      <c r="G44" s="279"/>
      <c r="H44" s="279"/>
      <c r="I44" s="279"/>
      <c r="J44" s="279"/>
      <c r="K44" s="279"/>
      <c r="L44" s="281"/>
      <c r="M44" s="282"/>
      <c r="N44" s="283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77"/>
      <c r="Z44" s="77"/>
      <c r="AA44" s="77"/>
      <c r="AB44" s="77"/>
    </row>
    <row r="45" spans="2:28">
      <c r="B45" s="278"/>
      <c r="C45" s="279"/>
      <c r="D45" s="279"/>
      <c r="E45" s="279"/>
      <c r="F45" s="280"/>
      <c r="G45" s="279"/>
      <c r="H45" s="279"/>
      <c r="I45" s="279"/>
      <c r="J45" s="279"/>
      <c r="K45" s="279"/>
      <c r="L45" s="281"/>
      <c r="M45" s="282"/>
      <c r="N45" s="283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77"/>
      <c r="Z45" s="77"/>
      <c r="AA45" s="77"/>
      <c r="AB45" s="77"/>
    </row>
    <row r="46" spans="2:28">
      <c r="B46" s="278"/>
      <c r="C46" s="279"/>
      <c r="D46" s="279"/>
      <c r="E46" s="279"/>
      <c r="F46" s="280"/>
      <c r="G46" s="279"/>
      <c r="H46" s="279"/>
      <c r="I46" s="279"/>
      <c r="J46" s="279"/>
      <c r="K46" s="279"/>
      <c r="L46" s="281"/>
      <c r="M46" s="282"/>
      <c r="N46" s="283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77"/>
      <c r="Z46" s="77"/>
      <c r="AA46" s="77"/>
      <c r="AB46" s="77"/>
    </row>
    <row r="47" spans="2:28">
      <c r="B47" s="278"/>
      <c r="C47" s="279"/>
      <c r="D47" s="279"/>
      <c r="E47" s="279"/>
      <c r="F47" s="280"/>
      <c r="G47" s="279"/>
      <c r="H47" s="279"/>
      <c r="I47" s="279"/>
      <c r="J47" s="279"/>
      <c r="K47" s="279"/>
      <c r="L47" s="281"/>
      <c r="M47" s="282"/>
      <c r="N47" s="283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77"/>
      <c r="Z47" s="77"/>
      <c r="AA47" s="77"/>
      <c r="AB47" s="77"/>
    </row>
    <row r="48" spans="2:28">
      <c r="B48" s="278"/>
      <c r="C48" s="279"/>
      <c r="D48" s="279"/>
      <c r="E48" s="279"/>
      <c r="F48" s="280"/>
      <c r="G48" s="279"/>
      <c r="H48" s="279"/>
      <c r="I48" s="279"/>
      <c r="J48" s="279"/>
      <c r="K48" s="279"/>
      <c r="L48" s="281"/>
      <c r="M48" s="282"/>
      <c r="N48" s="283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77"/>
      <c r="Z48" s="77"/>
      <c r="AA48" s="77"/>
      <c r="AB48" s="77"/>
    </row>
    <row r="49" spans="2:28">
      <c r="B49" s="278"/>
      <c r="C49" s="279"/>
      <c r="D49" s="279"/>
      <c r="E49" s="279"/>
      <c r="F49" s="280"/>
      <c r="G49" s="279"/>
      <c r="H49" s="279"/>
      <c r="I49" s="279"/>
      <c r="J49" s="279"/>
      <c r="K49" s="279"/>
      <c r="L49" s="281"/>
      <c r="M49" s="282"/>
      <c r="N49" s="283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77"/>
      <c r="Z49" s="77"/>
      <c r="AA49" s="77"/>
      <c r="AB49" s="77"/>
    </row>
    <row r="50" spans="2:28">
      <c r="B50" s="278"/>
      <c r="C50" s="279"/>
      <c r="D50" s="279"/>
      <c r="E50" s="279"/>
      <c r="F50" s="280"/>
      <c r="G50" s="279"/>
      <c r="H50" s="279"/>
      <c r="I50" s="279"/>
      <c r="J50" s="279"/>
      <c r="K50" s="279"/>
      <c r="L50" s="281"/>
      <c r="M50" s="282"/>
      <c r="N50" s="283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77"/>
      <c r="Z50" s="77"/>
      <c r="AA50" s="77"/>
      <c r="AB50" s="77"/>
    </row>
    <row r="51" spans="2:28">
      <c r="B51" s="278"/>
      <c r="C51" s="279"/>
      <c r="D51" s="279"/>
      <c r="E51" s="279"/>
      <c r="F51" s="280"/>
      <c r="G51" s="279"/>
      <c r="H51" s="279"/>
      <c r="I51" s="279"/>
      <c r="J51" s="279"/>
      <c r="K51" s="279"/>
      <c r="L51" s="281"/>
      <c r="M51" s="282"/>
      <c r="N51" s="283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77"/>
      <c r="Z51" s="77"/>
      <c r="AA51" s="77"/>
      <c r="AB51" s="77"/>
    </row>
    <row r="52" spans="2:28">
      <c r="B52" s="278"/>
      <c r="C52" s="279"/>
      <c r="D52" s="279"/>
      <c r="E52" s="279"/>
      <c r="F52" s="280"/>
      <c r="G52" s="279"/>
      <c r="H52" s="279"/>
      <c r="I52" s="279"/>
      <c r="J52" s="279"/>
      <c r="K52" s="279"/>
      <c r="L52" s="281"/>
      <c r="M52" s="282"/>
      <c r="N52" s="283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77"/>
      <c r="Z52" s="77"/>
      <c r="AA52" s="77"/>
      <c r="AB52" s="77"/>
    </row>
    <row r="53" spans="2:28">
      <c r="B53" s="278"/>
      <c r="C53" s="279"/>
      <c r="D53" s="279"/>
      <c r="E53" s="279"/>
      <c r="F53" s="280"/>
      <c r="G53" s="279"/>
      <c r="H53" s="279"/>
      <c r="I53" s="279"/>
      <c r="J53" s="279"/>
      <c r="K53" s="279"/>
      <c r="L53" s="281"/>
      <c r="M53" s="282"/>
      <c r="N53" s="283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77"/>
      <c r="Z53" s="77"/>
      <c r="AA53" s="77"/>
      <c r="AB53" s="77"/>
    </row>
    <row r="54" spans="2:28">
      <c r="B54" s="278"/>
      <c r="C54" s="279"/>
      <c r="D54" s="279"/>
      <c r="E54" s="279"/>
      <c r="F54" s="280"/>
      <c r="G54" s="279"/>
      <c r="H54" s="279"/>
      <c r="I54" s="279"/>
      <c r="J54" s="279"/>
      <c r="K54" s="279"/>
      <c r="L54" s="281"/>
      <c r="M54" s="282"/>
      <c r="N54" s="283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77"/>
      <c r="Z54" s="77"/>
      <c r="AA54" s="77"/>
      <c r="AB54" s="77"/>
    </row>
    <row r="55" spans="2:28">
      <c r="B55" s="278"/>
      <c r="C55" s="279"/>
      <c r="D55" s="279"/>
      <c r="E55" s="279"/>
      <c r="F55" s="280"/>
      <c r="G55" s="279"/>
      <c r="H55" s="279"/>
      <c r="I55" s="279"/>
      <c r="J55" s="279"/>
      <c r="K55" s="279"/>
      <c r="L55" s="281"/>
      <c r="M55" s="282"/>
      <c r="N55" s="283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77"/>
      <c r="Z55" s="77"/>
      <c r="AA55" s="77"/>
      <c r="AB55" s="77"/>
    </row>
    <row r="56" spans="2:28">
      <c r="B56" s="284"/>
      <c r="C56" s="285"/>
      <c r="D56" s="285"/>
      <c r="E56" s="285"/>
      <c r="F56" s="286"/>
      <c r="G56" s="285"/>
      <c r="H56" s="285"/>
      <c r="I56" s="285"/>
      <c r="J56" s="285"/>
      <c r="K56" s="285"/>
      <c r="L56" s="287"/>
      <c r="M56" s="288"/>
      <c r="N56" s="283"/>
      <c r="O56" s="288"/>
      <c r="P56" s="288"/>
      <c r="Q56" s="288"/>
      <c r="R56" s="288"/>
      <c r="S56" s="288"/>
      <c r="T56" s="288"/>
      <c r="U56" s="288"/>
      <c r="V56" s="288"/>
      <c r="W56" s="288"/>
      <c r="X56" s="288"/>
    </row>
    <row r="57" spans="2:28">
      <c r="B57" s="284"/>
      <c r="C57" s="285"/>
      <c r="D57" s="285"/>
      <c r="E57" s="285"/>
      <c r="F57" s="286"/>
      <c r="G57" s="285"/>
      <c r="H57" s="285"/>
      <c r="I57" s="285"/>
      <c r="J57" s="285"/>
      <c r="K57" s="285"/>
      <c r="L57" s="287"/>
      <c r="M57" s="288"/>
      <c r="N57" s="283"/>
      <c r="O57" s="288"/>
      <c r="P57" s="288"/>
      <c r="Q57" s="288"/>
      <c r="R57" s="288"/>
      <c r="S57" s="288"/>
      <c r="T57" s="288"/>
      <c r="U57" s="288"/>
      <c r="V57" s="288"/>
      <c r="W57" s="288"/>
      <c r="X57" s="288"/>
    </row>
    <row r="58" spans="2:28">
      <c r="B58" s="284"/>
      <c r="C58" s="285"/>
      <c r="D58" s="285"/>
      <c r="E58" s="285"/>
      <c r="F58" s="286"/>
      <c r="G58" s="285"/>
      <c r="H58" s="285"/>
      <c r="I58" s="285"/>
      <c r="J58" s="285"/>
      <c r="K58" s="285"/>
      <c r="L58" s="287"/>
      <c r="M58" s="288"/>
      <c r="N58" s="283"/>
      <c r="O58" s="288"/>
      <c r="P58" s="288"/>
      <c r="Q58" s="288"/>
      <c r="R58" s="288"/>
      <c r="S58" s="288"/>
      <c r="T58" s="288"/>
      <c r="U58" s="288"/>
      <c r="V58" s="288"/>
      <c r="W58" s="288"/>
      <c r="X58" s="288"/>
    </row>
    <row r="59" spans="2:28">
      <c r="B59" s="284"/>
      <c r="C59" s="285"/>
      <c r="D59" s="285"/>
      <c r="E59" s="285"/>
      <c r="F59" s="286"/>
      <c r="G59" s="285"/>
      <c r="H59" s="285"/>
      <c r="I59" s="285"/>
      <c r="J59" s="285"/>
      <c r="K59" s="285"/>
      <c r="L59" s="287"/>
      <c r="M59" s="288"/>
      <c r="N59" s="283"/>
      <c r="O59" s="288"/>
      <c r="P59" s="288"/>
      <c r="Q59" s="288"/>
      <c r="R59" s="288"/>
      <c r="S59" s="288"/>
      <c r="T59" s="288"/>
      <c r="U59" s="288"/>
      <c r="V59" s="288"/>
      <c r="W59" s="288"/>
      <c r="X59" s="288"/>
    </row>
    <row r="60" spans="2:28">
      <c r="B60" s="284"/>
      <c r="C60" s="285"/>
      <c r="D60" s="285"/>
      <c r="E60" s="285"/>
      <c r="F60" s="286"/>
      <c r="G60" s="285"/>
      <c r="H60" s="285"/>
      <c r="I60" s="285"/>
      <c r="J60" s="285"/>
      <c r="K60" s="285"/>
      <c r="L60" s="287"/>
      <c r="M60" s="288"/>
      <c r="N60" s="283"/>
      <c r="O60" s="288"/>
      <c r="P60" s="288"/>
      <c r="Q60" s="288"/>
      <c r="R60" s="288"/>
      <c r="S60" s="288"/>
      <c r="T60" s="288"/>
      <c r="U60" s="288"/>
      <c r="V60" s="288"/>
      <c r="W60" s="288"/>
      <c r="X60" s="288"/>
    </row>
    <row r="61" spans="2:28">
      <c r="B61" s="284"/>
      <c r="C61" s="285"/>
      <c r="D61" s="285"/>
      <c r="E61" s="285"/>
      <c r="F61" s="286"/>
      <c r="G61" s="285"/>
      <c r="H61" s="285"/>
      <c r="I61" s="285"/>
      <c r="J61" s="285"/>
      <c r="K61" s="285"/>
      <c r="L61" s="287"/>
      <c r="M61" s="288"/>
      <c r="N61" s="283"/>
      <c r="O61" s="288"/>
      <c r="P61" s="288"/>
      <c r="Q61" s="288"/>
      <c r="R61" s="288"/>
      <c r="S61" s="288"/>
      <c r="T61" s="288"/>
      <c r="U61" s="288"/>
      <c r="V61" s="288"/>
      <c r="W61" s="288"/>
      <c r="X61" s="288"/>
    </row>
    <row r="62" spans="2:28">
      <c r="B62" s="284"/>
      <c r="C62" s="285"/>
      <c r="D62" s="285"/>
      <c r="E62" s="285"/>
      <c r="F62" s="286"/>
      <c r="G62" s="285"/>
      <c r="H62" s="285"/>
      <c r="I62" s="285"/>
      <c r="J62" s="285"/>
      <c r="K62" s="285"/>
      <c r="L62" s="287"/>
      <c r="M62" s="288"/>
      <c r="N62" s="283"/>
      <c r="O62" s="288"/>
      <c r="P62" s="288"/>
      <c r="Q62" s="288"/>
      <c r="R62" s="288"/>
      <c r="S62" s="288"/>
      <c r="T62" s="288"/>
      <c r="U62" s="288"/>
      <c r="V62" s="288"/>
      <c r="W62" s="288"/>
      <c r="X62" s="288"/>
    </row>
    <row r="63" spans="2:28">
      <c r="B63" s="284"/>
      <c r="C63" s="285"/>
      <c r="D63" s="285"/>
      <c r="E63" s="285"/>
      <c r="F63" s="286"/>
      <c r="G63" s="285"/>
      <c r="H63" s="285"/>
      <c r="I63" s="285"/>
      <c r="J63" s="285"/>
      <c r="K63" s="285"/>
      <c r="L63" s="287"/>
      <c r="M63" s="288"/>
      <c r="N63" s="283"/>
      <c r="O63" s="288"/>
      <c r="P63" s="288"/>
      <c r="Q63" s="288"/>
      <c r="R63" s="288"/>
      <c r="S63" s="288"/>
      <c r="T63" s="288"/>
      <c r="U63" s="288"/>
      <c r="V63" s="288"/>
      <c r="W63" s="288"/>
      <c r="X63" s="288"/>
    </row>
    <row r="64" spans="2:28">
      <c r="B64" s="284"/>
      <c r="C64" s="285"/>
      <c r="D64" s="285"/>
      <c r="E64" s="285"/>
      <c r="F64" s="286"/>
      <c r="G64" s="285"/>
      <c r="H64" s="285"/>
      <c r="I64" s="285"/>
      <c r="J64" s="285"/>
      <c r="K64" s="285"/>
      <c r="L64" s="287"/>
      <c r="M64" s="288"/>
      <c r="N64" s="283"/>
      <c r="O64" s="288"/>
      <c r="P64" s="288"/>
      <c r="Q64" s="288"/>
      <c r="R64" s="288"/>
      <c r="S64" s="288"/>
      <c r="T64" s="288"/>
      <c r="U64" s="288"/>
      <c r="V64" s="288"/>
      <c r="W64" s="288"/>
      <c r="X64" s="288"/>
    </row>
    <row r="65" spans="2:24">
      <c r="B65" s="284"/>
      <c r="C65" s="285"/>
      <c r="D65" s="285"/>
      <c r="E65" s="285"/>
      <c r="F65" s="286"/>
      <c r="G65" s="285"/>
      <c r="H65" s="285"/>
      <c r="I65" s="285"/>
      <c r="J65" s="285"/>
      <c r="K65" s="285"/>
      <c r="L65" s="287"/>
      <c r="M65" s="288"/>
      <c r="N65" s="283"/>
      <c r="O65" s="288"/>
      <c r="P65" s="288"/>
      <c r="Q65" s="288"/>
      <c r="R65" s="288"/>
      <c r="S65" s="288"/>
      <c r="T65" s="288"/>
      <c r="U65" s="288"/>
      <c r="V65" s="288"/>
      <c r="W65" s="288"/>
      <c r="X65" s="288"/>
    </row>
    <row r="66" spans="2:24">
      <c r="B66" s="284"/>
      <c r="C66" s="285"/>
      <c r="D66" s="285"/>
      <c r="E66" s="285"/>
      <c r="F66" s="286"/>
      <c r="G66" s="285"/>
      <c r="H66" s="285"/>
      <c r="I66" s="285"/>
      <c r="J66" s="285"/>
      <c r="K66" s="285"/>
      <c r="L66" s="287"/>
      <c r="M66" s="288"/>
      <c r="N66" s="283"/>
      <c r="O66" s="288"/>
      <c r="P66" s="288"/>
      <c r="Q66" s="288"/>
      <c r="R66" s="288"/>
      <c r="S66" s="288"/>
      <c r="T66" s="288"/>
      <c r="U66" s="288"/>
      <c r="V66" s="288"/>
      <c r="W66" s="288"/>
      <c r="X66" s="288"/>
    </row>
    <row r="67" spans="2:24">
      <c r="B67" s="284"/>
      <c r="C67" s="285"/>
      <c r="D67" s="285"/>
      <c r="E67" s="285"/>
      <c r="F67" s="286"/>
      <c r="G67" s="285"/>
      <c r="H67" s="285"/>
      <c r="I67" s="285"/>
      <c r="J67" s="285"/>
      <c r="K67" s="285"/>
      <c r="L67" s="287"/>
      <c r="M67" s="288"/>
      <c r="N67" s="283"/>
      <c r="O67" s="288"/>
      <c r="P67" s="288"/>
      <c r="Q67" s="288"/>
      <c r="R67" s="288"/>
      <c r="S67" s="288"/>
      <c r="T67" s="288"/>
      <c r="U67" s="288"/>
      <c r="V67" s="288"/>
      <c r="W67" s="288"/>
      <c r="X67" s="288"/>
    </row>
    <row r="68" spans="2:24">
      <c r="B68" s="284"/>
      <c r="C68" s="285"/>
      <c r="D68" s="285"/>
      <c r="E68" s="285"/>
      <c r="F68" s="286"/>
      <c r="G68" s="285"/>
      <c r="H68" s="285"/>
      <c r="I68" s="285"/>
      <c r="J68" s="285"/>
      <c r="K68" s="285"/>
      <c r="L68" s="287"/>
      <c r="M68" s="288"/>
      <c r="N68" s="283"/>
      <c r="O68" s="288"/>
      <c r="P68" s="288"/>
      <c r="Q68" s="288"/>
      <c r="R68" s="288"/>
      <c r="S68" s="288"/>
      <c r="T68" s="288"/>
      <c r="U68" s="288"/>
      <c r="V68" s="288"/>
      <c r="W68" s="288"/>
      <c r="X68" s="288"/>
    </row>
    <row r="69" spans="2:24">
      <c r="B69" s="284"/>
      <c r="C69" s="285"/>
      <c r="D69" s="285"/>
      <c r="E69" s="285"/>
      <c r="F69" s="286"/>
      <c r="G69" s="285"/>
      <c r="H69" s="285"/>
      <c r="I69" s="285"/>
      <c r="J69" s="285"/>
      <c r="K69" s="285"/>
      <c r="L69" s="287"/>
      <c r="M69" s="288"/>
      <c r="N69" s="283"/>
      <c r="O69" s="288"/>
      <c r="P69" s="288"/>
      <c r="Q69" s="288"/>
      <c r="R69" s="288"/>
      <c r="S69" s="288"/>
      <c r="T69" s="288"/>
      <c r="U69" s="288"/>
      <c r="V69" s="288"/>
      <c r="W69" s="288"/>
      <c r="X69" s="288"/>
    </row>
    <row r="70" spans="2:24">
      <c r="B70" s="284"/>
      <c r="C70" s="285"/>
      <c r="D70" s="285"/>
      <c r="E70" s="285"/>
      <c r="F70" s="286"/>
      <c r="G70" s="285"/>
      <c r="H70" s="285"/>
      <c r="I70" s="285"/>
      <c r="J70" s="285"/>
      <c r="K70" s="285"/>
      <c r="L70" s="287"/>
      <c r="M70" s="288"/>
      <c r="N70" s="283"/>
      <c r="O70" s="288"/>
      <c r="P70" s="288"/>
      <c r="Q70" s="288"/>
      <c r="R70" s="288"/>
      <c r="S70" s="288"/>
      <c r="T70" s="288"/>
      <c r="U70" s="288"/>
      <c r="V70" s="288"/>
      <c r="W70" s="288"/>
      <c r="X70" s="288"/>
    </row>
    <row r="71" spans="2:24">
      <c r="B71" s="284"/>
      <c r="C71" s="285"/>
      <c r="D71" s="285"/>
      <c r="E71" s="285"/>
      <c r="F71" s="286"/>
      <c r="G71" s="285"/>
      <c r="H71" s="285"/>
      <c r="I71" s="285"/>
      <c r="J71" s="285"/>
      <c r="K71" s="285"/>
      <c r="L71" s="287"/>
      <c r="M71" s="288"/>
      <c r="N71" s="283"/>
      <c r="O71" s="288"/>
      <c r="P71" s="288"/>
      <c r="Q71" s="288"/>
      <c r="R71" s="288"/>
      <c r="S71" s="288"/>
      <c r="T71" s="288"/>
      <c r="U71" s="288"/>
      <c r="V71" s="288"/>
      <c r="W71" s="288"/>
      <c r="X71" s="288"/>
    </row>
    <row r="72" spans="2:24">
      <c r="B72" s="284"/>
      <c r="C72" s="285"/>
      <c r="D72" s="285"/>
      <c r="E72" s="285"/>
      <c r="F72" s="286"/>
      <c r="G72" s="285"/>
      <c r="H72" s="285"/>
      <c r="I72" s="285"/>
      <c r="J72" s="285"/>
      <c r="K72" s="285"/>
      <c r="L72" s="287"/>
      <c r="M72" s="288"/>
      <c r="N72" s="283"/>
      <c r="O72" s="288"/>
      <c r="P72" s="288"/>
      <c r="Q72" s="288"/>
      <c r="R72" s="288"/>
      <c r="S72" s="288"/>
      <c r="T72" s="288"/>
      <c r="U72" s="288"/>
      <c r="V72" s="288"/>
      <c r="W72" s="288"/>
      <c r="X72" s="288"/>
    </row>
    <row r="73" spans="2:24">
      <c r="B73" s="284"/>
      <c r="C73" s="285"/>
      <c r="D73" s="285"/>
      <c r="E73" s="285"/>
      <c r="F73" s="286"/>
      <c r="G73" s="285"/>
      <c r="H73" s="285"/>
      <c r="I73" s="285"/>
      <c r="J73" s="285"/>
      <c r="K73" s="285"/>
      <c r="L73" s="287"/>
      <c r="M73" s="288"/>
      <c r="N73" s="283"/>
      <c r="O73" s="288"/>
      <c r="P73" s="288"/>
      <c r="Q73" s="288"/>
      <c r="R73" s="288"/>
      <c r="S73" s="288"/>
      <c r="T73" s="288"/>
      <c r="U73" s="288"/>
      <c r="V73" s="288"/>
      <c r="W73" s="288"/>
      <c r="X73" s="288"/>
    </row>
    <row r="74" spans="2:24">
      <c r="B74" s="284"/>
      <c r="C74" s="285"/>
      <c r="D74" s="285"/>
      <c r="E74" s="285"/>
      <c r="F74" s="286"/>
      <c r="G74" s="285"/>
      <c r="H74" s="285"/>
      <c r="I74" s="285"/>
      <c r="J74" s="285"/>
      <c r="K74" s="285"/>
      <c r="L74" s="287"/>
      <c r="M74" s="288"/>
      <c r="N74" s="283"/>
      <c r="O74" s="288"/>
      <c r="P74" s="288"/>
      <c r="Q74" s="288"/>
      <c r="R74" s="288"/>
      <c r="S74" s="288"/>
      <c r="T74" s="288"/>
      <c r="U74" s="288"/>
      <c r="V74" s="288"/>
      <c r="W74" s="288"/>
      <c r="X74" s="288"/>
    </row>
    <row r="75" spans="2:24">
      <c r="B75" s="284"/>
      <c r="C75" s="285"/>
      <c r="D75" s="285"/>
      <c r="E75" s="285"/>
      <c r="F75" s="286"/>
      <c r="G75" s="285"/>
      <c r="H75" s="285"/>
      <c r="I75" s="285"/>
      <c r="J75" s="285"/>
      <c r="K75" s="285"/>
      <c r="L75" s="287"/>
      <c r="M75" s="288"/>
      <c r="N75" s="283"/>
      <c r="O75" s="288"/>
      <c r="P75" s="288"/>
      <c r="Q75" s="288"/>
      <c r="R75" s="288"/>
      <c r="S75" s="288"/>
      <c r="T75" s="288"/>
      <c r="U75" s="288"/>
      <c r="V75" s="288"/>
      <c r="W75" s="288"/>
      <c r="X75" s="288"/>
    </row>
    <row r="76" spans="2:24">
      <c r="B76" s="284"/>
      <c r="C76" s="285"/>
      <c r="D76" s="285"/>
      <c r="E76" s="285"/>
      <c r="F76" s="286"/>
      <c r="G76" s="285"/>
      <c r="H76" s="285"/>
      <c r="I76" s="285"/>
      <c r="J76" s="285"/>
      <c r="K76" s="285"/>
      <c r="L76" s="287"/>
      <c r="M76" s="288"/>
      <c r="N76" s="283"/>
      <c r="O76" s="288"/>
      <c r="P76" s="288"/>
      <c r="Q76" s="288"/>
      <c r="R76" s="288"/>
      <c r="S76" s="288"/>
      <c r="T76" s="288"/>
      <c r="U76" s="288"/>
      <c r="V76" s="288"/>
      <c r="W76" s="288"/>
      <c r="X76" s="288"/>
    </row>
    <row r="77" spans="2:24">
      <c r="B77" s="284"/>
      <c r="C77" s="285"/>
      <c r="D77" s="285"/>
      <c r="E77" s="285"/>
      <c r="F77" s="286"/>
      <c r="G77" s="285"/>
      <c r="H77" s="285"/>
      <c r="I77" s="285"/>
      <c r="J77" s="285"/>
      <c r="K77" s="285"/>
      <c r="L77" s="287"/>
      <c r="M77" s="288"/>
      <c r="N77" s="283"/>
      <c r="O77" s="288"/>
      <c r="P77" s="288"/>
      <c r="Q77" s="288"/>
      <c r="R77" s="288"/>
      <c r="S77" s="288"/>
      <c r="T77" s="288"/>
      <c r="U77" s="288"/>
      <c r="V77" s="288"/>
      <c r="W77" s="288"/>
      <c r="X77" s="288"/>
    </row>
    <row r="78" spans="2:24">
      <c r="B78" s="284"/>
      <c r="C78" s="285"/>
      <c r="D78" s="285"/>
      <c r="E78" s="285"/>
      <c r="F78" s="286"/>
      <c r="G78" s="285"/>
      <c r="H78" s="285"/>
      <c r="I78" s="285"/>
      <c r="J78" s="285"/>
      <c r="K78" s="285"/>
      <c r="L78" s="287"/>
      <c r="M78" s="288"/>
      <c r="N78" s="283"/>
      <c r="O78" s="288"/>
      <c r="P78" s="288"/>
      <c r="Q78" s="288"/>
      <c r="R78" s="288"/>
      <c r="S78" s="288"/>
      <c r="T78" s="288"/>
      <c r="U78" s="288"/>
      <c r="V78" s="288"/>
      <c r="W78" s="288"/>
      <c r="X78" s="288"/>
    </row>
    <row r="79" spans="2:24">
      <c r="B79" s="284"/>
      <c r="C79" s="285"/>
      <c r="D79" s="285"/>
      <c r="E79" s="285"/>
      <c r="F79" s="286"/>
      <c r="G79" s="285"/>
      <c r="H79" s="285"/>
      <c r="I79" s="285"/>
      <c r="J79" s="285"/>
      <c r="K79" s="285"/>
      <c r="L79" s="287"/>
      <c r="M79" s="288"/>
      <c r="N79" s="283"/>
      <c r="O79" s="288"/>
      <c r="P79" s="288"/>
      <c r="Q79" s="288"/>
      <c r="R79" s="288"/>
      <c r="S79" s="288"/>
      <c r="T79" s="288"/>
      <c r="U79" s="288"/>
      <c r="V79" s="288"/>
      <c r="W79" s="288"/>
      <c r="X79" s="288"/>
    </row>
    <row r="80" spans="2:24">
      <c r="B80" s="284"/>
      <c r="C80" s="285"/>
      <c r="D80" s="285"/>
      <c r="E80" s="285"/>
      <c r="F80" s="286"/>
      <c r="G80" s="285"/>
      <c r="H80" s="285"/>
      <c r="I80" s="285"/>
      <c r="J80" s="285"/>
      <c r="K80" s="285"/>
      <c r="L80" s="287"/>
      <c r="M80" s="288"/>
      <c r="N80" s="283"/>
      <c r="O80" s="288"/>
      <c r="P80" s="288"/>
      <c r="Q80" s="288"/>
      <c r="R80" s="288"/>
      <c r="S80" s="288"/>
      <c r="T80" s="288"/>
      <c r="U80" s="288"/>
      <c r="V80" s="288"/>
      <c r="W80" s="288"/>
      <c r="X80" s="288"/>
    </row>
    <row r="81" spans="2:24">
      <c r="B81" s="284"/>
      <c r="C81" s="285"/>
      <c r="D81" s="285"/>
      <c r="E81" s="285"/>
      <c r="F81" s="286"/>
      <c r="G81" s="285"/>
      <c r="H81" s="285"/>
      <c r="I81" s="285"/>
      <c r="J81" s="285"/>
      <c r="K81" s="285"/>
      <c r="L81" s="287"/>
      <c r="M81" s="288"/>
      <c r="N81" s="283"/>
      <c r="O81" s="288"/>
      <c r="P81" s="288"/>
      <c r="Q81" s="288"/>
      <c r="R81" s="288"/>
      <c r="S81" s="288"/>
      <c r="T81" s="288"/>
      <c r="U81" s="288"/>
      <c r="V81" s="288"/>
      <c r="W81" s="288"/>
      <c r="X81" s="288"/>
    </row>
    <row r="82" spans="2:24">
      <c r="B82" s="284"/>
      <c r="C82" s="285"/>
      <c r="D82" s="285"/>
      <c r="E82" s="285"/>
      <c r="F82" s="286"/>
      <c r="G82" s="285"/>
      <c r="H82" s="285"/>
      <c r="I82" s="285"/>
      <c r="J82" s="285"/>
      <c r="K82" s="285"/>
      <c r="L82" s="287"/>
      <c r="M82" s="288"/>
      <c r="N82" s="283"/>
      <c r="O82" s="288"/>
      <c r="P82" s="288"/>
      <c r="Q82" s="288"/>
      <c r="R82" s="288"/>
      <c r="S82" s="288"/>
      <c r="T82" s="288"/>
      <c r="U82" s="288"/>
      <c r="V82" s="288"/>
      <c r="W82" s="288"/>
      <c r="X82" s="288"/>
    </row>
    <row r="83" spans="2:24">
      <c r="B83" s="284"/>
      <c r="C83" s="285"/>
      <c r="D83" s="285"/>
      <c r="E83" s="285"/>
      <c r="F83" s="286"/>
      <c r="G83" s="285"/>
      <c r="H83" s="285"/>
      <c r="I83" s="285"/>
      <c r="J83" s="285"/>
      <c r="K83" s="285"/>
      <c r="L83" s="287"/>
      <c r="M83" s="288"/>
      <c r="N83" s="283"/>
      <c r="O83" s="288"/>
      <c r="P83" s="288"/>
      <c r="Q83" s="288"/>
      <c r="R83" s="288"/>
      <c r="S83" s="288"/>
      <c r="T83" s="288"/>
      <c r="U83" s="288"/>
      <c r="V83" s="288"/>
      <c r="W83" s="288"/>
      <c r="X83" s="288"/>
    </row>
    <row r="84" spans="2:24">
      <c r="B84" s="284"/>
      <c r="C84" s="285"/>
      <c r="D84" s="285"/>
      <c r="E84" s="285"/>
      <c r="F84" s="286"/>
      <c r="G84" s="285"/>
      <c r="H84" s="285"/>
      <c r="I84" s="285"/>
      <c r="J84" s="285"/>
      <c r="K84" s="285"/>
      <c r="L84" s="287"/>
      <c r="M84" s="288"/>
      <c r="N84" s="283"/>
      <c r="O84" s="288"/>
      <c r="P84" s="288"/>
      <c r="Q84" s="288"/>
      <c r="R84" s="288"/>
      <c r="S84" s="288"/>
      <c r="T84" s="288"/>
      <c r="U84" s="288"/>
      <c r="V84" s="288"/>
      <c r="W84" s="288"/>
      <c r="X84" s="288"/>
    </row>
    <row r="85" spans="2:24">
      <c r="B85" s="284"/>
      <c r="C85" s="285"/>
      <c r="D85" s="285"/>
      <c r="E85" s="285"/>
      <c r="F85" s="286"/>
      <c r="G85" s="285"/>
      <c r="H85" s="285"/>
      <c r="I85" s="285"/>
      <c r="J85" s="285"/>
      <c r="K85" s="285"/>
      <c r="L85" s="287"/>
      <c r="M85" s="288"/>
      <c r="N85" s="283"/>
      <c r="O85" s="288"/>
      <c r="P85" s="288"/>
      <c r="Q85" s="288"/>
      <c r="R85" s="288"/>
      <c r="S85" s="288"/>
      <c r="T85" s="288"/>
      <c r="U85" s="288"/>
      <c r="V85" s="288"/>
      <c r="W85" s="288"/>
      <c r="X85" s="288"/>
    </row>
    <row r="86" spans="2:24">
      <c r="B86" s="284"/>
      <c r="C86" s="285"/>
      <c r="D86" s="285"/>
      <c r="E86" s="285"/>
      <c r="F86" s="286"/>
      <c r="G86" s="285"/>
      <c r="H86" s="285"/>
      <c r="I86" s="285"/>
      <c r="J86" s="285"/>
      <c r="K86" s="285"/>
      <c r="L86" s="287"/>
      <c r="M86" s="288"/>
      <c r="N86" s="283"/>
      <c r="O86" s="288"/>
      <c r="P86" s="288"/>
      <c r="Q86" s="288"/>
      <c r="R86" s="288"/>
      <c r="S86" s="288"/>
      <c r="T86" s="288"/>
      <c r="U86" s="288"/>
      <c r="V86" s="288"/>
      <c r="W86" s="288"/>
      <c r="X86" s="288"/>
    </row>
    <row r="87" spans="2:24">
      <c r="B87" s="284"/>
      <c r="C87" s="285"/>
      <c r="D87" s="285"/>
      <c r="E87" s="285"/>
      <c r="F87" s="286"/>
      <c r="G87" s="285"/>
      <c r="H87" s="285"/>
      <c r="I87" s="285"/>
      <c r="J87" s="285"/>
      <c r="K87" s="285"/>
      <c r="L87" s="287"/>
      <c r="M87" s="288"/>
      <c r="N87" s="283"/>
      <c r="O87" s="288"/>
      <c r="P87" s="288"/>
      <c r="Q87" s="288"/>
      <c r="R87" s="288"/>
      <c r="S87" s="288"/>
      <c r="T87" s="288"/>
      <c r="U87" s="288"/>
      <c r="V87" s="288"/>
      <c r="W87" s="288"/>
      <c r="X87" s="288"/>
    </row>
    <row r="88" spans="2:24">
      <c r="B88" s="284"/>
      <c r="C88" s="285"/>
      <c r="D88" s="285"/>
      <c r="E88" s="285"/>
      <c r="F88" s="286"/>
      <c r="G88" s="285"/>
      <c r="H88" s="285"/>
      <c r="I88" s="285"/>
      <c r="J88" s="285"/>
      <c r="K88" s="285"/>
      <c r="L88" s="287"/>
      <c r="M88" s="288"/>
      <c r="N88" s="283"/>
      <c r="O88" s="288"/>
      <c r="P88" s="288"/>
      <c r="Q88" s="288"/>
      <c r="R88" s="288"/>
      <c r="S88" s="288"/>
      <c r="T88" s="288"/>
      <c r="U88" s="288"/>
      <c r="V88" s="288"/>
      <c r="W88" s="288"/>
      <c r="X88" s="288"/>
    </row>
    <row r="89" spans="2:24">
      <c r="B89" s="284"/>
      <c r="C89" s="285"/>
      <c r="D89" s="285"/>
      <c r="E89" s="285"/>
      <c r="F89" s="286"/>
      <c r="G89" s="285"/>
      <c r="H89" s="285"/>
      <c r="I89" s="285"/>
      <c r="J89" s="285"/>
      <c r="K89" s="285"/>
      <c r="L89" s="287"/>
      <c r="M89" s="288"/>
      <c r="N89" s="283"/>
      <c r="O89" s="288"/>
      <c r="P89" s="288"/>
      <c r="Q89" s="288"/>
      <c r="R89" s="288"/>
      <c r="S89" s="288"/>
      <c r="T89" s="288"/>
      <c r="U89" s="288"/>
      <c r="V89" s="288"/>
      <c r="W89" s="288"/>
      <c r="X89" s="288"/>
    </row>
    <row r="90" spans="2:24">
      <c r="B90" s="284"/>
      <c r="C90" s="285"/>
      <c r="D90" s="285"/>
      <c r="E90" s="285"/>
      <c r="F90" s="286"/>
      <c r="G90" s="285"/>
      <c r="H90" s="285"/>
      <c r="I90" s="285"/>
      <c r="J90" s="285"/>
      <c r="K90" s="285"/>
      <c r="L90" s="287"/>
      <c r="M90" s="288"/>
      <c r="N90" s="283"/>
      <c r="O90" s="288"/>
      <c r="P90" s="288"/>
      <c r="Q90" s="288"/>
      <c r="R90" s="288"/>
      <c r="S90" s="288"/>
      <c r="T90" s="288"/>
      <c r="U90" s="288"/>
      <c r="V90" s="288"/>
      <c r="W90" s="288"/>
      <c r="X90" s="288"/>
    </row>
    <row r="91" spans="2:24">
      <c r="B91" s="284"/>
      <c r="C91" s="285"/>
      <c r="D91" s="285"/>
      <c r="E91" s="285"/>
      <c r="F91" s="286"/>
      <c r="G91" s="285"/>
      <c r="H91" s="285"/>
      <c r="I91" s="285"/>
      <c r="J91" s="285"/>
      <c r="K91" s="285"/>
      <c r="L91" s="287"/>
      <c r="M91" s="288"/>
      <c r="N91" s="283"/>
      <c r="O91" s="288"/>
      <c r="P91" s="288"/>
      <c r="Q91" s="288"/>
      <c r="R91" s="288"/>
      <c r="S91" s="288"/>
      <c r="T91" s="288"/>
      <c r="U91" s="288"/>
      <c r="V91" s="288"/>
      <c r="W91" s="288"/>
      <c r="X91" s="288"/>
    </row>
    <row r="92" spans="2:24">
      <c r="B92" s="284"/>
      <c r="C92" s="285"/>
      <c r="D92" s="285"/>
      <c r="E92" s="285"/>
      <c r="F92" s="286"/>
      <c r="G92" s="285"/>
      <c r="H92" s="285"/>
      <c r="I92" s="285"/>
      <c r="J92" s="285"/>
      <c r="K92" s="285"/>
      <c r="L92" s="287"/>
      <c r="M92" s="288"/>
      <c r="N92" s="283"/>
      <c r="O92" s="288"/>
      <c r="P92" s="288"/>
      <c r="Q92" s="288"/>
      <c r="R92" s="288"/>
      <c r="S92" s="288"/>
      <c r="T92" s="288"/>
      <c r="U92" s="288"/>
      <c r="V92" s="288"/>
      <c r="W92" s="288"/>
      <c r="X92" s="288"/>
    </row>
    <row r="93" spans="2:24">
      <c r="B93" s="284"/>
      <c r="C93" s="285"/>
      <c r="D93" s="285"/>
      <c r="E93" s="285"/>
      <c r="F93" s="286"/>
      <c r="G93" s="285"/>
      <c r="H93" s="285"/>
      <c r="I93" s="285"/>
      <c r="J93" s="285"/>
      <c r="K93" s="285"/>
      <c r="L93" s="287"/>
      <c r="M93" s="288"/>
      <c r="N93" s="283"/>
      <c r="O93" s="288"/>
      <c r="P93" s="288"/>
      <c r="Q93" s="288"/>
      <c r="R93" s="288"/>
      <c r="S93" s="288"/>
      <c r="T93" s="288"/>
      <c r="U93" s="288"/>
      <c r="V93" s="288"/>
      <c r="W93" s="288"/>
      <c r="X93" s="288"/>
    </row>
    <row r="94" spans="2:24">
      <c r="B94" s="284"/>
      <c r="C94" s="285"/>
      <c r="D94" s="285"/>
      <c r="E94" s="285"/>
      <c r="F94" s="286"/>
      <c r="G94" s="285"/>
      <c r="H94" s="285"/>
      <c r="I94" s="285"/>
      <c r="J94" s="285"/>
      <c r="K94" s="285"/>
      <c r="L94" s="287"/>
      <c r="M94" s="288"/>
      <c r="N94" s="283"/>
      <c r="O94" s="288"/>
      <c r="P94" s="288"/>
      <c r="Q94" s="288"/>
      <c r="R94" s="288"/>
      <c r="S94" s="288"/>
      <c r="T94" s="288"/>
      <c r="U94" s="288"/>
      <c r="V94" s="288"/>
      <c r="W94" s="288"/>
      <c r="X94" s="288"/>
    </row>
    <row r="95" spans="2:24">
      <c r="B95" s="284"/>
      <c r="C95" s="285"/>
      <c r="D95" s="285"/>
      <c r="E95" s="285"/>
      <c r="F95" s="286"/>
      <c r="G95" s="285"/>
      <c r="H95" s="285"/>
      <c r="I95" s="285"/>
      <c r="J95" s="285"/>
      <c r="K95" s="285"/>
      <c r="L95" s="287"/>
      <c r="M95" s="288"/>
      <c r="N95" s="283"/>
      <c r="O95" s="288"/>
      <c r="P95" s="288"/>
      <c r="Q95" s="288"/>
      <c r="R95" s="288"/>
      <c r="S95" s="288"/>
      <c r="T95" s="288"/>
      <c r="U95" s="288"/>
      <c r="V95" s="288"/>
      <c r="W95" s="288"/>
      <c r="X95" s="288"/>
    </row>
    <row r="96" spans="2:24">
      <c r="B96" s="284"/>
      <c r="C96" s="285"/>
      <c r="D96" s="285"/>
      <c r="E96" s="285"/>
      <c r="F96" s="286"/>
      <c r="G96" s="285"/>
      <c r="H96" s="285"/>
      <c r="I96" s="285"/>
      <c r="J96" s="285"/>
      <c r="K96" s="285"/>
      <c r="L96" s="287"/>
      <c r="M96" s="288"/>
      <c r="N96" s="283"/>
      <c r="O96" s="288"/>
      <c r="P96" s="288"/>
      <c r="Q96" s="288"/>
      <c r="R96" s="288"/>
      <c r="S96" s="288"/>
      <c r="T96" s="288"/>
      <c r="U96" s="288"/>
      <c r="V96" s="288"/>
      <c r="W96" s="288"/>
      <c r="X96" s="288"/>
    </row>
    <row r="97" spans="2:24">
      <c r="B97" s="284"/>
      <c r="C97" s="285"/>
      <c r="D97" s="285"/>
      <c r="E97" s="285"/>
      <c r="F97" s="286"/>
      <c r="G97" s="285"/>
      <c r="H97" s="285"/>
      <c r="I97" s="285"/>
      <c r="J97" s="285"/>
      <c r="K97" s="285"/>
      <c r="L97" s="287"/>
      <c r="M97" s="288"/>
      <c r="N97" s="283"/>
      <c r="O97" s="288"/>
      <c r="P97" s="288"/>
      <c r="Q97" s="288"/>
      <c r="R97" s="288"/>
      <c r="S97" s="288"/>
      <c r="T97" s="288"/>
      <c r="U97" s="288"/>
      <c r="V97" s="288"/>
      <c r="W97" s="288"/>
      <c r="X97" s="288"/>
    </row>
    <row r="98" spans="2:24">
      <c r="B98" s="284"/>
      <c r="C98" s="285"/>
      <c r="D98" s="285"/>
      <c r="E98" s="285"/>
      <c r="F98" s="286"/>
      <c r="G98" s="285"/>
      <c r="H98" s="285"/>
      <c r="I98" s="285"/>
      <c r="J98" s="285"/>
      <c r="K98" s="285"/>
      <c r="L98" s="287"/>
      <c r="M98" s="288"/>
      <c r="N98" s="283"/>
      <c r="O98" s="288"/>
      <c r="P98" s="288"/>
      <c r="Q98" s="288"/>
      <c r="R98" s="288"/>
      <c r="S98" s="288"/>
      <c r="T98" s="288"/>
      <c r="U98" s="288"/>
      <c r="V98" s="288"/>
      <c r="W98" s="288"/>
      <c r="X98" s="288"/>
    </row>
    <row r="99" spans="2:24">
      <c r="B99" s="284"/>
      <c r="C99" s="285"/>
      <c r="D99" s="285"/>
      <c r="E99" s="285"/>
      <c r="F99" s="286"/>
      <c r="G99" s="285"/>
      <c r="H99" s="285"/>
      <c r="I99" s="285"/>
      <c r="J99" s="285"/>
      <c r="K99" s="285"/>
      <c r="L99" s="287"/>
      <c r="M99" s="288"/>
      <c r="N99" s="283"/>
      <c r="O99" s="288"/>
      <c r="P99" s="288"/>
      <c r="Q99" s="288"/>
      <c r="R99" s="288"/>
      <c r="S99" s="288"/>
      <c r="T99" s="288"/>
      <c r="U99" s="288"/>
      <c r="V99" s="288"/>
      <c r="W99" s="288"/>
      <c r="X99" s="288"/>
    </row>
    <row r="100" spans="2:24">
      <c r="B100" s="284"/>
      <c r="C100" s="285"/>
      <c r="D100" s="285"/>
      <c r="E100" s="285"/>
      <c r="F100" s="286"/>
      <c r="G100" s="285"/>
      <c r="H100" s="285"/>
      <c r="I100" s="285"/>
      <c r="J100" s="285"/>
      <c r="K100" s="285"/>
      <c r="L100" s="287"/>
      <c r="M100" s="288"/>
      <c r="N100" s="283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</row>
    <row r="101" spans="2:24">
      <c r="B101" s="284"/>
      <c r="C101" s="285"/>
      <c r="D101" s="285"/>
      <c r="E101" s="285"/>
      <c r="F101" s="286"/>
      <c r="G101" s="285"/>
      <c r="H101" s="285"/>
      <c r="I101" s="285"/>
      <c r="J101" s="285"/>
      <c r="K101" s="285"/>
      <c r="L101" s="287"/>
      <c r="M101" s="288"/>
      <c r="N101" s="283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</row>
    <row r="102" spans="2:24">
      <c r="B102" s="284"/>
      <c r="C102" s="285"/>
      <c r="D102" s="285"/>
      <c r="E102" s="285"/>
      <c r="F102" s="286"/>
      <c r="G102" s="285"/>
      <c r="H102" s="285"/>
      <c r="I102" s="285"/>
      <c r="J102" s="285"/>
      <c r="K102" s="285"/>
      <c r="L102" s="287"/>
      <c r="M102" s="288"/>
      <c r="N102" s="283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</row>
    <row r="103" spans="2:24">
      <c r="B103" s="284"/>
      <c r="C103" s="285"/>
      <c r="D103" s="285"/>
      <c r="E103" s="285"/>
      <c r="F103" s="286"/>
      <c r="G103" s="285"/>
      <c r="H103" s="285"/>
      <c r="I103" s="285"/>
      <c r="J103" s="285"/>
      <c r="K103" s="285"/>
      <c r="L103" s="287"/>
      <c r="M103" s="288"/>
      <c r="N103" s="283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</row>
    <row r="104" spans="2:24"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3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</row>
    <row r="105" spans="2:24"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3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</row>
    <row r="106" spans="2:24"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3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</row>
    <row r="107" spans="2:24"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3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</row>
    <row r="108" spans="2:24"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3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</row>
    <row r="109" spans="2:24"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3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</row>
    <row r="110" spans="2:24"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3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</row>
    <row r="111" spans="2:24"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3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</row>
    <row r="112" spans="2:24"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3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</row>
    <row r="113" spans="2:24"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3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</row>
    <row r="114" spans="2:24"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3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</row>
    <row r="115" spans="2:24"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3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</row>
    <row r="116" spans="2:24"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3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</row>
    <row r="117" spans="2:24"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3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</row>
    <row r="118" spans="2:24"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3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</row>
    <row r="119" spans="2:24"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3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</row>
    <row r="120" spans="2:24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3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</row>
    <row r="121" spans="2:24"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3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</row>
    <row r="122" spans="2:24"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3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</row>
    <row r="123" spans="2:24"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3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</row>
    <row r="124" spans="2:24"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3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</row>
    <row r="125" spans="2:24"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3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</row>
    <row r="126" spans="2:24"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3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</row>
    <row r="127" spans="2:24"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3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</row>
    <row r="128" spans="2:24"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3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</row>
    <row r="129" spans="2:24"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3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</row>
    <row r="130" spans="2:24"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3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</row>
    <row r="131" spans="2:24"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3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</row>
    <row r="132" spans="2:24"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3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</row>
    <row r="133" spans="2:24"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3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</row>
    <row r="134" spans="2:24"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3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</row>
    <row r="135" spans="2:24"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3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</row>
    <row r="136" spans="2:24"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3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</row>
    <row r="137" spans="2:24"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3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</row>
    <row r="138" spans="2:24"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3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</row>
    <row r="139" spans="2:24"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3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</row>
    <row r="140" spans="2:24"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3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</row>
    <row r="141" spans="2:24"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3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</row>
    <row r="142" spans="2:24"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3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</row>
    <row r="143" spans="2:24"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3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</row>
    <row r="144" spans="2:24"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3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</row>
    <row r="145" spans="2:24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3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</row>
    <row r="146" spans="2:24"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3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</row>
    <row r="147" spans="2:24"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3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</row>
    <row r="148" spans="2:24"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3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</row>
    <row r="149" spans="2:24"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3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</row>
    <row r="150" spans="2:24"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3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</row>
    <row r="151" spans="2:24"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3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</row>
    <row r="152" spans="2:24"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3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</row>
    <row r="153" spans="2:24"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3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</row>
    <row r="154" spans="2:24"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3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</row>
    <row r="155" spans="2:24"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3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</row>
    <row r="156" spans="2:24"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3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</row>
    <row r="157" spans="2:24"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3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</row>
    <row r="158" spans="2:24"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3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</row>
    <row r="159" spans="2:24"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3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</row>
    <row r="160" spans="2:24"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3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</row>
    <row r="161" spans="2:24"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3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</row>
    <row r="162" spans="2:24"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3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</row>
    <row r="163" spans="2:24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3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</row>
    <row r="164" spans="2:24"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3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</row>
    <row r="165" spans="2:24"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3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</row>
    <row r="166" spans="2:24"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3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</row>
    <row r="167" spans="2:24"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3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</row>
    <row r="168" spans="2:24"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3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</row>
    <row r="169" spans="2:24"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3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</row>
    <row r="170" spans="2:24"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3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</row>
    <row r="171" spans="2:24"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3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</row>
    <row r="172" spans="2:24"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3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</row>
    <row r="173" spans="2:24"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3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</row>
    <row r="174" spans="2:24"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3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</row>
    <row r="175" spans="2:24"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3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</row>
    <row r="176" spans="2:24"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3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</row>
    <row r="177" spans="2:24"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3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</row>
    <row r="178" spans="2:24"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3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</row>
    <row r="179" spans="2:24"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3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</row>
    <row r="180" spans="2:24"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3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</row>
    <row r="181" spans="2:24"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3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</row>
    <row r="182" spans="2:24"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3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</row>
    <row r="183" spans="2:24"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3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</row>
    <row r="184" spans="2:24"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3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</row>
    <row r="185" spans="2:24"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3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</row>
    <row r="186" spans="2:24"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3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</row>
    <row r="187" spans="2:24"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3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</row>
    <row r="188" spans="2:24"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3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</row>
    <row r="189" spans="2:24"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3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</row>
    <row r="190" spans="2:24"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3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</row>
    <row r="191" spans="2:24"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3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</row>
    <row r="192" spans="2:24"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3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</row>
    <row r="193" spans="2:24"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3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</row>
    <row r="194" spans="2:24"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3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</row>
    <row r="195" spans="2:24"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3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</row>
    <row r="196" spans="2:24"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3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</row>
    <row r="197" spans="2:24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3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</row>
    <row r="198" spans="2:24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3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</row>
    <row r="199" spans="2:24"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3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</row>
    <row r="200" spans="2:24"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3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</row>
    <row r="201" spans="2:24"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3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</row>
    <row r="202" spans="2:24"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3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</row>
    <row r="203" spans="2:24"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3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</row>
    <row r="204" spans="2:24"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3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</row>
    <row r="205" spans="2:24"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3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</row>
    <row r="206" spans="2:24"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3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</row>
    <row r="207" spans="2:24"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3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</row>
    <row r="208" spans="2:24"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3"/>
      <c r="O208" s="288"/>
      <c r="P208" s="288"/>
      <c r="Q208" s="288"/>
      <c r="R208" s="288"/>
      <c r="S208" s="288"/>
      <c r="T208" s="288"/>
      <c r="U208" s="288"/>
      <c r="V208" s="288"/>
      <c r="W208" s="288"/>
      <c r="X208" s="288"/>
    </row>
    <row r="209" spans="2:24"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3"/>
      <c r="O209" s="288"/>
      <c r="P209" s="288"/>
      <c r="Q209" s="288"/>
      <c r="R209" s="288"/>
      <c r="S209" s="288"/>
      <c r="T209" s="288"/>
      <c r="U209" s="288"/>
      <c r="V209" s="288"/>
      <c r="W209" s="288"/>
      <c r="X209" s="288"/>
    </row>
    <row r="210" spans="2:24"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3"/>
      <c r="O210" s="288"/>
      <c r="P210" s="288"/>
      <c r="Q210" s="288"/>
      <c r="R210" s="288"/>
      <c r="S210" s="288"/>
      <c r="T210" s="288"/>
      <c r="U210" s="288"/>
      <c r="V210" s="288"/>
      <c r="W210" s="288"/>
      <c r="X210" s="288"/>
    </row>
    <row r="211" spans="2:24"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3"/>
      <c r="O211" s="288"/>
      <c r="P211" s="288"/>
      <c r="Q211" s="288"/>
      <c r="R211" s="288"/>
      <c r="S211" s="288"/>
      <c r="T211" s="288"/>
      <c r="U211" s="288"/>
      <c r="V211" s="288"/>
      <c r="W211" s="288"/>
      <c r="X211" s="288"/>
    </row>
    <row r="212" spans="2:24"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3"/>
      <c r="O212" s="288"/>
      <c r="P212" s="288"/>
      <c r="Q212" s="288"/>
      <c r="R212" s="288"/>
      <c r="S212" s="288"/>
      <c r="T212" s="288"/>
      <c r="U212" s="288"/>
      <c r="V212" s="288"/>
      <c r="W212" s="288"/>
      <c r="X212" s="288"/>
    </row>
    <row r="213" spans="2:24"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3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</row>
    <row r="214" spans="2:24"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3"/>
      <c r="O214" s="288"/>
      <c r="P214" s="288"/>
      <c r="Q214" s="288"/>
      <c r="R214" s="288"/>
      <c r="S214" s="288"/>
      <c r="T214" s="288"/>
      <c r="U214" s="288"/>
      <c r="V214" s="288"/>
      <c r="W214" s="288"/>
      <c r="X214" s="288"/>
    </row>
    <row r="215" spans="2:24"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3"/>
      <c r="O215" s="288"/>
      <c r="P215" s="288"/>
      <c r="Q215" s="288"/>
      <c r="R215" s="288"/>
      <c r="S215" s="288"/>
      <c r="T215" s="288"/>
      <c r="U215" s="288"/>
      <c r="V215" s="288"/>
      <c r="W215" s="288"/>
      <c r="X215" s="288"/>
    </row>
    <row r="216" spans="2:24"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3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</row>
    <row r="217" spans="2:24"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3"/>
      <c r="O217" s="288"/>
      <c r="P217" s="288"/>
      <c r="Q217" s="288"/>
      <c r="R217" s="288"/>
      <c r="S217" s="288"/>
      <c r="T217" s="288"/>
      <c r="U217" s="288"/>
      <c r="V217" s="288"/>
      <c r="W217" s="288"/>
      <c r="X217" s="288"/>
    </row>
    <row r="218" spans="2:24"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3"/>
      <c r="O218" s="288"/>
      <c r="P218" s="288"/>
      <c r="Q218" s="288"/>
      <c r="R218" s="288"/>
      <c r="S218" s="288"/>
      <c r="T218" s="288"/>
      <c r="U218" s="288"/>
      <c r="V218" s="288"/>
      <c r="W218" s="288"/>
      <c r="X218" s="288"/>
    </row>
    <row r="219" spans="2:24"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3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</row>
    <row r="220" spans="2:24"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3"/>
      <c r="O220" s="288"/>
      <c r="P220" s="288"/>
      <c r="Q220" s="288"/>
      <c r="R220" s="288"/>
      <c r="S220" s="288"/>
      <c r="T220" s="288"/>
      <c r="U220" s="288"/>
      <c r="V220" s="288"/>
      <c r="W220" s="288"/>
      <c r="X220" s="288"/>
    </row>
    <row r="221" spans="2:24"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3"/>
      <c r="O221" s="288"/>
      <c r="P221" s="288"/>
      <c r="Q221" s="288"/>
      <c r="R221" s="288"/>
      <c r="S221" s="288"/>
      <c r="T221" s="288"/>
      <c r="U221" s="288"/>
      <c r="V221" s="288"/>
      <c r="W221" s="288"/>
      <c r="X221" s="288"/>
    </row>
    <row r="222" spans="2:24"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3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/>
    </row>
    <row r="223" spans="2:24"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3"/>
      <c r="O223" s="288"/>
      <c r="P223" s="288"/>
      <c r="Q223" s="288"/>
      <c r="R223" s="288"/>
      <c r="S223" s="288"/>
      <c r="T223" s="288"/>
      <c r="U223" s="288"/>
      <c r="V223" s="288"/>
      <c r="W223" s="288"/>
      <c r="X223" s="288"/>
    </row>
    <row r="224" spans="2:24"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3"/>
      <c r="O224" s="288"/>
      <c r="P224" s="288"/>
      <c r="Q224" s="288"/>
      <c r="R224" s="288"/>
      <c r="S224" s="288"/>
      <c r="T224" s="288"/>
      <c r="U224" s="288"/>
      <c r="V224" s="288"/>
      <c r="W224" s="288"/>
      <c r="X224" s="288"/>
    </row>
    <row r="225" spans="2:24"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3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</row>
    <row r="226" spans="2:24"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3"/>
      <c r="O226" s="288"/>
      <c r="P226" s="288"/>
      <c r="Q226" s="288"/>
      <c r="R226" s="288"/>
      <c r="S226" s="288"/>
      <c r="T226" s="288"/>
      <c r="U226" s="288"/>
      <c r="V226" s="288"/>
      <c r="W226" s="288"/>
      <c r="X226" s="288"/>
    </row>
    <row r="227" spans="2:24"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3"/>
      <c r="O227" s="288"/>
      <c r="P227" s="288"/>
      <c r="Q227" s="288"/>
      <c r="R227" s="288"/>
      <c r="S227" s="288"/>
      <c r="T227" s="288"/>
      <c r="U227" s="288"/>
      <c r="V227" s="288"/>
      <c r="W227" s="288"/>
      <c r="X227" s="288"/>
    </row>
    <row r="228" spans="2:24"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3"/>
      <c r="O228" s="288"/>
      <c r="P228" s="288"/>
      <c r="Q228" s="288"/>
      <c r="R228" s="288"/>
      <c r="S228" s="288"/>
      <c r="T228" s="288"/>
      <c r="U228" s="288"/>
      <c r="V228" s="288"/>
      <c r="W228" s="288"/>
      <c r="X228" s="288"/>
    </row>
    <row r="229" spans="2:24"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3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</row>
    <row r="230" spans="2:24"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3"/>
      <c r="O230" s="288"/>
      <c r="P230" s="288"/>
      <c r="Q230" s="288"/>
      <c r="R230" s="288"/>
      <c r="S230" s="288"/>
      <c r="T230" s="288"/>
      <c r="U230" s="288"/>
      <c r="V230" s="288"/>
      <c r="W230" s="288"/>
      <c r="X230" s="288"/>
    </row>
    <row r="231" spans="2:24"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3"/>
      <c r="O231" s="288"/>
      <c r="P231" s="288"/>
      <c r="Q231" s="288"/>
      <c r="R231" s="288"/>
      <c r="S231" s="288"/>
      <c r="T231" s="288"/>
      <c r="U231" s="288"/>
      <c r="V231" s="288"/>
      <c r="W231" s="288"/>
      <c r="X231" s="288"/>
    </row>
    <row r="232" spans="2:24"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3"/>
      <c r="O232" s="288"/>
      <c r="P232" s="288"/>
      <c r="Q232" s="288"/>
      <c r="R232" s="288"/>
      <c r="S232" s="288"/>
      <c r="T232" s="288"/>
      <c r="U232" s="288"/>
      <c r="V232" s="288"/>
      <c r="W232" s="288"/>
      <c r="X232" s="288"/>
    </row>
    <row r="233" spans="2:24"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3"/>
      <c r="O233" s="288"/>
      <c r="P233" s="288"/>
      <c r="Q233" s="288"/>
      <c r="R233" s="288"/>
      <c r="S233" s="288"/>
      <c r="T233" s="288"/>
      <c r="U233" s="288"/>
      <c r="V233" s="288"/>
      <c r="W233" s="288"/>
      <c r="X233" s="288"/>
    </row>
    <row r="234" spans="2:24"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3"/>
      <c r="O234" s="288"/>
      <c r="P234" s="288"/>
      <c r="Q234" s="288"/>
      <c r="R234" s="288"/>
      <c r="S234" s="288"/>
      <c r="T234" s="288"/>
      <c r="U234" s="288"/>
      <c r="V234" s="288"/>
      <c r="W234" s="288"/>
      <c r="X234" s="288"/>
    </row>
    <row r="235" spans="2:24"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3"/>
      <c r="O235" s="288"/>
      <c r="P235" s="288"/>
      <c r="Q235" s="288"/>
      <c r="R235" s="288"/>
      <c r="S235" s="288"/>
      <c r="T235" s="288"/>
      <c r="U235" s="288"/>
      <c r="V235" s="288"/>
      <c r="W235" s="288"/>
      <c r="X235" s="288"/>
    </row>
    <row r="236" spans="2:24"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3"/>
      <c r="O236" s="288"/>
      <c r="P236" s="288"/>
      <c r="Q236" s="288"/>
      <c r="R236" s="288"/>
      <c r="S236" s="288"/>
      <c r="T236" s="288"/>
      <c r="U236" s="288"/>
      <c r="V236" s="288"/>
      <c r="W236" s="288"/>
      <c r="X236" s="288"/>
    </row>
    <row r="237" spans="2:24"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3"/>
      <c r="O237" s="288"/>
      <c r="P237" s="288"/>
      <c r="Q237" s="288"/>
      <c r="R237" s="288"/>
      <c r="S237" s="288"/>
      <c r="T237" s="288"/>
      <c r="U237" s="288"/>
      <c r="V237" s="288"/>
      <c r="W237" s="288"/>
      <c r="X237" s="288"/>
    </row>
    <row r="238" spans="2:24"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3"/>
      <c r="O238" s="288"/>
      <c r="P238" s="288"/>
      <c r="Q238" s="288"/>
      <c r="R238" s="288"/>
      <c r="S238" s="288"/>
      <c r="T238" s="288"/>
      <c r="U238" s="288"/>
      <c r="V238" s="288"/>
      <c r="W238" s="288"/>
      <c r="X238" s="288"/>
    </row>
    <row r="239" spans="2:24"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3"/>
      <c r="O239" s="288"/>
      <c r="P239" s="288"/>
      <c r="Q239" s="288"/>
      <c r="R239" s="288"/>
      <c r="S239" s="288"/>
      <c r="T239" s="288"/>
      <c r="U239" s="288"/>
      <c r="V239" s="288"/>
      <c r="W239" s="288"/>
      <c r="X239" s="288"/>
    </row>
    <row r="240" spans="2:24"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3"/>
      <c r="O240" s="288"/>
      <c r="P240" s="288"/>
      <c r="Q240" s="288"/>
      <c r="R240" s="288"/>
      <c r="S240" s="288"/>
      <c r="T240" s="288"/>
      <c r="U240" s="288"/>
      <c r="V240" s="288"/>
      <c r="W240" s="288"/>
      <c r="X240" s="288"/>
    </row>
    <row r="241" spans="2:24"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3"/>
      <c r="O241" s="288"/>
      <c r="P241" s="288"/>
      <c r="Q241" s="288"/>
      <c r="R241" s="288"/>
      <c r="S241" s="288"/>
      <c r="T241" s="288"/>
      <c r="U241" s="288"/>
      <c r="V241" s="288"/>
      <c r="W241" s="288"/>
      <c r="X241" s="288"/>
    </row>
    <row r="242" spans="2:24"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3"/>
      <c r="O242" s="288"/>
      <c r="P242" s="288"/>
      <c r="Q242" s="288"/>
      <c r="R242" s="288"/>
      <c r="S242" s="288"/>
      <c r="T242" s="288"/>
      <c r="U242" s="288"/>
      <c r="V242" s="288"/>
      <c r="W242" s="288"/>
      <c r="X242" s="288"/>
    </row>
    <row r="243" spans="2:24"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3"/>
      <c r="O243" s="288"/>
      <c r="P243" s="288"/>
      <c r="Q243" s="288"/>
      <c r="R243" s="288"/>
      <c r="S243" s="288"/>
      <c r="T243" s="288"/>
      <c r="U243" s="288"/>
      <c r="V243" s="288"/>
      <c r="W243" s="288"/>
      <c r="X243" s="288"/>
    </row>
    <row r="244" spans="2:24"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3"/>
      <c r="O244" s="288"/>
      <c r="P244" s="288"/>
      <c r="Q244" s="288"/>
      <c r="R244" s="288"/>
      <c r="S244" s="288"/>
      <c r="T244" s="288"/>
      <c r="U244" s="288"/>
      <c r="V244" s="288"/>
      <c r="W244" s="288"/>
      <c r="X244" s="288"/>
    </row>
    <row r="245" spans="2:24"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3"/>
      <c r="O245" s="288"/>
      <c r="P245" s="288"/>
      <c r="Q245" s="288"/>
      <c r="R245" s="288"/>
      <c r="S245" s="288"/>
      <c r="T245" s="288"/>
      <c r="U245" s="288"/>
      <c r="V245" s="288"/>
      <c r="W245" s="288"/>
      <c r="X245" s="288"/>
    </row>
    <row r="246" spans="2:24"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3"/>
      <c r="O246" s="288"/>
      <c r="P246" s="288"/>
      <c r="Q246" s="288"/>
      <c r="R246" s="288"/>
      <c r="S246" s="288"/>
      <c r="T246" s="288"/>
      <c r="U246" s="288"/>
      <c r="V246" s="288"/>
      <c r="W246" s="288"/>
      <c r="X246" s="288"/>
    </row>
    <row r="247" spans="2:24"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3"/>
      <c r="O247" s="288"/>
      <c r="P247" s="288"/>
      <c r="Q247" s="288"/>
      <c r="R247" s="288"/>
      <c r="S247" s="288"/>
      <c r="T247" s="288"/>
      <c r="U247" s="288"/>
      <c r="V247" s="288"/>
      <c r="W247" s="288"/>
      <c r="X247" s="288"/>
    </row>
    <row r="248" spans="2:24"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3"/>
      <c r="O248" s="288"/>
      <c r="P248" s="288"/>
      <c r="Q248" s="288"/>
      <c r="R248" s="288"/>
      <c r="S248" s="288"/>
      <c r="T248" s="288"/>
      <c r="U248" s="288"/>
      <c r="V248" s="288"/>
      <c r="W248" s="288"/>
      <c r="X248" s="288"/>
    </row>
    <row r="249" spans="2:24"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3"/>
      <c r="O249" s="288"/>
      <c r="P249" s="288"/>
      <c r="Q249" s="288"/>
      <c r="R249" s="288"/>
      <c r="S249" s="288"/>
      <c r="T249" s="288"/>
      <c r="U249" s="288"/>
      <c r="V249" s="288"/>
      <c r="W249" s="288"/>
      <c r="X249" s="288"/>
    </row>
    <row r="250" spans="2:24"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3"/>
      <c r="O250" s="288"/>
      <c r="P250" s="288"/>
      <c r="Q250" s="288"/>
      <c r="R250" s="288"/>
      <c r="S250" s="288"/>
      <c r="T250" s="288"/>
      <c r="U250" s="288"/>
      <c r="V250" s="288"/>
      <c r="W250" s="288"/>
      <c r="X250" s="288"/>
    </row>
    <row r="251" spans="2:24"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3"/>
      <c r="O251" s="288"/>
      <c r="P251" s="288"/>
      <c r="Q251" s="288"/>
      <c r="R251" s="288"/>
      <c r="S251" s="288"/>
      <c r="T251" s="288"/>
      <c r="U251" s="288"/>
      <c r="V251" s="288"/>
      <c r="W251" s="288"/>
      <c r="X251" s="288"/>
    </row>
    <row r="252" spans="2:24"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3"/>
      <c r="O252" s="288"/>
      <c r="P252" s="288"/>
      <c r="Q252" s="288"/>
      <c r="R252" s="288"/>
      <c r="S252" s="288"/>
      <c r="T252" s="288"/>
      <c r="U252" s="288"/>
      <c r="V252" s="288"/>
      <c r="W252" s="288"/>
      <c r="X252" s="288"/>
    </row>
    <row r="253" spans="2:24"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3"/>
      <c r="O253" s="288"/>
      <c r="P253" s="288"/>
      <c r="Q253" s="288"/>
      <c r="R253" s="288"/>
      <c r="S253" s="288"/>
      <c r="T253" s="288"/>
      <c r="U253" s="288"/>
      <c r="V253" s="288"/>
      <c r="W253" s="288"/>
      <c r="X253" s="288"/>
    </row>
    <row r="254" spans="2:24"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3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</row>
    <row r="255" spans="2:24"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3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</row>
    <row r="256" spans="2:24"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3"/>
      <c r="O256" s="288"/>
      <c r="P256" s="288"/>
      <c r="Q256" s="288"/>
      <c r="R256" s="288"/>
      <c r="S256" s="288"/>
      <c r="T256" s="288"/>
      <c r="U256" s="288"/>
      <c r="V256" s="288"/>
      <c r="W256" s="288"/>
      <c r="X256" s="288"/>
    </row>
    <row r="257" spans="2:24"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3"/>
      <c r="O257" s="288"/>
      <c r="P257" s="288"/>
      <c r="Q257" s="288"/>
      <c r="R257" s="288"/>
      <c r="S257" s="288"/>
      <c r="T257" s="288"/>
      <c r="U257" s="288"/>
      <c r="V257" s="288"/>
      <c r="W257" s="288"/>
      <c r="X257" s="288"/>
    </row>
    <row r="258" spans="2:24"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3"/>
      <c r="O258" s="288"/>
      <c r="P258" s="288"/>
      <c r="Q258" s="288"/>
      <c r="R258" s="288"/>
      <c r="S258" s="288"/>
      <c r="T258" s="288"/>
      <c r="U258" s="288"/>
      <c r="V258" s="288"/>
      <c r="W258" s="288"/>
      <c r="X258" s="288"/>
    </row>
    <row r="259" spans="2:24"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3"/>
      <c r="O259" s="288"/>
      <c r="P259" s="288"/>
      <c r="Q259" s="288"/>
      <c r="R259" s="288"/>
      <c r="S259" s="288"/>
      <c r="T259" s="288"/>
      <c r="U259" s="288"/>
      <c r="V259" s="288"/>
      <c r="W259" s="288"/>
      <c r="X259" s="288"/>
    </row>
    <row r="260" spans="2:24"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3"/>
      <c r="O260" s="288"/>
      <c r="P260" s="288"/>
      <c r="Q260" s="288"/>
      <c r="R260" s="288"/>
      <c r="S260" s="288"/>
      <c r="T260" s="288"/>
      <c r="U260" s="288"/>
      <c r="V260" s="288"/>
      <c r="W260" s="288"/>
      <c r="X260" s="288"/>
    </row>
    <row r="261" spans="2:24"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3"/>
      <c r="O261" s="288"/>
      <c r="P261" s="288"/>
      <c r="Q261" s="288"/>
      <c r="R261" s="288"/>
      <c r="S261" s="288"/>
      <c r="T261" s="288"/>
      <c r="U261" s="288"/>
      <c r="V261" s="288"/>
      <c r="W261" s="288"/>
      <c r="X261" s="288"/>
    </row>
    <row r="262" spans="2:24"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3"/>
      <c r="O262" s="288"/>
      <c r="P262" s="288"/>
      <c r="Q262" s="288"/>
      <c r="R262" s="288"/>
      <c r="S262" s="288"/>
      <c r="T262" s="288"/>
      <c r="U262" s="288"/>
      <c r="V262" s="288"/>
      <c r="W262" s="288"/>
      <c r="X262" s="288"/>
    </row>
    <row r="263" spans="2:24"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3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</row>
    <row r="264" spans="2:24"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3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</row>
    <row r="265" spans="2:24"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3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</row>
    <row r="266" spans="2:24"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3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</row>
    <row r="267" spans="2:24"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3"/>
      <c r="O267" s="288"/>
      <c r="P267" s="288"/>
      <c r="Q267" s="288"/>
      <c r="R267" s="288"/>
      <c r="S267" s="288"/>
      <c r="T267" s="288"/>
      <c r="U267" s="288"/>
      <c r="V267" s="288"/>
      <c r="W267" s="288"/>
      <c r="X267" s="288"/>
    </row>
    <row r="268" spans="2:24"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3"/>
      <c r="O268" s="288"/>
      <c r="P268" s="288"/>
      <c r="Q268" s="288"/>
      <c r="R268" s="288"/>
      <c r="S268" s="288"/>
      <c r="T268" s="288"/>
      <c r="U268" s="288"/>
      <c r="V268" s="288"/>
      <c r="W268" s="288"/>
      <c r="X268" s="288"/>
    </row>
    <row r="269" spans="2:24"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3"/>
      <c r="O269" s="288"/>
      <c r="P269" s="288"/>
      <c r="Q269" s="288"/>
      <c r="R269" s="288"/>
      <c r="S269" s="288"/>
      <c r="T269" s="288"/>
      <c r="U269" s="288"/>
      <c r="V269" s="288"/>
      <c r="W269" s="288"/>
      <c r="X269" s="288"/>
    </row>
    <row r="270" spans="2:24"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3"/>
      <c r="O270" s="288"/>
      <c r="P270" s="288"/>
      <c r="Q270" s="288"/>
      <c r="R270" s="288"/>
      <c r="S270" s="288"/>
      <c r="T270" s="288"/>
      <c r="U270" s="288"/>
      <c r="V270" s="288"/>
      <c r="W270" s="288"/>
      <c r="X270" s="288"/>
    </row>
    <row r="271" spans="2:24"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3"/>
      <c r="O271" s="288"/>
      <c r="P271" s="288"/>
      <c r="Q271" s="288"/>
      <c r="R271" s="288"/>
      <c r="S271" s="288"/>
      <c r="T271" s="288"/>
      <c r="U271" s="288"/>
      <c r="V271" s="288"/>
      <c r="W271" s="288"/>
      <c r="X271" s="288"/>
    </row>
    <row r="272" spans="2:24"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3"/>
      <c r="O272" s="288"/>
      <c r="P272" s="288"/>
      <c r="Q272" s="288"/>
      <c r="R272" s="288"/>
      <c r="S272" s="288"/>
      <c r="T272" s="288"/>
      <c r="U272" s="288"/>
      <c r="V272" s="288"/>
      <c r="W272" s="288"/>
      <c r="X272" s="288"/>
    </row>
    <row r="273" spans="2:24"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3"/>
      <c r="O273" s="288"/>
      <c r="P273" s="288"/>
      <c r="Q273" s="288"/>
      <c r="R273" s="288"/>
      <c r="S273" s="288"/>
      <c r="T273" s="288"/>
      <c r="U273" s="288"/>
      <c r="V273" s="288"/>
      <c r="W273" s="288"/>
      <c r="X273" s="288"/>
    </row>
    <row r="274" spans="2:24"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3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</row>
    <row r="275" spans="2:24"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3"/>
      <c r="O275" s="288"/>
      <c r="P275" s="288"/>
      <c r="Q275" s="288"/>
      <c r="R275" s="288"/>
      <c r="S275" s="288"/>
      <c r="T275" s="288"/>
      <c r="U275" s="288"/>
      <c r="V275" s="288"/>
      <c r="W275" s="288"/>
      <c r="X275" s="288"/>
    </row>
    <row r="276" spans="2:24"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3"/>
      <c r="O276" s="288"/>
      <c r="P276" s="288"/>
      <c r="Q276" s="288"/>
      <c r="R276" s="288"/>
      <c r="S276" s="288"/>
      <c r="T276" s="288"/>
      <c r="U276" s="288"/>
      <c r="V276" s="288"/>
      <c r="W276" s="288"/>
      <c r="X276" s="288"/>
    </row>
    <row r="277" spans="2:24"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3"/>
      <c r="O277" s="288"/>
      <c r="P277" s="288"/>
      <c r="Q277" s="288"/>
      <c r="R277" s="288"/>
      <c r="S277" s="288"/>
      <c r="T277" s="288"/>
      <c r="U277" s="288"/>
      <c r="V277" s="288"/>
      <c r="W277" s="288"/>
      <c r="X277" s="288"/>
    </row>
    <row r="278" spans="2:24"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3"/>
      <c r="O278" s="288"/>
      <c r="P278" s="288"/>
      <c r="Q278" s="288"/>
      <c r="R278" s="288"/>
      <c r="S278" s="288"/>
      <c r="T278" s="288"/>
      <c r="U278" s="288"/>
      <c r="V278" s="288"/>
      <c r="W278" s="288"/>
      <c r="X278" s="288"/>
    </row>
    <row r="279" spans="2:24"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3"/>
      <c r="O279" s="288"/>
      <c r="P279" s="288"/>
      <c r="Q279" s="288"/>
      <c r="R279" s="288"/>
      <c r="S279" s="288"/>
      <c r="T279" s="288"/>
      <c r="U279" s="288"/>
      <c r="V279" s="288"/>
      <c r="W279" s="288"/>
      <c r="X279" s="288"/>
    </row>
    <row r="280" spans="2:24"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3"/>
      <c r="O280" s="288"/>
      <c r="P280" s="288"/>
      <c r="Q280" s="288"/>
      <c r="R280" s="288"/>
      <c r="S280" s="288"/>
      <c r="T280" s="288"/>
      <c r="U280" s="288"/>
      <c r="V280" s="288"/>
      <c r="W280" s="288"/>
      <c r="X280" s="288"/>
    </row>
    <row r="281" spans="2:24"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3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</row>
    <row r="282" spans="2:24"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3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</row>
    <row r="283" spans="2:24"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3"/>
      <c r="O283" s="288"/>
      <c r="P283" s="288"/>
      <c r="Q283" s="288"/>
      <c r="R283" s="288"/>
      <c r="S283" s="288"/>
      <c r="T283" s="288"/>
      <c r="U283" s="288"/>
      <c r="V283" s="288"/>
      <c r="W283" s="288"/>
      <c r="X283" s="288"/>
    </row>
    <row r="284" spans="2:24"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3"/>
      <c r="O284" s="288"/>
      <c r="P284" s="288"/>
      <c r="Q284" s="288"/>
      <c r="R284" s="288"/>
      <c r="S284" s="288"/>
      <c r="T284" s="288"/>
      <c r="U284" s="288"/>
      <c r="V284" s="288"/>
      <c r="W284" s="288"/>
      <c r="X284" s="288"/>
    </row>
    <row r="285" spans="2:24"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3"/>
      <c r="O285" s="288"/>
      <c r="P285" s="288"/>
      <c r="Q285" s="288"/>
      <c r="R285" s="288"/>
      <c r="S285" s="288"/>
      <c r="T285" s="288"/>
      <c r="U285" s="288"/>
      <c r="V285" s="288"/>
      <c r="W285" s="288"/>
      <c r="X285" s="288"/>
    </row>
    <row r="286" spans="2:24"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3"/>
      <c r="O286" s="288"/>
      <c r="P286" s="288"/>
      <c r="Q286" s="288"/>
      <c r="R286" s="288"/>
      <c r="S286" s="288"/>
      <c r="T286" s="288"/>
      <c r="U286" s="288"/>
      <c r="V286" s="288"/>
      <c r="W286" s="288"/>
      <c r="X286" s="288"/>
    </row>
    <row r="287" spans="2:24"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3"/>
      <c r="O287" s="288"/>
      <c r="P287" s="288"/>
      <c r="Q287" s="288"/>
      <c r="R287" s="288"/>
      <c r="S287" s="288"/>
      <c r="T287" s="288"/>
      <c r="U287" s="288"/>
      <c r="V287" s="288"/>
      <c r="W287" s="288"/>
      <c r="X287" s="288"/>
    </row>
    <row r="288" spans="2:24"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3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</row>
    <row r="289" spans="2:24"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3"/>
      <c r="O289" s="288"/>
      <c r="P289" s="288"/>
      <c r="Q289" s="288"/>
      <c r="R289" s="288"/>
      <c r="S289" s="288"/>
      <c r="T289" s="288"/>
      <c r="U289" s="288"/>
      <c r="V289" s="288"/>
      <c r="W289" s="288"/>
      <c r="X289" s="288"/>
    </row>
    <row r="290" spans="2:24"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3"/>
      <c r="O290" s="288"/>
      <c r="P290" s="288"/>
      <c r="Q290" s="288"/>
      <c r="R290" s="288"/>
      <c r="S290" s="288"/>
      <c r="T290" s="288"/>
      <c r="U290" s="288"/>
      <c r="V290" s="288"/>
      <c r="W290" s="288"/>
      <c r="X290" s="288"/>
    </row>
    <row r="291" spans="2:24"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3"/>
      <c r="O291" s="288"/>
      <c r="P291" s="288"/>
      <c r="Q291" s="288"/>
      <c r="R291" s="288"/>
      <c r="S291" s="288"/>
      <c r="T291" s="288"/>
      <c r="U291" s="288"/>
      <c r="V291" s="288"/>
      <c r="W291" s="288"/>
      <c r="X291" s="288"/>
    </row>
    <row r="292" spans="2:24"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3"/>
      <c r="O292" s="288"/>
      <c r="P292" s="288"/>
      <c r="Q292" s="288"/>
      <c r="R292" s="288"/>
      <c r="S292" s="288"/>
      <c r="T292" s="288"/>
      <c r="U292" s="288"/>
      <c r="V292" s="288"/>
      <c r="W292" s="288"/>
      <c r="X292" s="288"/>
    </row>
    <row r="293" spans="2:24"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3"/>
      <c r="O293" s="288"/>
      <c r="P293" s="288"/>
      <c r="Q293" s="288"/>
      <c r="R293" s="288"/>
      <c r="S293" s="288"/>
      <c r="T293" s="288"/>
      <c r="U293" s="288"/>
      <c r="V293" s="288"/>
      <c r="W293" s="288"/>
      <c r="X293" s="288"/>
    </row>
    <row r="294" spans="2:24"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3"/>
      <c r="O294" s="288"/>
      <c r="P294" s="288"/>
      <c r="Q294" s="288"/>
      <c r="R294" s="288"/>
      <c r="S294" s="288"/>
      <c r="T294" s="288"/>
      <c r="U294" s="288"/>
      <c r="V294" s="288"/>
      <c r="W294" s="288"/>
      <c r="X294" s="288"/>
    </row>
    <row r="295" spans="2:24"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3"/>
      <c r="O295" s="288"/>
      <c r="P295" s="288"/>
      <c r="Q295" s="288"/>
      <c r="R295" s="288"/>
      <c r="S295" s="288"/>
      <c r="T295" s="288"/>
      <c r="U295" s="288"/>
      <c r="V295" s="288"/>
      <c r="W295" s="288"/>
      <c r="X295" s="288"/>
    </row>
    <row r="296" spans="2:24"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3"/>
      <c r="O296" s="288"/>
      <c r="P296" s="288"/>
      <c r="Q296" s="288"/>
      <c r="R296" s="288"/>
      <c r="S296" s="288"/>
      <c r="T296" s="288"/>
      <c r="U296" s="288"/>
      <c r="V296" s="288"/>
      <c r="W296" s="288"/>
      <c r="X296" s="288"/>
    </row>
    <row r="297" spans="2:24"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3"/>
      <c r="O297" s="288"/>
      <c r="P297" s="288"/>
      <c r="Q297" s="288"/>
      <c r="R297" s="288"/>
      <c r="S297" s="288"/>
      <c r="T297" s="288"/>
      <c r="U297" s="288"/>
      <c r="V297" s="288"/>
      <c r="W297" s="288"/>
      <c r="X297" s="288"/>
    </row>
    <row r="298" spans="2:24"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3"/>
      <c r="O298" s="288"/>
      <c r="P298" s="288"/>
      <c r="Q298" s="288"/>
      <c r="R298" s="288"/>
      <c r="S298" s="288"/>
      <c r="T298" s="288"/>
      <c r="U298" s="288"/>
      <c r="V298" s="288"/>
      <c r="W298" s="288"/>
      <c r="X298" s="288"/>
    </row>
    <row r="299" spans="2:24"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3"/>
      <c r="O299" s="288"/>
      <c r="P299" s="288"/>
      <c r="Q299" s="288"/>
      <c r="R299" s="288"/>
      <c r="S299" s="288"/>
      <c r="T299" s="288"/>
      <c r="U299" s="288"/>
      <c r="V299" s="288"/>
      <c r="W299" s="288"/>
      <c r="X299" s="288"/>
    </row>
    <row r="300" spans="2:24"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3"/>
      <c r="O300" s="288"/>
      <c r="P300" s="288"/>
      <c r="Q300" s="288"/>
      <c r="R300" s="288"/>
      <c r="S300" s="288"/>
      <c r="T300" s="288"/>
      <c r="U300" s="288"/>
      <c r="V300" s="288"/>
      <c r="W300" s="288"/>
      <c r="X300" s="288"/>
    </row>
    <row r="301" spans="2:24"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3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/>
    </row>
    <row r="302" spans="2:24"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3"/>
      <c r="O302" s="288"/>
      <c r="P302" s="288"/>
      <c r="Q302" s="288"/>
      <c r="R302" s="288"/>
      <c r="S302" s="288"/>
      <c r="T302" s="288"/>
      <c r="U302" s="288"/>
      <c r="V302" s="288"/>
      <c r="W302" s="288"/>
      <c r="X302" s="288"/>
    </row>
    <row r="303" spans="2:24"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3"/>
      <c r="O303" s="288"/>
      <c r="P303" s="288"/>
      <c r="Q303" s="288"/>
      <c r="R303" s="288"/>
      <c r="S303" s="288"/>
      <c r="T303" s="288"/>
      <c r="U303" s="288"/>
      <c r="V303" s="288"/>
      <c r="W303" s="288"/>
      <c r="X303" s="288"/>
    </row>
    <row r="304" spans="2:24">
      <c r="B304" s="289"/>
      <c r="C304" s="289"/>
      <c r="D304" s="289"/>
      <c r="E304" s="289"/>
      <c r="F304" s="289"/>
      <c r="G304" s="289"/>
      <c r="H304" s="289"/>
      <c r="I304" s="289"/>
      <c r="J304" s="289"/>
      <c r="K304" s="289"/>
      <c r="L304" s="289"/>
      <c r="M304" s="289"/>
      <c r="N304" s="290"/>
      <c r="O304" s="289"/>
      <c r="P304" s="289"/>
      <c r="Q304" s="289"/>
      <c r="R304" s="289"/>
      <c r="S304" s="289"/>
      <c r="T304" s="289"/>
      <c r="U304" s="289"/>
      <c r="V304" s="289"/>
      <c r="W304" s="289"/>
      <c r="X304" s="289"/>
    </row>
  </sheetData>
  <sheetProtection algorithmName="SHA-512" hashValue="/bXFU+OADgbMI25zfSS277ReS3V1E+ySFqfW0iPfslfNmpWsDk48WOjcxt7hGF5RNorqY4Ya29Xkyp5NfCEUqQ==" saltValue="X6f+Jh5cwHrRos+pnfxlhA==" spinCount="100000" sheet="1" objects="1" formatColumns="0" autoFilter="0" pivotTables="0"/>
  <autoFilter ref="B3:AB166" xr:uid="{5451B71B-FB6E-4186-A2A3-44B88DE35A17}"/>
  <conditionalFormatting sqref="B4:AB103">
    <cfRule type="expression" dxfId="3" priority="1">
      <formula>B4=""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C439-2DBC-42D2-8223-FCA687199880}">
  <sheetPr codeName="Sheet17">
    <tabColor rgb="FFDDEBF7"/>
  </sheetPr>
  <dimension ref="A1:V103"/>
  <sheetViews>
    <sheetView showGridLines="0" showRowColHeaders="0" zoomScaleNormal="100" workbookViewId="0">
      <pane ySplit="3" topLeftCell="A4" activePane="bottomLeft" state="frozen"/>
      <selection pane="bottomLeft" activeCell="C3" sqref="C3"/>
    </sheetView>
  </sheetViews>
  <sheetFormatPr defaultColWidth="0" defaultRowHeight="0" customHeight="1" zeroHeight="1"/>
  <cols>
    <col min="1" max="1" width="4.5703125" customWidth="1"/>
    <col min="2" max="2" width="11.42578125" bestFit="1" customWidth="1"/>
    <col min="3" max="3" width="12.5703125" customWidth="1"/>
    <col min="4" max="4" width="35.5703125" customWidth="1"/>
    <col min="5" max="5" width="20.5703125" customWidth="1"/>
    <col min="6" max="6" width="10.7109375" customWidth="1"/>
    <col min="7" max="7" width="12.5703125" customWidth="1"/>
    <col min="8" max="8" width="10.7109375" customWidth="1"/>
    <col min="9" max="9" width="9.28515625" bestFit="1" customWidth="1"/>
    <col min="10" max="10" width="14.7109375" customWidth="1"/>
    <col min="11" max="11" width="15.5703125" customWidth="1"/>
    <col min="12" max="12" width="4.5703125" customWidth="1"/>
    <col min="13" max="22" width="9" hidden="1" customWidth="1"/>
    <col min="23" max="16384" width="9" hidden="1"/>
  </cols>
  <sheetData>
    <row r="1" spans="1:22" s="133" customFormat="1" ht="15.6">
      <c r="A1" s="36"/>
      <c r="B1" s="36" t="s">
        <v>393</v>
      </c>
      <c r="C1" s="36"/>
      <c r="D1" s="36"/>
      <c r="E1" s="36"/>
      <c r="F1" s="36"/>
      <c r="G1" s="36"/>
      <c r="H1" s="36"/>
      <c r="I1" s="36"/>
      <c r="J1" s="36"/>
      <c r="K1" s="163" t="str">
        <f>_Year_YYYY</f>
        <v xml:space="preserve">Year </v>
      </c>
      <c r="L1"/>
      <c r="M1"/>
      <c r="N1"/>
      <c r="O1"/>
      <c r="P1"/>
      <c r="Q1"/>
      <c r="R1"/>
      <c r="S1"/>
      <c r="T1"/>
      <c r="U1"/>
      <c r="V1"/>
    </row>
    <row r="2" spans="1:22" ht="4.1500000000000004" customHeight="1"/>
    <row r="3" spans="1:22" ht="28.9">
      <c r="B3" s="68" t="str" cm="1">
        <f t="array" ref="B3:K3">_xlfn._xlws.FILTER(Projects!AZ3:BL3,Projects!AZ3:BL3&lt;&gt;"")</f>
        <v>Codes</v>
      </c>
      <c r="C3" s="37" t="str">
        <v>Diseases</v>
      </c>
      <c r="D3" s="37" t="str">
        <v>Functions</v>
      </c>
      <c r="E3" s="37" t="str">
        <v>Activities</v>
      </c>
      <c r="F3" s="67" t="str">
        <v>Donors</v>
      </c>
      <c r="G3" s="67" t="str">
        <v>Funding</v>
      </c>
      <c r="H3" s="37" t="str">
        <v>currency</v>
      </c>
      <c r="I3" s="37" t="str">
        <v>ExR</v>
      </c>
      <c r="J3" s="67" t="str">
        <v>External funding</v>
      </c>
      <c r="K3" s="37" t="str">
        <v>Donor type</v>
      </c>
    </row>
    <row r="4" spans="1:22" ht="14.45">
      <c r="B4" s="97" cm="1">
        <f t="array" aca="1" ref="B4" ca="1">IF(Projects!$K$1=0,0,_xlfn._xlws.FILTER(INDEX(Projects!AZ4:BL103,_xlfn.SEQUENCE(ROWS(Projects!_IsArray)),_xlfn.XMATCH(OFFSET(B3:M3,,,,COUNTA(B3:M3)),Projects!AZ3:BL3,0)),Projects!_IsArray))</f>
        <v>0</v>
      </c>
      <c r="C4" s="98"/>
      <c r="D4" s="98"/>
      <c r="E4" s="98"/>
      <c r="F4" s="98"/>
      <c r="G4" s="98"/>
      <c r="H4" s="98"/>
      <c r="I4" s="105"/>
      <c r="J4" s="269"/>
      <c r="K4" s="98"/>
    </row>
    <row r="5" spans="1:22" ht="14.45">
      <c r="B5" s="99"/>
      <c r="C5" s="100"/>
      <c r="D5" s="100"/>
      <c r="E5" s="100"/>
      <c r="F5" s="100"/>
      <c r="G5" s="100"/>
      <c r="H5" s="100"/>
      <c r="I5" s="106"/>
      <c r="J5" s="270"/>
      <c r="K5" s="100"/>
    </row>
    <row r="6" spans="1:22" ht="14.45">
      <c r="B6" s="99"/>
      <c r="C6" s="100"/>
      <c r="D6" s="100"/>
      <c r="E6" s="100"/>
      <c r="F6" s="100"/>
      <c r="G6" s="100"/>
      <c r="H6" s="100"/>
      <c r="I6" s="106"/>
      <c r="J6" s="270"/>
      <c r="K6" s="100"/>
    </row>
    <row r="7" spans="1:22" ht="14.45">
      <c r="B7" s="99"/>
      <c r="C7" s="100"/>
      <c r="D7" s="100"/>
      <c r="E7" s="100"/>
      <c r="F7" s="100"/>
      <c r="G7" s="100"/>
      <c r="H7" s="100"/>
      <c r="I7" s="106"/>
      <c r="J7" s="270"/>
      <c r="K7" s="100"/>
    </row>
    <row r="8" spans="1:22" ht="14.45">
      <c r="B8" s="99"/>
      <c r="C8" s="100"/>
      <c r="D8" s="100"/>
      <c r="E8" s="100"/>
      <c r="F8" s="100"/>
      <c r="G8" s="100"/>
      <c r="H8" s="100"/>
      <c r="I8" s="106"/>
      <c r="J8" s="270"/>
      <c r="K8" s="100"/>
    </row>
    <row r="9" spans="1:22" ht="14.45">
      <c r="B9" s="99"/>
      <c r="C9" s="100"/>
      <c r="D9" s="100"/>
      <c r="E9" s="100"/>
      <c r="F9" s="100"/>
      <c r="G9" s="100"/>
      <c r="H9" s="100"/>
      <c r="I9" s="106"/>
      <c r="J9" s="270"/>
      <c r="K9" s="100"/>
    </row>
    <row r="10" spans="1:22" ht="14.45">
      <c r="B10" s="99"/>
      <c r="C10" s="100"/>
      <c r="D10" s="100"/>
      <c r="E10" s="100"/>
      <c r="F10" s="100"/>
      <c r="G10" s="100"/>
      <c r="H10" s="100"/>
      <c r="I10" s="106"/>
      <c r="J10" s="270"/>
      <c r="K10" s="100"/>
    </row>
    <row r="11" spans="1:22" ht="14.45">
      <c r="B11" s="99"/>
      <c r="C11" s="100"/>
      <c r="D11" s="100"/>
      <c r="E11" s="100"/>
      <c r="F11" s="100"/>
      <c r="G11" s="100"/>
      <c r="H11" s="100"/>
      <c r="I11" s="106"/>
      <c r="J11" s="270"/>
      <c r="K11" s="100"/>
    </row>
    <row r="12" spans="1:22" ht="14.45">
      <c r="B12" s="99"/>
      <c r="C12" s="100"/>
      <c r="D12" s="100"/>
      <c r="E12" s="100"/>
      <c r="F12" s="100"/>
      <c r="G12" s="100"/>
      <c r="H12" s="100"/>
      <c r="I12" s="106"/>
      <c r="J12" s="270"/>
      <c r="K12" s="100"/>
    </row>
    <row r="13" spans="1:22" ht="14.45">
      <c r="B13" s="99"/>
      <c r="C13" s="100"/>
      <c r="D13" s="100"/>
      <c r="E13" s="100"/>
      <c r="F13" s="100"/>
      <c r="G13" s="100"/>
      <c r="H13" s="100"/>
      <c r="I13" s="106"/>
      <c r="J13" s="270"/>
      <c r="K13" s="100"/>
    </row>
    <row r="14" spans="1:22" ht="14.45">
      <c r="B14" s="99"/>
      <c r="C14" s="100"/>
      <c r="D14" s="100"/>
      <c r="E14" s="100"/>
      <c r="F14" s="100"/>
      <c r="G14" s="100"/>
      <c r="H14" s="100"/>
      <c r="I14" s="106"/>
      <c r="J14" s="270"/>
      <c r="K14" s="100"/>
    </row>
    <row r="15" spans="1:22" ht="14.45">
      <c r="B15" s="99"/>
      <c r="C15" s="100"/>
      <c r="D15" s="100"/>
      <c r="E15" s="100"/>
      <c r="F15" s="100"/>
      <c r="G15" s="100"/>
      <c r="H15" s="100"/>
      <c r="I15" s="106"/>
      <c r="J15" s="270"/>
      <c r="K15" s="100"/>
    </row>
    <row r="16" spans="1:22" ht="14.45">
      <c r="B16" s="99"/>
      <c r="C16" s="100"/>
      <c r="D16" s="100"/>
      <c r="E16" s="100"/>
      <c r="F16" s="100"/>
      <c r="G16" s="100"/>
      <c r="H16" s="100"/>
      <c r="I16" s="106"/>
      <c r="J16" s="270"/>
      <c r="K16" s="100"/>
    </row>
    <row r="17" spans="2:11" ht="14.45">
      <c r="B17" s="99"/>
      <c r="C17" s="100"/>
      <c r="D17" s="100"/>
      <c r="E17" s="100"/>
      <c r="F17" s="100"/>
      <c r="G17" s="100"/>
      <c r="H17" s="100"/>
      <c r="I17" s="106"/>
      <c r="J17" s="270"/>
      <c r="K17" s="100"/>
    </row>
    <row r="18" spans="2:11" ht="14.45">
      <c r="B18" s="99"/>
      <c r="C18" s="100"/>
      <c r="D18" s="100"/>
      <c r="E18" s="100"/>
      <c r="F18" s="100"/>
      <c r="G18" s="100"/>
      <c r="H18" s="100"/>
      <c r="I18" s="106"/>
      <c r="J18" s="270"/>
      <c r="K18" s="100"/>
    </row>
    <row r="19" spans="2:11" ht="14.45">
      <c r="B19" s="99"/>
      <c r="C19" s="100"/>
      <c r="D19" s="100"/>
      <c r="E19" s="100"/>
      <c r="F19" s="100"/>
      <c r="G19" s="100"/>
      <c r="H19" s="100"/>
      <c r="I19" s="106"/>
      <c r="J19" s="270"/>
      <c r="K19" s="100"/>
    </row>
    <row r="20" spans="2:11" ht="14.45">
      <c r="B20" s="99"/>
      <c r="C20" s="100"/>
      <c r="D20" s="100"/>
      <c r="E20" s="100"/>
      <c r="F20" s="100"/>
      <c r="G20" s="100"/>
      <c r="H20" s="100"/>
      <c r="I20" s="106"/>
      <c r="J20" s="270"/>
      <c r="K20" s="100"/>
    </row>
    <row r="21" spans="2:11" ht="14.45">
      <c r="B21" s="99"/>
      <c r="C21" s="100"/>
      <c r="D21" s="100"/>
      <c r="E21" s="100"/>
      <c r="F21" s="100"/>
      <c r="G21" s="100"/>
      <c r="H21" s="100"/>
      <c r="I21" s="106"/>
      <c r="J21" s="270"/>
      <c r="K21" s="100"/>
    </row>
    <row r="22" spans="2:11" ht="14.45">
      <c r="B22" s="99"/>
      <c r="C22" s="100"/>
      <c r="D22" s="100"/>
      <c r="E22" s="100"/>
      <c r="F22" s="100"/>
      <c r="G22" s="100"/>
      <c r="H22" s="100"/>
      <c r="I22" s="106"/>
      <c r="J22" s="270"/>
      <c r="K22" s="100"/>
    </row>
    <row r="23" spans="2:11" ht="14.45">
      <c r="B23" s="99"/>
      <c r="C23" s="100"/>
      <c r="D23" s="100"/>
      <c r="E23" s="100"/>
      <c r="F23" s="100"/>
      <c r="G23" s="100"/>
      <c r="H23" s="100"/>
      <c r="I23" s="106"/>
      <c r="J23" s="270"/>
      <c r="K23" s="100"/>
    </row>
    <row r="24" spans="2:11" ht="14.45">
      <c r="B24" s="99"/>
      <c r="C24" s="100"/>
      <c r="D24" s="100"/>
      <c r="E24" s="100"/>
      <c r="F24" s="100"/>
      <c r="G24" s="100"/>
      <c r="H24" s="100"/>
      <c r="I24" s="106"/>
      <c r="J24" s="270"/>
      <c r="K24" s="100"/>
    </row>
    <row r="25" spans="2:11" ht="14.45">
      <c r="B25" s="99"/>
      <c r="C25" s="100"/>
      <c r="D25" s="100"/>
      <c r="E25" s="100"/>
      <c r="F25" s="100"/>
      <c r="G25" s="100"/>
      <c r="H25" s="100"/>
      <c r="I25" s="106"/>
      <c r="J25" s="270"/>
      <c r="K25" s="100"/>
    </row>
    <row r="26" spans="2:11" ht="14.45">
      <c r="B26" s="99"/>
      <c r="C26" s="100"/>
      <c r="D26" s="100"/>
      <c r="E26" s="100"/>
      <c r="F26" s="100"/>
      <c r="G26" s="100"/>
      <c r="H26" s="100"/>
      <c r="I26" s="106"/>
      <c r="J26" s="270"/>
      <c r="K26" s="100"/>
    </row>
    <row r="27" spans="2:11" ht="14.45">
      <c r="B27" s="99"/>
      <c r="C27" s="100"/>
      <c r="D27" s="100"/>
      <c r="E27" s="100"/>
      <c r="F27" s="100"/>
      <c r="G27" s="100"/>
      <c r="H27" s="100"/>
      <c r="I27" s="106"/>
      <c r="J27" s="270"/>
      <c r="K27" s="100"/>
    </row>
    <row r="28" spans="2:11" ht="14.45">
      <c r="B28" s="99"/>
      <c r="C28" s="100"/>
      <c r="D28" s="100"/>
      <c r="E28" s="100"/>
      <c r="F28" s="100"/>
      <c r="G28" s="100"/>
      <c r="H28" s="100"/>
      <c r="I28" s="106"/>
      <c r="J28" s="270"/>
      <c r="K28" s="100"/>
    </row>
    <row r="29" spans="2:11" ht="14.45">
      <c r="B29" s="99"/>
      <c r="C29" s="100"/>
      <c r="D29" s="100"/>
      <c r="E29" s="100"/>
      <c r="F29" s="100"/>
      <c r="G29" s="100"/>
      <c r="H29" s="100"/>
      <c r="I29" s="106"/>
      <c r="J29" s="270"/>
      <c r="K29" s="100"/>
    </row>
    <row r="30" spans="2:11" ht="14.45">
      <c r="B30" s="99"/>
      <c r="C30" s="100"/>
      <c r="D30" s="100"/>
      <c r="E30" s="100"/>
      <c r="F30" s="100"/>
      <c r="G30" s="100"/>
      <c r="H30" s="100"/>
      <c r="I30" s="106"/>
      <c r="J30" s="270"/>
      <c r="K30" s="100"/>
    </row>
    <row r="31" spans="2:11" ht="14.45">
      <c r="B31" s="99"/>
      <c r="C31" s="100"/>
      <c r="D31" s="100"/>
      <c r="E31" s="100"/>
      <c r="F31" s="100"/>
      <c r="G31" s="100"/>
      <c r="H31" s="100"/>
      <c r="I31" s="106"/>
      <c r="J31" s="270"/>
      <c r="K31" s="100"/>
    </row>
    <row r="32" spans="2:11" ht="14.45">
      <c r="B32" s="99"/>
      <c r="C32" s="100"/>
      <c r="D32" s="100"/>
      <c r="E32" s="100"/>
      <c r="F32" s="100"/>
      <c r="G32" s="100"/>
      <c r="H32" s="100"/>
      <c r="I32" s="106"/>
      <c r="J32" s="270"/>
      <c r="K32" s="100"/>
    </row>
    <row r="33" spans="2:11" ht="14.45">
      <c r="B33" s="99"/>
      <c r="C33" s="100"/>
      <c r="D33" s="100"/>
      <c r="E33" s="100"/>
      <c r="F33" s="100"/>
      <c r="G33" s="100"/>
      <c r="H33" s="100"/>
      <c r="I33" s="106"/>
      <c r="J33" s="270"/>
      <c r="K33" s="100"/>
    </row>
    <row r="34" spans="2:11" ht="14.45">
      <c r="B34" s="99"/>
      <c r="C34" s="100"/>
      <c r="D34" s="100"/>
      <c r="E34" s="100"/>
      <c r="F34" s="100"/>
      <c r="G34" s="100"/>
      <c r="H34" s="100"/>
      <c r="I34" s="106"/>
      <c r="J34" s="270"/>
      <c r="K34" s="100"/>
    </row>
    <row r="35" spans="2:11" ht="14.45">
      <c r="B35" s="99"/>
      <c r="C35" s="100"/>
      <c r="D35" s="100"/>
      <c r="E35" s="100"/>
      <c r="F35" s="100"/>
      <c r="G35" s="100"/>
      <c r="H35" s="100"/>
      <c r="I35" s="106"/>
      <c r="J35" s="270"/>
      <c r="K35" s="100"/>
    </row>
    <row r="36" spans="2:11" ht="14.45">
      <c r="B36" s="99"/>
      <c r="C36" s="100"/>
      <c r="D36" s="100"/>
      <c r="E36" s="100"/>
      <c r="F36" s="100"/>
      <c r="G36" s="100"/>
      <c r="H36" s="100"/>
      <c r="I36" s="106"/>
      <c r="J36" s="270"/>
      <c r="K36" s="100"/>
    </row>
    <row r="37" spans="2:11" ht="14.45">
      <c r="B37" s="99"/>
      <c r="C37" s="100"/>
      <c r="D37" s="100"/>
      <c r="E37" s="100"/>
      <c r="F37" s="100"/>
      <c r="G37" s="100"/>
      <c r="H37" s="100"/>
      <c r="I37" s="106"/>
      <c r="J37" s="270"/>
      <c r="K37" s="100"/>
    </row>
    <row r="38" spans="2:11" ht="14.45">
      <c r="B38" s="99"/>
      <c r="C38" s="100"/>
      <c r="D38" s="100"/>
      <c r="E38" s="100"/>
      <c r="F38" s="100"/>
      <c r="G38" s="100"/>
      <c r="H38" s="100"/>
      <c r="I38" s="106"/>
      <c r="J38" s="270"/>
      <c r="K38" s="100"/>
    </row>
    <row r="39" spans="2:11" ht="14.45">
      <c r="B39" s="99"/>
      <c r="C39" s="100"/>
      <c r="D39" s="100"/>
      <c r="E39" s="100"/>
      <c r="F39" s="100"/>
      <c r="G39" s="100"/>
      <c r="H39" s="100"/>
      <c r="I39" s="106"/>
      <c r="J39" s="270"/>
      <c r="K39" s="100"/>
    </row>
    <row r="40" spans="2:11" ht="14.45">
      <c r="B40" s="99"/>
      <c r="C40" s="100"/>
      <c r="D40" s="100"/>
      <c r="E40" s="100"/>
      <c r="F40" s="100"/>
      <c r="G40" s="100"/>
      <c r="H40" s="100"/>
      <c r="I40" s="106"/>
      <c r="J40" s="270"/>
      <c r="K40" s="100"/>
    </row>
    <row r="41" spans="2:11" ht="14.45">
      <c r="B41" s="99"/>
      <c r="C41" s="100"/>
      <c r="D41" s="100"/>
      <c r="E41" s="100"/>
      <c r="F41" s="100"/>
      <c r="G41" s="100"/>
      <c r="H41" s="100"/>
      <c r="I41" s="106"/>
      <c r="J41" s="270"/>
      <c r="K41" s="100"/>
    </row>
    <row r="42" spans="2:11" ht="14.45">
      <c r="B42" s="99"/>
      <c r="C42" s="100"/>
      <c r="D42" s="100"/>
      <c r="E42" s="100"/>
      <c r="F42" s="100"/>
      <c r="G42" s="100"/>
      <c r="H42" s="100"/>
      <c r="I42" s="106"/>
      <c r="J42" s="270"/>
      <c r="K42" s="100"/>
    </row>
    <row r="43" spans="2:11" ht="14.45">
      <c r="B43" s="99"/>
      <c r="C43" s="100"/>
      <c r="D43" s="100"/>
      <c r="E43" s="100"/>
      <c r="F43" s="100"/>
      <c r="G43" s="100"/>
      <c r="H43" s="100"/>
      <c r="I43" s="106"/>
      <c r="J43" s="270"/>
      <c r="K43" s="100"/>
    </row>
    <row r="44" spans="2:11" ht="14.45">
      <c r="B44" s="99"/>
      <c r="C44" s="100"/>
      <c r="D44" s="100"/>
      <c r="E44" s="100"/>
      <c r="F44" s="100"/>
      <c r="G44" s="100"/>
      <c r="H44" s="100"/>
      <c r="I44" s="106"/>
      <c r="J44" s="270"/>
      <c r="K44" s="100"/>
    </row>
    <row r="45" spans="2:11" ht="14.45">
      <c r="B45" s="99"/>
      <c r="C45" s="100"/>
      <c r="D45" s="100"/>
      <c r="E45" s="100"/>
      <c r="F45" s="100"/>
      <c r="G45" s="100"/>
      <c r="H45" s="100"/>
      <c r="I45" s="106"/>
      <c r="J45" s="270"/>
      <c r="K45" s="100"/>
    </row>
    <row r="46" spans="2:11" ht="14.45">
      <c r="B46" s="99"/>
      <c r="C46" s="100"/>
      <c r="D46" s="100"/>
      <c r="E46" s="100"/>
      <c r="F46" s="100"/>
      <c r="G46" s="100"/>
      <c r="H46" s="100"/>
      <c r="I46" s="106"/>
      <c r="J46" s="270"/>
      <c r="K46" s="100"/>
    </row>
    <row r="47" spans="2:11" ht="14.45">
      <c r="B47" s="99"/>
      <c r="C47" s="100"/>
      <c r="D47" s="100"/>
      <c r="E47" s="100"/>
      <c r="F47" s="100"/>
      <c r="G47" s="100"/>
      <c r="H47" s="100"/>
      <c r="I47" s="106"/>
      <c r="J47" s="270"/>
      <c r="K47" s="100"/>
    </row>
    <row r="48" spans="2:11" ht="14.45">
      <c r="B48" s="99"/>
      <c r="C48" s="100"/>
      <c r="D48" s="100"/>
      <c r="E48" s="100"/>
      <c r="F48" s="100"/>
      <c r="G48" s="100"/>
      <c r="H48" s="100"/>
      <c r="I48" s="106"/>
      <c r="J48" s="270"/>
      <c r="K48" s="100"/>
    </row>
    <row r="49" spans="2:11" ht="14.45">
      <c r="B49" s="99"/>
      <c r="C49" s="100"/>
      <c r="D49" s="100"/>
      <c r="E49" s="100"/>
      <c r="F49" s="100"/>
      <c r="G49" s="100"/>
      <c r="H49" s="100"/>
      <c r="I49" s="106"/>
      <c r="J49" s="270"/>
      <c r="K49" s="100"/>
    </row>
    <row r="50" spans="2:11" ht="14.45">
      <c r="B50" s="99"/>
      <c r="C50" s="100"/>
      <c r="D50" s="100"/>
      <c r="E50" s="100"/>
      <c r="F50" s="100"/>
      <c r="G50" s="100"/>
      <c r="H50" s="100"/>
      <c r="I50" s="106"/>
      <c r="J50" s="270"/>
      <c r="K50" s="100"/>
    </row>
    <row r="51" spans="2:11" ht="14.45">
      <c r="B51" s="99"/>
      <c r="C51" s="100"/>
      <c r="D51" s="100"/>
      <c r="E51" s="100"/>
      <c r="F51" s="100"/>
      <c r="G51" s="100"/>
      <c r="H51" s="100"/>
      <c r="I51" s="106"/>
      <c r="J51" s="270"/>
      <c r="K51" s="100"/>
    </row>
    <row r="52" spans="2:11" ht="14.45">
      <c r="B52" s="99"/>
      <c r="C52" s="100"/>
      <c r="D52" s="100"/>
      <c r="E52" s="100"/>
      <c r="F52" s="100"/>
      <c r="G52" s="100"/>
      <c r="H52" s="100"/>
      <c r="I52" s="106"/>
      <c r="J52" s="270"/>
      <c r="K52" s="100"/>
    </row>
    <row r="53" spans="2:11" ht="14.45">
      <c r="B53" s="99"/>
      <c r="C53" s="100"/>
      <c r="D53" s="100"/>
      <c r="E53" s="100"/>
      <c r="F53" s="100"/>
      <c r="G53" s="100"/>
      <c r="H53" s="100"/>
      <c r="I53" s="106"/>
      <c r="J53" s="270"/>
      <c r="K53" s="100"/>
    </row>
    <row r="54" spans="2:11" ht="14.45">
      <c r="B54" s="99"/>
      <c r="C54" s="100"/>
      <c r="D54" s="100"/>
      <c r="E54" s="100"/>
      <c r="F54" s="100"/>
      <c r="G54" s="100"/>
      <c r="H54" s="100"/>
      <c r="I54" s="106"/>
      <c r="J54" s="270"/>
      <c r="K54" s="100"/>
    </row>
    <row r="55" spans="2:11" ht="14.45">
      <c r="B55" s="99"/>
      <c r="C55" s="100"/>
      <c r="D55" s="100"/>
      <c r="E55" s="100"/>
      <c r="F55" s="100"/>
      <c r="G55" s="100"/>
      <c r="H55" s="100"/>
      <c r="I55" s="106"/>
      <c r="J55" s="270"/>
      <c r="K55" s="100"/>
    </row>
    <row r="56" spans="2:11" ht="14.45">
      <c r="B56" s="41"/>
      <c r="C56" s="42"/>
      <c r="D56" s="42"/>
      <c r="E56" s="42"/>
      <c r="F56" s="45"/>
      <c r="G56" s="42"/>
      <c r="H56" s="42"/>
      <c r="I56" s="106"/>
      <c r="J56" s="270"/>
      <c r="K56" s="42"/>
    </row>
    <row r="57" spans="2:11" ht="14.45">
      <c r="B57" s="41"/>
      <c r="C57" s="42"/>
      <c r="D57" s="42"/>
      <c r="E57" s="42"/>
      <c r="F57" s="45"/>
      <c r="G57" s="42"/>
      <c r="H57" s="42"/>
      <c r="I57" s="106"/>
      <c r="J57" s="270"/>
      <c r="K57" s="42"/>
    </row>
    <row r="58" spans="2:11" ht="14.45">
      <c r="B58" s="41"/>
      <c r="C58" s="42"/>
      <c r="D58" s="42"/>
      <c r="E58" s="42"/>
      <c r="F58" s="45"/>
      <c r="G58" s="42"/>
      <c r="H58" s="42"/>
      <c r="I58" s="106"/>
      <c r="J58" s="270"/>
      <c r="K58" s="42"/>
    </row>
    <row r="59" spans="2:11" ht="14.45">
      <c r="B59" s="41"/>
      <c r="C59" s="42"/>
      <c r="D59" s="42"/>
      <c r="E59" s="42"/>
      <c r="F59" s="45"/>
      <c r="G59" s="42"/>
      <c r="H59" s="42"/>
      <c r="I59" s="106"/>
      <c r="J59" s="270"/>
      <c r="K59" s="42"/>
    </row>
    <row r="60" spans="2:11" ht="14.45">
      <c r="B60" s="41"/>
      <c r="C60" s="42"/>
      <c r="D60" s="42"/>
      <c r="E60" s="42"/>
      <c r="F60" s="45"/>
      <c r="G60" s="42"/>
      <c r="H60" s="42"/>
      <c r="I60" s="106"/>
      <c r="J60" s="270"/>
      <c r="K60" s="42"/>
    </row>
    <row r="61" spans="2:11" ht="14.45">
      <c r="B61" s="41"/>
      <c r="C61" s="42"/>
      <c r="D61" s="42"/>
      <c r="E61" s="42"/>
      <c r="F61" s="45"/>
      <c r="G61" s="42"/>
      <c r="H61" s="42"/>
      <c r="I61" s="106"/>
      <c r="J61" s="270"/>
      <c r="K61" s="42"/>
    </row>
    <row r="62" spans="2:11" ht="14.45">
      <c r="B62" s="41"/>
      <c r="C62" s="42"/>
      <c r="D62" s="42"/>
      <c r="E62" s="42"/>
      <c r="F62" s="45"/>
      <c r="G62" s="42"/>
      <c r="H62" s="42"/>
      <c r="I62" s="106"/>
      <c r="J62" s="270"/>
      <c r="K62" s="42"/>
    </row>
    <row r="63" spans="2:11" ht="14.45">
      <c r="B63" s="41"/>
      <c r="C63" s="42"/>
      <c r="D63" s="42"/>
      <c r="E63" s="42"/>
      <c r="F63" s="45"/>
      <c r="G63" s="42"/>
      <c r="H63" s="42"/>
      <c r="I63" s="106"/>
      <c r="J63" s="270"/>
      <c r="K63" s="42"/>
    </row>
    <row r="64" spans="2:11" ht="14.45">
      <c r="B64" s="41"/>
      <c r="C64" s="42"/>
      <c r="D64" s="42"/>
      <c r="E64" s="42"/>
      <c r="F64" s="45"/>
      <c r="G64" s="42"/>
      <c r="H64" s="42"/>
      <c r="I64" s="106"/>
      <c r="J64" s="270"/>
      <c r="K64" s="42"/>
    </row>
    <row r="65" spans="2:11" ht="14.45">
      <c r="B65" s="41"/>
      <c r="C65" s="42"/>
      <c r="D65" s="42"/>
      <c r="E65" s="42"/>
      <c r="F65" s="45"/>
      <c r="G65" s="42"/>
      <c r="H65" s="42"/>
      <c r="I65" s="106"/>
      <c r="J65" s="270"/>
      <c r="K65" s="42"/>
    </row>
    <row r="66" spans="2:11" ht="14.45">
      <c r="B66" s="41"/>
      <c r="C66" s="42"/>
      <c r="D66" s="42"/>
      <c r="E66" s="42"/>
      <c r="F66" s="45"/>
      <c r="G66" s="42"/>
      <c r="H66" s="42"/>
      <c r="I66" s="106"/>
      <c r="J66" s="270"/>
      <c r="K66" s="42"/>
    </row>
    <row r="67" spans="2:11" ht="14.45">
      <c r="B67" s="41"/>
      <c r="C67" s="42"/>
      <c r="D67" s="42"/>
      <c r="E67" s="42"/>
      <c r="F67" s="45"/>
      <c r="G67" s="42"/>
      <c r="H67" s="42"/>
      <c r="I67" s="106"/>
      <c r="J67" s="270"/>
      <c r="K67" s="42"/>
    </row>
    <row r="68" spans="2:11" ht="14.45">
      <c r="B68" s="41"/>
      <c r="C68" s="42"/>
      <c r="D68" s="42"/>
      <c r="E68" s="42"/>
      <c r="F68" s="45"/>
      <c r="G68" s="42"/>
      <c r="H68" s="42"/>
      <c r="I68" s="106"/>
      <c r="J68" s="270"/>
      <c r="K68" s="42"/>
    </row>
    <row r="69" spans="2:11" ht="14.45">
      <c r="B69" s="41"/>
      <c r="C69" s="42"/>
      <c r="D69" s="42"/>
      <c r="E69" s="42"/>
      <c r="F69" s="45"/>
      <c r="G69" s="42"/>
      <c r="H69" s="42"/>
      <c r="I69" s="106"/>
      <c r="J69" s="270"/>
      <c r="K69" s="42"/>
    </row>
    <row r="70" spans="2:11" ht="14.45">
      <c r="B70" s="41"/>
      <c r="C70" s="42"/>
      <c r="D70" s="42"/>
      <c r="E70" s="42"/>
      <c r="F70" s="45"/>
      <c r="G70" s="42"/>
      <c r="H70" s="42"/>
      <c r="I70" s="106"/>
      <c r="J70" s="270"/>
      <c r="K70" s="42"/>
    </row>
    <row r="71" spans="2:11" ht="14.45">
      <c r="B71" s="41"/>
      <c r="C71" s="42"/>
      <c r="D71" s="42"/>
      <c r="E71" s="42"/>
      <c r="F71" s="45"/>
      <c r="G71" s="42"/>
      <c r="H71" s="42"/>
      <c r="I71" s="106"/>
      <c r="J71" s="270"/>
      <c r="K71" s="42"/>
    </row>
    <row r="72" spans="2:11" ht="14.45">
      <c r="B72" s="41"/>
      <c r="C72" s="42"/>
      <c r="D72" s="42"/>
      <c r="E72" s="42"/>
      <c r="F72" s="45"/>
      <c r="G72" s="42"/>
      <c r="H72" s="42"/>
      <c r="I72" s="106"/>
      <c r="J72" s="270"/>
      <c r="K72" s="42"/>
    </row>
    <row r="73" spans="2:11" ht="14.45">
      <c r="B73" s="41"/>
      <c r="C73" s="42"/>
      <c r="D73" s="42"/>
      <c r="E73" s="42"/>
      <c r="F73" s="45"/>
      <c r="G73" s="42"/>
      <c r="H73" s="42"/>
      <c r="I73" s="106"/>
      <c r="J73" s="270"/>
      <c r="K73" s="42"/>
    </row>
    <row r="74" spans="2:11" ht="14.45">
      <c r="B74" s="41"/>
      <c r="C74" s="42"/>
      <c r="D74" s="42"/>
      <c r="E74" s="42"/>
      <c r="F74" s="45"/>
      <c r="G74" s="42"/>
      <c r="H74" s="42"/>
      <c r="I74" s="106"/>
      <c r="J74" s="270"/>
      <c r="K74" s="42"/>
    </row>
    <row r="75" spans="2:11" ht="14.45">
      <c r="B75" s="41"/>
      <c r="C75" s="42"/>
      <c r="D75" s="42"/>
      <c r="E75" s="42"/>
      <c r="F75" s="45"/>
      <c r="G75" s="42"/>
      <c r="H75" s="42"/>
      <c r="I75" s="106"/>
      <c r="J75" s="270"/>
      <c r="K75" s="42"/>
    </row>
    <row r="76" spans="2:11" ht="14.45">
      <c r="B76" s="41"/>
      <c r="C76" s="42"/>
      <c r="D76" s="42"/>
      <c r="E76" s="42"/>
      <c r="F76" s="45"/>
      <c r="G76" s="42"/>
      <c r="H76" s="42"/>
      <c r="I76" s="106"/>
      <c r="J76" s="270"/>
      <c r="K76" s="42"/>
    </row>
    <row r="77" spans="2:11" ht="14.45">
      <c r="B77" s="41"/>
      <c r="C77" s="42"/>
      <c r="D77" s="42"/>
      <c r="E77" s="42"/>
      <c r="F77" s="45"/>
      <c r="G77" s="42"/>
      <c r="H77" s="42"/>
      <c r="I77" s="106"/>
      <c r="J77" s="270"/>
      <c r="K77" s="42"/>
    </row>
    <row r="78" spans="2:11" ht="14.45">
      <c r="B78" s="41"/>
      <c r="C78" s="42"/>
      <c r="D78" s="42"/>
      <c r="E78" s="42"/>
      <c r="F78" s="45"/>
      <c r="G78" s="42"/>
      <c r="H78" s="42"/>
      <c r="I78" s="106"/>
      <c r="J78" s="270"/>
      <c r="K78" s="42"/>
    </row>
    <row r="79" spans="2:11" ht="14.45">
      <c r="B79" s="41"/>
      <c r="C79" s="42"/>
      <c r="D79" s="42"/>
      <c r="E79" s="42"/>
      <c r="F79" s="45"/>
      <c r="G79" s="42"/>
      <c r="H79" s="42"/>
      <c r="I79" s="106"/>
      <c r="J79" s="270"/>
      <c r="K79" s="42"/>
    </row>
    <row r="80" spans="2:11" ht="14.45">
      <c r="B80" s="41"/>
      <c r="C80" s="42"/>
      <c r="D80" s="42"/>
      <c r="E80" s="42"/>
      <c r="F80" s="45"/>
      <c r="G80" s="42"/>
      <c r="H80" s="42"/>
      <c r="I80" s="106"/>
      <c r="J80" s="270"/>
      <c r="K80" s="42"/>
    </row>
    <row r="81" spans="2:11" ht="14.45">
      <c r="B81" s="41"/>
      <c r="C81" s="42"/>
      <c r="D81" s="42"/>
      <c r="E81" s="42"/>
      <c r="F81" s="45"/>
      <c r="G81" s="42"/>
      <c r="H81" s="42"/>
      <c r="I81" s="106"/>
      <c r="J81" s="270"/>
      <c r="K81" s="42"/>
    </row>
    <row r="82" spans="2:11" ht="14.45">
      <c r="B82" s="41"/>
      <c r="C82" s="42"/>
      <c r="D82" s="42"/>
      <c r="E82" s="42"/>
      <c r="F82" s="45"/>
      <c r="G82" s="42"/>
      <c r="H82" s="42"/>
      <c r="I82" s="106"/>
      <c r="J82" s="270"/>
      <c r="K82" s="42"/>
    </row>
    <row r="83" spans="2:11" ht="14.45">
      <c r="B83" s="41"/>
      <c r="C83" s="42"/>
      <c r="D83" s="42"/>
      <c r="E83" s="42"/>
      <c r="F83" s="45"/>
      <c r="G83" s="42"/>
      <c r="H83" s="42"/>
      <c r="I83" s="106"/>
      <c r="J83" s="270"/>
      <c r="K83" s="42"/>
    </row>
    <row r="84" spans="2:11" ht="14.45">
      <c r="B84" s="41"/>
      <c r="C84" s="42"/>
      <c r="D84" s="42"/>
      <c r="E84" s="42"/>
      <c r="F84" s="45"/>
      <c r="G84" s="42"/>
      <c r="H84" s="42"/>
      <c r="I84" s="106"/>
      <c r="J84" s="270"/>
      <c r="K84" s="42"/>
    </row>
    <row r="85" spans="2:11" ht="14.45">
      <c r="B85" s="41"/>
      <c r="C85" s="42"/>
      <c r="D85" s="42"/>
      <c r="E85" s="42"/>
      <c r="F85" s="45"/>
      <c r="G85" s="42"/>
      <c r="H85" s="42"/>
      <c r="I85" s="106"/>
      <c r="J85" s="270"/>
      <c r="K85" s="42"/>
    </row>
    <row r="86" spans="2:11" ht="14.45">
      <c r="B86" s="41"/>
      <c r="C86" s="42"/>
      <c r="D86" s="42"/>
      <c r="E86" s="42"/>
      <c r="F86" s="45"/>
      <c r="G86" s="42"/>
      <c r="H86" s="42"/>
      <c r="I86" s="106"/>
      <c r="J86" s="270"/>
      <c r="K86" s="42"/>
    </row>
    <row r="87" spans="2:11" ht="14.45">
      <c r="B87" s="41"/>
      <c r="C87" s="42"/>
      <c r="D87" s="42"/>
      <c r="E87" s="42"/>
      <c r="F87" s="45"/>
      <c r="G87" s="42"/>
      <c r="H87" s="42"/>
      <c r="I87" s="106"/>
      <c r="J87" s="270"/>
      <c r="K87" s="42"/>
    </row>
    <row r="88" spans="2:11" ht="14.45">
      <c r="B88" s="41"/>
      <c r="C88" s="42"/>
      <c r="D88" s="42"/>
      <c r="E88" s="42"/>
      <c r="F88" s="45"/>
      <c r="G88" s="42"/>
      <c r="H88" s="42"/>
      <c r="I88" s="106"/>
      <c r="J88" s="270"/>
      <c r="K88" s="42"/>
    </row>
    <row r="89" spans="2:11" ht="14.45">
      <c r="B89" s="41"/>
      <c r="C89" s="42"/>
      <c r="D89" s="42"/>
      <c r="E89" s="42"/>
      <c r="F89" s="45"/>
      <c r="G89" s="42"/>
      <c r="H89" s="42"/>
      <c r="I89" s="106"/>
      <c r="J89" s="270"/>
      <c r="K89" s="42"/>
    </row>
    <row r="90" spans="2:11" ht="14.45">
      <c r="B90" s="41"/>
      <c r="C90" s="42"/>
      <c r="D90" s="42"/>
      <c r="E90" s="42"/>
      <c r="F90" s="45"/>
      <c r="G90" s="42"/>
      <c r="H90" s="42"/>
      <c r="I90" s="106"/>
      <c r="J90" s="270"/>
      <c r="K90" s="42"/>
    </row>
    <row r="91" spans="2:11" ht="14.45">
      <c r="B91" s="41"/>
      <c r="C91" s="42"/>
      <c r="D91" s="42"/>
      <c r="E91" s="42"/>
      <c r="F91" s="45"/>
      <c r="G91" s="42"/>
      <c r="H91" s="42"/>
      <c r="I91" s="106"/>
      <c r="J91" s="270"/>
      <c r="K91" s="42"/>
    </row>
    <row r="92" spans="2:11" ht="14.45">
      <c r="B92" s="41"/>
      <c r="C92" s="42"/>
      <c r="D92" s="42"/>
      <c r="E92" s="42"/>
      <c r="F92" s="45"/>
      <c r="G92" s="42"/>
      <c r="H92" s="42"/>
      <c r="I92" s="106"/>
      <c r="J92" s="270"/>
      <c r="K92" s="42"/>
    </row>
    <row r="93" spans="2:11" ht="14.45">
      <c r="B93" s="41"/>
      <c r="C93" s="42"/>
      <c r="D93" s="42"/>
      <c r="E93" s="42"/>
      <c r="F93" s="45"/>
      <c r="G93" s="42"/>
      <c r="H93" s="42"/>
      <c r="I93" s="106"/>
      <c r="J93" s="270"/>
      <c r="K93" s="42"/>
    </row>
    <row r="94" spans="2:11" ht="14.45">
      <c r="B94" s="41"/>
      <c r="C94" s="42"/>
      <c r="D94" s="42"/>
      <c r="E94" s="42"/>
      <c r="F94" s="45"/>
      <c r="G94" s="42"/>
      <c r="H94" s="42"/>
      <c r="I94" s="106"/>
      <c r="J94" s="270"/>
      <c r="K94" s="42"/>
    </row>
    <row r="95" spans="2:11" ht="14.45">
      <c r="B95" s="41"/>
      <c r="C95" s="42"/>
      <c r="D95" s="42"/>
      <c r="E95" s="42"/>
      <c r="F95" s="45"/>
      <c r="G95" s="42"/>
      <c r="H95" s="42"/>
      <c r="I95" s="106"/>
      <c r="J95" s="270"/>
      <c r="K95" s="42"/>
    </row>
    <row r="96" spans="2:11" ht="14.45">
      <c r="B96" s="41"/>
      <c r="C96" s="42"/>
      <c r="D96" s="42"/>
      <c r="E96" s="42"/>
      <c r="F96" s="45"/>
      <c r="G96" s="42"/>
      <c r="H96" s="42"/>
      <c r="I96" s="106"/>
      <c r="J96" s="270"/>
      <c r="K96" s="42"/>
    </row>
    <row r="97" spans="2:11" ht="14.45">
      <c r="B97" s="41"/>
      <c r="C97" s="42"/>
      <c r="D97" s="42"/>
      <c r="E97" s="42"/>
      <c r="F97" s="45"/>
      <c r="G97" s="42"/>
      <c r="H97" s="42"/>
      <c r="I97" s="106"/>
      <c r="J97" s="270"/>
      <c r="K97" s="42"/>
    </row>
    <row r="98" spans="2:11" ht="14.45">
      <c r="B98" s="41"/>
      <c r="C98" s="42"/>
      <c r="D98" s="42"/>
      <c r="E98" s="42"/>
      <c r="F98" s="45"/>
      <c r="G98" s="42"/>
      <c r="H98" s="42"/>
      <c r="I98" s="106"/>
      <c r="J98" s="270"/>
      <c r="K98" s="42"/>
    </row>
    <row r="99" spans="2:11" ht="14.45">
      <c r="B99" s="41"/>
      <c r="C99" s="42"/>
      <c r="D99" s="42"/>
      <c r="E99" s="42"/>
      <c r="F99" s="45"/>
      <c r="G99" s="42"/>
      <c r="H99" s="42"/>
      <c r="I99" s="106"/>
      <c r="J99" s="270"/>
      <c r="K99" s="42"/>
    </row>
    <row r="100" spans="2:11" ht="14.45">
      <c r="B100" s="41"/>
      <c r="C100" s="42"/>
      <c r="D100" s="42"/>
      <c r="E100" s="42"/>
      <c r="F100" s="45"/>
      <c r="G100" s="42"/>
      <c r="H100" s="42"/>
      <c r="I100" s="106"/>
      <c r="J100" s="270"/>
      <c r="K100" s="42"/>
    </row>
    <row r="101" spans="2:11" ht="14.45">
      <c r="B101" s="41"/>
      <c r="C101" s="42"/>
      <c r="D101" s="42"/>
      <c r="E101" s="42"/>
      <c r="F101" s="45"/>
      <c r="G101" s="42"/>
      <c r="H101" s="42"/>
      <c r="I101" s="106"/>
      <c r="J101" s="270"/>
      <c r="K101" s="42"/>
    </row>
    <row r="102" spans="2:11" ht="14.45">
      <c r="B102" s="41"/>
      <c r="C102" s="42"/>
      <c r="D102" s="42"/>
      <c r="E102" s="42"/>
      <c r="F102" s="45"/>
      <c r="G102" s="42"/>
      <c r="H102" s="42"/>
      <c r="I102" s="106"/>
      <c r="J102" s="270"/>
      <c r="K102" s="42"/>
    </row>
    <row r="103" spans="2:11" ht="14.45">
      <c r="B103" s="46"/>
      <c r="C103" s="47"/>
      <c r="D103" s="47"/>
      <c r="E103" s="47"/>
      <c r="F103" s="48"/>
      <c r="G103" s="47"/>
      <c r="H103" s="47"/>
      <c r="I103" s="107"/>
      <c r="J103" s="271"/>
      <c r="K103" s="47"/>
    </row>
  </sheetData>
  <sheetProtection algorithmName="SHA-512" hashValue="4HlZA9yF15DOfFgUIdJTbAZjZoBUMw418V+qc1RuTD8D+5z477wr+kp5iVJCw8Zj9BjiUIVVsb1rtKb68+uNaQ==" saltValue="/F+PM/rjrFwImA11hn6NcQ==" spinCount="100000" sheet="1" objects="1" formatColumns="0" autoFilter="0" pivotTables="0"/>
  <conditionalFormatting sqref="B4:K103">
    <cfRule type="expression" dxfId="2" priority="1">
      <formula>B4=""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5EBD-1B01-42A5-9051-BF8A654B6C92}">
  <sheetPr codeName="Sheet18">
    <tabColor rgb="FF43CEFF"/>
    <pageSetUpPr fitToPage="1"/>
  </sheetPr>
  <dimension ref="A1:AM121"/>
  <sheetViews>
    <sheetView showGridLines="0" showRowColHeaders="0" zoomScaleNormal="100" workbookViewId="0">
      <pane xSplit="5" ySplit="7" topLeftCell="F8" activePane="bottomRight" state="frozen"/>
      <selection pane="bottomRight" activeCell="A27" sqref="A27"/>
      <selection pane="bottomLeft" activeCell="A8" sqref="A8"/>
      <selection pane="topRight" activeCell="F1" sqref="F1"/>
    </sheetView>
  </sheetViews>
  <sheetFormatPr defaultColWidth="0" defaultRowHeight="14.45" zeroHeight="1"/>
  <cols>
    <col min="1" max="1" width="5.5703125" customWidth="1"/>
    <col min="2" max="3" width="10.5703125" customWidth="1"/>
    <col min="4" max="4" width="29.5703125" customWidth="1"/>
    <col min="5" max="5" width="22.5703125" customWidth="1"/>
    <col min="6" max="6" width="12.5703125" customWidth="1"/>
    <col min="7" max="7" width="2.5703125" customWidth="1"/>
    <col min="8" max="9" width="12.5703125" customWidth="1"/>
    <col min="10" max="10" width="3.5703125" customWidth="1"/>
    <col min="11" max="13" width="12.5703125" customWidth="1"/>
    <col min="14" max="14" width="3.5703125" customWidth="1"/>
    <col min="15" max="17" width="12.5703125" customWidth="1"/>
    <col min="18" max="18" width="5.5703125" customWidth="1"/>
    <col min="19" max="19" width="9" hidden="1" customWidth="1"/>
    <col min="20" max="16384" width="9" hidden="1"/>
  </cols>
  <sheetData>
    <row r="1" spans="1:39" ht="15.6">
      <c r="A1" s="36"/>
      <c r="B1" s="36" t="s">
        <v>394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88" t="str">
        <f>" In "&amp; opt_NCU</f>
        <v xml:space="preserve"> In </v>
      </c>
      <c r="R1" s="36"/>
    </row>
    <row r="2" spans="1:39" ht="4.1500000000000004" customHeight="1"/>
    <row r="3" spans="1:39">
      <c r="B3" s="80" t="str">
        <f>EXTernal!C3</f>
        <v>Donors</v>
      </c>
      <c r="C3" s="80" t="str">
        <f>EXTernal!D3</f>
        <v>Diseases</v>
      </c>
      <c r="D3" s="80" t="str">
        <f>EXTernal!E3</f>
        <v>Functions</v>
      </c>
      <c r="E3" s="80" t="str">
        <f>EXTernal!F3</f>
        <v>Activities</v>
      </c>
    </row>
    <row r="4" spans="1:39" ht="5.0999999999999996" customHeight="1"/>
    <row r="5" spans="1:39">
      <c r="F5" s="315" t="s">
        <v>395</v>
      </c>
      <c r="G5" s="315"/>
      <c r="H5" s="315"/>
      <c r="I5" s="315"/>
      <c r="K5" s="315" t="s">
        <v>396</v>
      </c>
      <c r="L5" s="315"/>
      <c r="M5" s="315"/>
      <c r="O5" s="315" t="s">
        <v>397</v>
      </c>
      <c r="P5" s="315"/>
      <c r="Q5" s="315"/>
      <c r="AC5" s="18" t="str">
        <f>F5</f>
        <v>Baseline scenario</v>
      </c>
      <c r="AG5" s="18" t="str">
        <f>K5</f>
        <v>Most government funded scenario</v>
      </c>
      <c r="AH5" s="18"/>
      <c r="AI5" s="18"/>
      <c r="AJ5" s="18"/>
      <c r="AK5" s="18" t="str">
        <f>O5</f>
        <v>Least government funded scenario</v>
      </c>
    </row>
    <row r="6" spans="1:39">
      <c r="F6" s="65" t="str">
        <f>"Y1 ("&amp;opt_Year &amp; ")"</f>
        <v>Y1 ()</v>
      </c>
      <c r="G6" s="65"/>
      <c r="H6" s="65" t="str">
        <f>"Y2 ("&amp;opt_Year+1 &amp; ")"</f>
        <v>Y2 (1)</v>
      </c>
      <c r="I6" s="65" t="str">
        <f>"Y3 ("&amp;opt_Year+2 &amp; ")"</f>
        <v>Y3 (2)</v>
      </c>
      <c r="J6" s="64"/>
      <c r="K6" s="65" t="str">
        <f>F6</f>
        <v>Y1 ()</v>
      </c>
      <c r="L6" s="65" t="str">
        <f>H6</f>
        <v>Y2 (1)</v>
      </c>
      <c r="M6" s="65" t="str">
        <f>I6</f>
        <v>Y3 (2)</v>
      </c>
      <c r="N6" s="64"/>
      <c r="O6" s="65" t="str">
        <f>K6</f>
        <v>Y1 ()</v>
      </c>
      <c r="P6" s="65" t="str">
        <f t="shared" ref="P6:Q6" si="0">L6</f>
        <v>Y2 (1)</v>
      </c>
      <c r="Q6" s="65" t="str">
        <f t="shared" si="0"/>
        <v>Y3 (2)</v>
      </c>
      <c r="T6" s="18" t="s">
        <v>398</v>
      </c>
      <c r="U6" t="s">
        <v>291</v>
      </c>
      <c r="V6" t="s">
        <v>399</v>
      </c>
      <c r="W6" t="s">
        <v>400</v>
      </c>
      <c r="X6" t="s">
        <v>398</v>
      </c>
      <c r="Y6" t="s">
        <v>289</v>
      </c>
      <c r="Z6" t="s">
        <v>362</v>
      </c>
      <c r="AB6" s="18" t="s">
        <v>60</v>
      </c>
      <c r="AC6" s="18"/>
      <c r="AD6" s="182" t="str">
        <f>H6</f>
        <v>Y2 (1)</v>
      </c>
      <c r="AE6" s="182" t="str">
        <f>I6</f>
        <v>Y3 (2)</v>
      </c>
      <c r="AG6" s="182" t="str">
        <f>K6</f>
        <v>Y1 ()</v>
      </c>
      <c r="AH6" s="182" t="str">
        <f t="shared" ref="AH6:AI6" si="1">L6</f>
        <v>Y2 (1)</v>
      </c>
      <c r="AI6" s="182" t="str">
        <f t="shared" si="1"/>
        <v>Y3 (2)</v>
      </c>
      <c r="AK6" s="182" t="str">
        <f>O6</f>
        <v>Y1 ()</v>
      </c>
      <c r="AL6" s="182" t="str">
        <f t="shared" ref="AL6" si="2">P6</f>
        <v>Y2 (1)</v>
      </c>
      <c r="AM6" s="182" t="str">
        <f t="shared" ref="AM6" si="3">Q6</f>
        <v>Y3 (2)</v>
      </c>
    </row>
    <row r="7" spans="1:39" ht="15" thickBot="1">
      <c r="E7" s="160" t="s">
        <v>401</v>
      </c>
      <c r="F7" s="296">
        <f>SUM(F9:F120)</f>
        <v>0</v>
      </c>
      <c r="G7" s="297"/>
      <c r="H7" s="297">
        <f>AD7</f>
        <v>0</v>
      </c>
      <c r="I7" s="297">
        <f>AE7</f>
        <v>0</v>
      </c>
      <c r="J7" s="162"/>
      <c r="K7" s="297">
        <f>AG7</f>
        <v>0</v>
      </c>
      <c r="L7" s="297">
        <f t="shared" ref="L7:M7" si="4">AH7</f>
        <v>0</v>
      </c>
      <c r="M7" s="297">
        <f t="shared" si="4"/>
        <v>0</v>
      </c>
      <c r="N7" s="161"/>
      <c r="O7" s="297">
        <f t="shared" ref="O7" si="5">AK7</f>
        <v>0</v>
      </c>
      <c r="P7" s="297">
        <f t="shared" ref="P7" si="6">AL7</f>
        <v>0</v>
      </c>
      <c r="Q7" s="297">
        <f t="shared" ref="Q7" si="7">AM7</f>
        <v>0</v>
      </c>
      <c r="T7" s="18"/>
      <c r="AD7" s="109">
        <f>SUM(AD9:AD120)</f>
        <v>0</v>
      </c>
      <c r="AE7" s="109">
        <f>SUM(AE9:AE120)</f>
        <v>0</v>
      </c>
      <c r="AG7" s="109">
        <f>SUM(AG9:AG120)</f>
        <v>0</v>
      </c>
      <c r="AH7" s="109">
        <f t="shared" ref="AH7:AI7" si="8">SUM(AH9:AH120)</f>
        <v>0</v>
      </c>
      <c r="AI7" s="109">
        <f t="shared" si="8"/>
        <v>0</v>
      </c>
      <c r="AK7" s="109">
        <f>SUM(AK9:AK120)</f>
        <v>0</v>
      </c>
      <c r="AL7" s="109">
        <f t="shared" ref="AL7:AM7" si="9">SUM(AL9:AL120)</f>
        <v>0</v>
      </c>
      <c r="AM7" s="109">
        <f t="shared" si="9"/>
        <v>0</v>
      </c>
    </row>
    <row r="8" spans="1:39" ht="5.0999999999999996" customHeight="1" thickTop="1" thickBot="1">
      <c r="F8" s="65"/>
      <c r="G8" s="65"/>
      <c r="H8" s="65"/>
      <c r="I8" s="65"/>
      <c r="J8" s="64"/>
      <c r="K8" s="65"/>
      <c r="L8" s="65"/>
      <c r="M8" s="65"/>
      <c r="N8" s="64"/>
      <c r="O8" s="65"/>
      <c r="P8" s="65"/>
      <c r="Q8" s="65"/>
      <c r="T8" s="18"/>
    </row>
    <row r="9" spans="1:39">
      <c r="B9" s="146"/>
      <c r="C9" s="147"/>
      <c r="D9" s="147"/>
      <c r="E9" s="148"/>
      <c r="F9" s="109"/>
      <c r="G9" s="109"/>
      <c r="H9" s="145"/>
      <c r="I9" s="145"/>
      <c r="J9" s="109"/>
      <c r="K9" s="145"/>
      <c r="L9" s="145"/>
      <c r="M9" s="145"/>
      <c r="N9" s="109"/>
      <c r="O9" s="145"/>
      <c r="P9" s="145"/>
      <c r="Q9" s="145"/>
      <c r="T9" t="b" cm="1">
        <f t="array" ref="T9:T19">NOT(D9:D19="")</f>
        <v>0</v>
      </c>
      <c r="U9" t="str" cm="1">
        <f t="array" ref="U9:U19">IF($T$9:$T$19,MATCH($D$9:$D$19,l_functionName,0),"")</f>
        <v/>
      </c>
      <c r="V9" t="b" cm="1">
        <f t="array" ref="V9:Y19">ISBLANK(B9:E19)</f>
        <v>1</v>
      </c>
      <c r="W9" t="b">
        <v>1</v>
      </c>
      <c r="X9" t="b">
        <v>1</v>
      </c>
      <c r="Y9" t="b">
        <v>1</v>
      </c>
      <c r="Z9" s="72" t="b">
        <f>(V9*W9*X9*Y9)=0</f>
        <v>0</v>
      </c>
      <c r="AB9" t="str" cm="1">
        <f t="array" aca="1" ref="AB9:AB19" ca="1">IF(Z9:Z19,COUNTIFS(B9:B120,B9:B19,C9:C120,C9:C19,D9:D120,D9:D19,E9:E120,E9:E19)&gt;1,"")</f>
        <v/>
      </c>
      <c r="AD9" cm="1">
        <f t="array" ref="AD9:AD19">IF(ISBLANK(H9:H19),0,H9:H19)</f>
        <v>0</v>
      </c>
      <c r="AE9" cm="1">
        <f t="array" ref="AE9:AE19">IF(ISBLANK(I9:I19),IF(opt_ScenB_UseY1_projections,H9:H19,0),I9:I19)</f>
        <v>0</v>
      </c>
      <c r="AG9" s="183" cm="1">
        <f t="array" ref="AG9:AG19">IF(ISBLANK(K9:K19),0,K9:K19)</f>
        <v>0</v>
      </c>
      <c r="AH9" cm="1">
        <f t="array" ref="AH9:AH19">IF(ISBLANK(L9:L19),IF(opt_ScenB_UseY1_projections,AG9:AG19,0),L9:L19)</f>
        <v>0</v>
      </c>
      <c r="AI9" cm="1">
        <f t="array" ref="AI9:AI19">IF(ISBLANK(M9:M19),IF(opt_ScenB_UseY1_projections,AH9:AH19,0),M9:M19)</f>
        <v>0</v>
      </c>
      <c r="AK9" s="183" cm="1">
        <f t="array" ref="AK9:AK19">IF(ISBLANK(O9:O19),0,O9:O19)</f>
        <v>0</v>
      </c>
    </row>
    <row r="10" spans="1:39">
      <c r="B10" s="149"/>
      <c r="C10" s="150"/>
      <c r="D10" s="150"/>
      <c r="E10" s="151"/>
      <c r="F10" s="109"/>
      <c r="G10" s="109"/>
      <c r="H10" s="145"/>
      <c r="I10" s="145"/>
      <c r="J10" s="109"/>
      <c r="K10" s="145"/>
      <c r="L10" s="145"/>
      <c r="M10" s="145"/>
      <c r="N10" s="109"/>
      <c r="O10" s="145"/>
      <c r="P10" s="145"/>
      <c r="Q10" s="145"/>
      <c r="T10" t="b">
        <v>0</v>
      </c>
      <c r="U10" t="str">
        <v/>
      </c>
      <c r="V10" t="b">
        <v>1</v>
      </c>
      <c r="W10" t="b">
        <v>1</v>
      </c>
      <c r="X10" t="b">
        <v>1</v>
      </c>
      <c r="Y10" t="b">
        <v>1</v>
      </c>
      <c r="Z10" s="72" t="b">
        <f t="shared" ref="Z10:Z19" si="10">(V10*W10*X10*Y10)=0</f>
        <v>0</v>
      </c>
      <c r="AB10" t="str">
        <f ca="1"/>
        <v/>
      </c>
      <c r="AD10">
        <v>0</v>
      </c>
      <c r="AE10">
        <v>0</v>
      </c>
      <c r="AG10" s="183">
        <v>0</v>
      </c>
      <c r="AH10">
        <v>0</v>
      </c>
      <c r="AI10">
        <v>0</v>
      </c>
      <c r="AK10" s="183">
        <v>0</v>
      </c>
    </row>
    <row r="11" spans="1:39">
      <c r="B11" s="149"/>
      <c r="C11" s="150"/>
      <c r="D11" s="150"/>
      <c r="E11" s="151"/>
      <c r="F11" s="109"/>
      <c r="G11" s="109"/>
      <c r="H11" s="145"/>
      <c r="I11" s="145"/>
      <c r="J11" s="109"/>
      <c r="K11" s="145"/>
      <c r="L11" s="145"/>
      <c r="M11" s="145"/>
      <c r="N11" s="109"/>
      <c r="O11" s="145"/>
      <c r="P11" s="145"/>
      <c r="Q11" s="145"/>
      <c r="T11" t="b">
        <v>0</v>
      </c>
      <c r="U11" t="str">
        <v/>
      </c>
      <c r="V11" t="b">
        <v>1</v>
      </c>
      <c r="W11" t="b">
        <v>1</v>
      </c>
      <c r="X11" t="b">
        <v>1</v>
      </c>
      <c r="Y11" t="b">
        <v>1</v>
      </c>
      <c r="Z11" s="72" t="b">
        <f t="shared" si="10"/>
        <v>0</v>
      </c>
      <c r="AB11" t="str">
        <f ca="1"/>
        <v/>
      </c>
      <c r="AD11">
        <v>0</v>
      </c>
      <c r="AE11">
        <v>0</v>
      </c>
      <c r="AG11" s="183">
        <v>0</v>
      </c>
      <c r="AH11">
        <v>0</v>
      </c>
      <c r="AI11">
        <v>0</v>
      </c>
      <c r="AK11" s="183">
        <v>0</v>
      </c>
    </row>
    <row r="12" spans="1:39">
      <c r="B12" s="149"/>
      <c r="C12" s="150"/>
      <c r="D12" s="150"/>
      <c r="E12" s="151"/>
      <c r="F12" s="109"/>
      <c r="G12" s="109"/>
      <c r="H12" s="145"/>
      <c r="I12" s="145"/>
      <c r="J12" s="109"/>
      <c r="K12" s="145"/>
      <c r="L12" s="145"/>
      <c r="M12" s="145"/>
      <c r="N12" s="109"/>
      <c r="O12" s="145"/>
      <c r="P12" s="145"/>
      <c r="Q12" s="145"/>
      <c r="T12" t="b">
        <v>0</v>
      </c>
      <c r="U12" t="str">
        <v/>
      </c>
      <c r="V12" t="b">
        <v>1</v>
      </c>
      <c r="W12" t="b">
        <v>1</v>
      </c>
      <c r="X12" t="b">
        <v>1</v>
      </c>
      <c r="Y12" t="b">
        <v>1</v>
      </c>
      <c r="Z12" s="72" t="b">
        <f t="shared" si="10"/>
        <v>0</v>
      </c>
      <c r="AB12" t="str">
        <f ca="1"/>
        <v/>
      </c>
      <c r="AD12">
        <v>0</v>
      </c>
      <c r="AE12">
        <v>0</v>
      </c>
      <c r="AG12" s="183">
        <v>0</v>
      </c>
      <c r="AH12">
        <v>0</v>
      </c>
      <c r="AI12">
        <v>0</v>
      </c>
      <c r="AK12" s="183">
        <v>0</v>
      </c>
    </row>
    <row r="13" spans="1:39">
      <c r="B13" s="149"/>
      <c r="C13" s="150"/>
      <c r="D13" s="150"/>
      <c r="E13" s="151"/>
      <c r="F13" s="109"/>
      <c r="G13" s="109"/>
      <c r="H13" s="145"/>
      <c r="I13" s="145"/>
      <c r="J13" s="109"/>
      <c r="K13" s="145"/>
      <c r="L13" s="145"/>
      <c r="M13" s="145"/>
      <c r="N13" s="109"/>
      <c r="O13" s="145"/>
      <c r="P13" s="145"/>
      <c r="Q13" s="145"/>
      <c r="T13" t="b">
        <v>0</v>
      </c>
      <c r="U13" t="str">
        <v/>
      </c>
      <c r="V13" t="b">
        <v>1</v>
      </c>
      <c r="W13" t="b">
        <v>1</v>
      </c>
      <c r="X13" t="b">
        <v>1</v>
      </c>
      <c r="Y13" t="b">
        <v>1</v>
      </c>
      <c r="Z13" s="72" t="b">
        <f t="shared" si="10"/>
        <v>0</v>
      </c>
      <c r="AB13" t="str">
        <f ca="1"/>
        <v/>
      </c>
      <c r="AD13">
        <v>0</v>
      </c>
      <c r="AE13">
        <v>0</v>
      </c>
      <c r="AG13" s="183">
        <v>0</v>
      </c>
      <c r="AH13">
        <v>0</v>
      </c>
      <c r="AI13">
        <v>0</v>
      </c>
      <c r="AK13" s="183">
        <v>0</v>
      </c>
    </row>
    <row r="14" spans="1:39">
      <c r="B14" s="149"/>
      <c r="C14" s="150"/>
      <c r="D14" s="150"/>
      <c r="E14" s="151"/>
      <c r="F14" s="109"/>
      <c r="G14" s="109"/>
      <c r="H14" s="145"/>
      <c r="I14" s="145"/>
      <c r="J14" s="109"/>
      <c r="K14" s="145"/>
      <c r="L14" s="145"/>
      <c r="M14" s="145"/>
      <c r="N14" s="109"/>
      <c r="O14" s="145"/>
      <c r="P14" s="145"/>
      <c r="Q14" s="145"/>
      <c r="T14" t="b">
        <v>0</v>
      </c>
      <c r="U14" t="str">
        <v/>
      </c>
      <c r="V14" t="b">
        <v>1</v>
      </c>
      <c r="W14" t="b">
        <v>1</v>
      </c>
      <c r="X14" t="b">
        <v>1</v>
      </c>
      <c r="Y14" t="b">
        <v>1</v>
      </c>
      <c r="Z14" s="72" t="b">
        <f t="shared" si="10"/>
        <v>0</v>
      </c>
      <c r="AB14" t="str">
        <f ca="1"/>
        <v/>
      </c>
      <c r="AD14">
        <v>0</v>
      </c>
      <c r="AE14">
        <v>0</v>
      </c>
      <c r="AG14" s="183">
        <v>0</v>
      </c>
      <c r="AH14">
        <v>0</v>
      </c>
      <c r="AI14">
        <v>0</v>
      </c>
      <c r="AK14" s="183">
        <v>0</v>
      </c>
    </row>
    <row r="15" spans="1:39">
      <c r="B15" s="149"/>
      <c r="C15" s="150"/>
      <c r="D15" s="150"/>
      <c r="E15" s="151"/>
      <c r="F15" s="109"/>
      <c r="G15" s="109"/>
      <c r="H15" s="145"/>
      <c r="I15" s="145"/>
      <c r="J15" s="109"/>
      <c r="K15" s="145"/>
      <c r="L15" s="145"/>
      <c r="M15" s="145"/>
      <c r="N15" s="109"/>
      <c r="O15" s="145"/>
      <c r="P15" s="145"/>
      <c r="Q15" s="145"/>
      <c r="T15" t="b">
        <v>0</v>
      </c>
      <c r="U15" t="str">
        <v/>
      </c>
      <c r="V15" t="b">
        <v>1</v>
      </c>
      <c r="W15" t="b">
        <v>1</v>
      </c>
      <c r="X15" t="b">
        <v>1</v>
      </c>
      <c r="Y15" t="b">
        <v>1</v>
      </c>
      <c r="Z15" s="72" t="b">
        <f t="shared" si="10"/>
        <v>0</v>
      </c>
      <c r="AB15" t="str">
        <f ca="1"/>
        <v/>
      </c>
      <c r="AD15">
        <v>0</v>
      </c>
      <c r="AE15">
        <v>0</v>
      </c>
      <c r="AG15" s="183">
        <v>0</v>
      </c>
      <c r="AH15">
        <v>0</v>
      </c>
      <c r="AI15">
        <v>0</v>
      </c>
      <c r="AK15" s="183">
        <v>0</v>
      </c>
    </row>
    <row r="16" spans="1:39">
      <c r="B16" s="149"/>
      <c r="C16" s="150"/>
      <c r="D16" s="150"/>
      <c r="E16" s="151"/>
      <c r="F16" s="109"/>
      <c r="G16" s="109"/>
      <c r="H16" s="145"/>
      <c r="I16" s="145"/>
      <c r="J16" s="109"/>
      <c r="K16" s="145"/>
      <c r="L16" s="145"/>
      <c r="M16" s="145"/>
      <c r="N16" s="109"/>
      <c r="O16" s="145"/>
      <c r="P16" s="145"/>
      <c r="Q16" s="145"/>
      <c r="T16" t="b">
        <v>0</v>
      </c>
      <c r="U16" t="str">
        <v/>
      </c>
      <c r="V16" t="b">
        <v>1</v>
      </c>
      <c r="W16" t="b">
        <v>1</v>
      </c>
      <c r="X16" t="b">
        <v>1</v>
      </c>
      <c r="Y16" t="b">
        <v>1</v>
      </c>
      <c r="Z16" s="72" t="b">
        <f t="shared" si="10"/>
        <v>0</v>
      </c>
      <c r="AB16" t="str">
        <f ca="1"/>
        <v/>
      </c>
      <c r="AD16">
        <v>0</v>
      </c>
      <c r="AE16">
        <v>0</v>
      </c>
      <c r="AG16" s="183">
        <v>0</v>
      </c>
      <c r="AH16">
        <v>0</v>
      </c>
      <c r="AI16">
        <v>0</v>
      </c>
      <c r="AK16" s="183">
        <v>0</v>
      </c>
    </row>
    <row r="17" spans="2:39">
      <c r="B17" s="149"/>
      <c r="C17" s="150"/>
      <c r="D17" s="150"/>
      <c r="E17" s="151"/>
      <c r="F17" s="109"/>
      <c r="G17" s="109"/>
      <c r="H17" s="145"/>
      <c r="I17" s="145"/>
      <c r="J17" s="109"/>
      <c r="K17" s="145"/>
      <c r="L17" s="145"/>
      <c r="M17" s="145"/>
      <c r="N17" s="109"/>
      <c r="O17" s="145"/>
      <c r="P17" s="145"/>
      <c r="Q17" s="145"/>
      <c r="T17" t="b">
        <v>0</v>
      </c>
      <c r="U17" t="str">
        <v/>
      </c>
      <c r="V17" t="b">
        <v>1</v>
      </c>
      <c r="W17" t="b">
        <v>1</v>
      </c>
      <c r="X17" t="b">
        <v>1</v>
      </c>
      <c r="Y17" t="b">
        <v>1</v>
      </c>
      <c r="Z17" s="72" t="b">
        <f t="shared" si="10"/>
        <v>0</v>
      </c>
      <c r="AB17" t="str">
        <f ca="1"/>
        <v/>
      </c>
      <c r="AD17">
        <v>0</v>
      </c>
      <c r="AE17">
        <v>0</v>
      </c>
      <c r="AG17" s="183">
        <v>0</v>
      </c>
      <c r="AH17">
        <v>0</v>
      </c>
      <c r="AI17">
        <v>0</v>
      </c>
      <c r="AK17" s="183">
        <v>0</v>
      </c>
    </row>
    <row r="18" spans="2:39">
      <c r="B18" s="149"/>
      <c r="C18" s="150"/>
      <c r="D18" s="150"/>
      <c r="E18" s="151"/>
      <c r="F18" s="109"/>
      <c r="G18" s="109"/>
      <c r="H18" s="145"/>
      <c r="I18" s="145"/>
      <c r="J18" s="109"/>
      <c r="K18" s="145"/>
      <c r="L18" s="145"/>
      <c r="M18" s="145"/>
      <c r="N18" s="109"/>
      <c r="O18" s="145"/>
      <c r="P18" s="145"/>
      <c r="Q18" s="145"/>
      <c r="T18" t="b">
        <v>0</v>
      </c>
      <c r="U18" t="str">
        <v/>
      </c>
      <c r="V18" t="b">
        <v>1</v>
      </c>
      <c r="W18" t="b">
        <v>1</v>
      </c>
      <c r="X18" t="b">
        <v>1</v>
      </c>
      <c r="Y18" t="b">
        <v>1</v>
      </c>
      <c r="Z18" s="72" t="b">
        <f t="shared" si="10"/>
        <v>0</v>
      </c>
      <c r="AB18" t="str">
        <f ca="1"/>
        <v/>
      </c>
      <c r="AD18">
        <v>0</v>
      </c>
      <c r="AE18">
        <v>0</v>
      </c>
      <c r="AG18" s="183">
        <v>0</v>
      </c>
      <c r="AH18">
        <v>0</v>
      </c>
      <c r="AI18">
        <v>0</v>
      </c>
      <c r="AK18" s="183">
        <v>0</v>
      </c>
    </row>
    <row r="19" spans="2:39" ht="15" thickBot="1">
      <c r="B19" s="152"/>
      <c r="C19" s="153"/>
      <c r="D19" s="153"/>
      <c r="E19" s="154"/>
      <c r="F19" s="109"/>
      <c r="G19" s="109"/>
      <c r="H19" s="145"/>
      <c r="I19" s="145"/>
      <c r="J19" s="109"/>
      <c r="K19" s="145"/>
      <c r="L19" s="145"/>
      <c r="M19" s="145"/>
      <c r="N19" s="109"/>
      <c r="O19" s="145"/>
      <c r="P19" s="145"/>
      <c r="Q19" s="145"/>
      <c r="T19" t="b">
        <v>0</v>
      </c>
      <c r="U19" t="str">
        <v/>
      </c>
      <c r="V19" t="b">
        <v>1</v>
      </c>
      <c r="W19" t="b">
        <v>1</v>
      </c>
      <c r="X19" t="b">
        <v>1</v>
      </c>
      <c r="Y19" t="b">
        <v>1</v>
      </c>
      <c r="Z19" s="72" t="b">
        <f t="shared" si="10"/>
        <v>0</v>
      </c>
      <c r="AB19" t="str">
        <f ca="1"/>
        <v/>
      </c>
      <c r="AD19">
        <v>0</v>
      </c>
      <c r="AE19">
        <v>0</v>
      </c>
      <c r="AG19" s="183">
        <v>0</v>
      </c>
      <c r="AH19">
        <v>0</v>
      </c>
      <c r="AI19">
        <v>0</v>
      </c>
      <c r="AK19" s="183">
        <v>0</v>
      </c>
    </row>
    <row r="20" spans="2:39"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2:39">
      <c r="B21" t="str" cm="1">
        <f t="array" aca="1" ref="B21" ca="1">IF(Projects!$CX$4=0,"",INDEX(_xlfn.ANCHORARRAY(EXTernal!B4),_xlfn.SEQUENCE(ROWS(_xlfn.ANCHORARRAY(EXTernal!B4))-1),{2,3,4,5,6}))</f>
        <v/>
      </c>
      <c r="F21" s="144"/>
      <c r="G21" s="109"/>
      <c r="H21" s="145"/>
      <c r="I21" s="145"/>
      <c r="J21" s="109"/>
      <c r="K21" s="145"/>
      <c r="L21" s="145"/>
      <c r="M21" s="145"/>
      <c r="N21" s="109"/>
      <c r="O21" s="145"/>
      <c r="P21" s="145"/>
      <c r="Q21" s="145"/>
      <c r="T21">
        <v>1</v>
      </c>
      <c r="Z21" s="72" t="b" cm="1">
        <f t="array" aca="1" ref="Z21" ca="1">_xlfn.SEQUENCE(ROWS(_xlfn.ANCHORARRAY(B21)))&gt;0</f>
        <v>1</v>
      </c>
      <c r="AD21" cm="1">
        <f t="array" ref="AD21:AD120">IF(ISBLANK(H21:H120),IF(opt_ScenB_UseY1_projections,$F21:$F120,0),H21:H120)</f>
        <v>0</v>
      </c>
      <c r="AE21" cm="1">
        <f t="array" ref="AE21:AE120">IF(ISBLANK(I21:I120),IF(opt_ScenB_UseY1_projections,AD21:AD120,0),I21:I120)</f>
        <v>0</v>
      </c>
      <c r="AG21" cm="1">
        <f t="array" ref="AG21:AG120">IF(ISBLANK(K21:K120),IF(opt_ScenB_UseY1_projections,$F21:$F120,0),K21:K120)</f>
        <v>0</v>
      </c>
      <c r="AH21" cm="1">
        <f t="array" ref="AH21:AH120">IF(ISBLANK(L21:L120),IF(opt_ScenB_UseY1_projections,AG21:AG120,0),L21:L120)</f>
        <v>0</v>
      </c>
      <c r="AI21" cm="1">
        <f t="array" ref="AI21:AI120">IF(ISBLANK(M21:M120),IF(opt_ScenB_UseY1_projections,AH21:AH120,0),M21:M120)</f>
        <v>0</v>
      </c>
      <c r="AK21" cm="1">
        <f t="array" ref="AK21:AK120">IF(ISBLANK(O21:O120),IF(opt_ScenB_UseY1_projections,$F21:$F120,0),O21:O120)</f>
        <v>0</v>
      </c>
      <c r="AL21" cm="1">
        <f t="array" ref="AL21:AL120">IF(ISBLANK(P21:P120),IF(opt_ScenB_UseY1_projections,AK21:AK120,0),P21:P120)</f>
        <v>0</v>
      </c>
      <c r="AM21" cm="1">
        <f t="array" ref="AM21:AM120">IF(ISBLANK(Q21:Q120),IF(opt_ScenB_UseY1_projections,AL21:AL120,0),Q21:Q120)</f>
        <v>0</v>
      </c>
    </row>
    <row r="22" spans="2:39">
      <c r="F22" s="144"/>
      <c r="G22" s="109"/>
      <c r="H22" s="145"/>
      <c r="I22" s="145"/>
      <c r="J22" s="109"/>
      <c r="K22" s="145"/>
      <c r="L22" s="145"/>
      <c r="M22" s="145"/>
      <c r="N22" s="109"/>
      <c r="O22" s="145"/>
      <c r="P22" s="145"/>
      <c r="Q22" s="145"/>
      <c r="T22">
        <f>+T21+1</f>
        <v>2</v>
      </c>
      <c r="Z22" s="13"/>
      <c r="AD22">
        <v>0</v>
      </c>
      <c r="AE22">
        <v>0</v>
      </c>
      <c r="AG22">
        <v>0</v>
      </c>
      <c r="AH22">
        <v>0</v>
      </c>
      <c r="AI22">
        <v>0</v>
      </c>
      <c r="AK22">
        <v>0</v>
      </c>
      <c r="AL22">
        <v>0</v>
      </c>
      <c r="AM22">
        <v>0</v>
      </c>
    </row>
    <row r="23" spans="2:39">
      <c r="F23" s="144"/>
      <c r="G23" s="109"/>
      <c r="H23" s="145"/>
      <c r="I23" s="145"/>
      <c r="J23" s="109"/>
      <c r="K23" s="145"/>
      <c r="L23" s="145"/>
      <c r="M23" s="145"/>
      <c r="N23" s="109"/>
      <c r="O23" s="145"/>
      <c r="P23" s="145"/>
      <c r="Q23" s="145"/>
      <c r="T23">
        <f t="shared" ref="T23:T86" si="11">+T22+1</f>
        <v>3</v>
      </c>
      <c r="Z23" s="13"/>
      <c r="AD23">
        <v>0</v>
      </c>
      <c r="AE23">
        <v>0</v>
      </c>
      <c r="AG23">
        <v>0</v>
      </c>
      <c r="AH23">
        <v>0</v>
      </c>
      <c r="AI23">
        <v>0</v>
      </c>
      <c r="AK23">
        <v>0</v>
      </c>
      <c r="AL23">
        <v>0</v>
      </c>
      <c r="AM23">
        <v>0</v>
      </c>
    </row>
    <row r="24" spans="2:39">
      <c r="F24" s="144"/>
      <c r="G24" s="109"/>
      <c r="H24" s="145"/>
      <c r="I24" s="145"/>
      <c r="J24" s="109"/>
      <c r="K24" s="145"/>
      <c r="L24" s="145"/>
      <c r="M24" s="145"/>
      <c r="N24" s="109"/>
      <c r="O24" s="145"/>
      <c r="P24" s="145"/>
      <c r="Q24" s="145"/>
      <c r="T24">
        <f t="shared" si="11"/>
        <v>4</v>
      </c>
      <c r="Z24" s="13"/>
      <c r="AD24">
        <v>0</v>
      </c>
      <c r="AE24">
        <v>0</v>
      </c>
      <c r="AG24">
        <v>0</v>
      </c>
      <c r="AH24">
        <v>0</v>
      </c>
      <c r="AI24">
        <v>0</v>
      </c>
      <c r="AK24">
        <v>0</v>
      </c>
      <c r="AL24">
        <v>0</v>
      </c>
      <c r="AM24">
        <v>0</v>
      </c>
    </row>
    <row r="25" spans="2:39">
      <c r="F25" s="144"/>
      <c r="G25" s="109"/>
      <c r="H25" s="145"/>
      <c r="I25" s="145"/>
      <c r="J25" s="109"/>
      <c r="K25" s="145"/>
      <c r="L25" s="145"/>
      <c r="M25" s="145"/>
      <c r="N25" s="109"/>
      <c r="O25" s="145"/>
      <c r="P25" s="145"/>
      <c r="Q25" s="145"/>
      <c r="T25">
        <f t="shared" si="11"/>
        <v>5</v>
      </c>
      <c r="Z25" s="13"/>
      <c r="AD25">
        <v>0</v>
      </c>
      <c r="AE25">
        <v>0</v>
      </c>
      <c r="AG25">
        <v>0</v>
      </c>
      <c r="AH25">
        <v>0</v>
      </c>
      <c r="AI25">
        <v>0</v>
      </c>
      <c r="AK25">
        <v>0</v>
      </c>
      <c r="AL25">
        <v>0</v>
      </c>
      <c r="AM25">
        <v>0</v>
      </c>
    </row>
    <row r="26" spans="2:39">
      <c r="F26" s="144"/>
      <c r="G26" s="109"/>
      <c r="H26" s="145"/>
      <c r="I26" s="145"/>
      <c r="J26" s="109"/>
      <c r="K26" s="145"/>
      <c r="L26" s="145"/>
      <c r="M26" s="145"/>
      <c r="N26" s="109"/>
      <c r="O26" s="145"/>
      <c r="P26" s="145"/>
      <c r="Q26" s="145"/>
      <c r="T26">
        <f t="shared" si="11"/>
        <v>6</v>
      </c>
      <c r="Z26" s="13"/>
      <c r="AD26">
        <v>0</v>
      </c>
      <c r="AE26">
        <v>0</v>
      </c>
      <c r="AG26">
        <v>0</v>
      </c>
      <c r="AH26">
        <v>0</v>
      </c>
      <c r="AI26">
        <v>0</v>
      </c>
      <c r="AK26">
        <v>0</v>
      </c>
      <c r="AL26">
        <v>0</v>
      </c>
      <c r="AM26">
        <v>0</v>
      </c>
    </row>
    <row r="27" spans="2:39">
      <c r="F27" s="144"/>
      <c r="G27" s="109"/>
      <c r="H27" s="145"/>
      <c r="I27" s="145"/>
      <c r="J27" s="109"/>
      <c r="K27" s="145"/>
      <c r="L27" s="145"/>
      <c r="M27" s="145"/>
      <c r="N27" s="109"/>
      <c r="O27" s="145"/>
      <c r="P27" s="145"/>
      <c r="Q27" s="145"/>
      <c r="T27">
        <f t="shared" si="11"/>
        <v>7</v>
      </c>
      <c r="Z27" s="13"/>
      <c r="AD27">
        <v>0</v>
      </c>
      <c r="AE27">
        <v>0</v>
      </c>
      <c r="AG27">
        <v>0</v>
      </c>
      <c r="AH27">
        <v>0</v>
      </c>
      <c r="AI27">
        <v>0</v>
      </c>
      <c r="AK27">
        <v>0</v>
      </c>
      <c r="AL27">
        <v>0</v>
      </c>
      <c r="AM27">
        <v>0</v>
      </c>
    </row>
    <row r="28" spans="2:39">
      <c r="F28" s="144"/>
      <c r="G28" s="109"/>
      <c r="H28" s="145"/>
      <c r="I28" s="145"/>
      <c r="J28" s="109"/>
      <c r="K28" s="145"/>
      <c r="L28" s="145"/>
      <c r="M28" s="145"/>
      <c r="N28" s="109"/>
      <c r="O28" s="145"/>
      <c r="P28" s="145"/>
      <c r="Q28" s="145"/>
      <c r="T28">
        <f t="shared" si="11"/>
        <v>8</v>
      </c>
      <c r="Z28" s="13"/>
      <c r="AD28">
        <v>0</v>
      </c>
      <c r="AE28">
        <v>0</v>
      </c>
      <c r="AG28">
        <v>0</v>
      </c>
      <c r="AH28">
        <v>0</v>
      </c>
      <c r="AI28">
        <v>0</v>
      </c>
      <c r="AK28">
        <v>0</v>
      </c>
      <c r="AL28">
        <v>0</v>
      </c>
      <c r="AM28">
        <v>0</v>
      </c>
    </row>
    <row r="29" spans="2:39">
      <c r="F29" s="144"/>
      <c r="G29" s="109"/>
      <c r="H29" s="145"/>
      <c r="I29" s="145"/>
      <c r="J29" s="109"/>
      <c r="K29" s="145"/>
      <c r="L29" s="145"/>
      <c r="M29" s="145"/>
      <c r="N29" s="109"/>
      <c r="O29" s="145"/>
      <c r="P29" s="145"/>
      <c r="Q29" s="145"/>
      <c r="T29">
        <f t="shared" si="11"/>
        <v>9</v>
      </c>
      <c r="Z29" s="13"/>
      <c r="AD29">
        <v>0</v>
      </c>
      <c r="AE29">
        <v>0</v>
      </c>
      <c r="AG29">
        <v>0</v>
      </c>
      <c r="AH29">
        <v>0</v>
      </c>
      <c r="AI29">
        <v>0</v>
      </c>
      <c r="AK29">
        <v>0</v>
      </c>
      <c r="AL29">
        <v>0</v>
      </c>
      <c r="AM29">
        <v>0</v>
      </c>
    </row>
    <row r="30" spans="2:39">
      <c r="F30" s="144"/>
      <c r="G30" s="109"/>
      <c r="H30" s="145"/>
      <c r="I30" s="145"/>
      <c r="J30" s="109"/>
      <c r="K30" s="145"/>
      <c r="L30" s="145"/>
      <c r="M30" s="145"/>
      <c r="N30" s="109"/>
      <c r="O30" s="145"/>
      <c r="P30" s="145"/>
      <c r="Q30" s="145"/>
      <c r="T30">
        <f t="shared" si="11"/>
        <v>10</v>
      </c>
      <c r="Z30" s="13"/>
      <c r="AD30">
        <v>0</v>
      </c>
      <c r="AE30">
        <v>0</v>
      </c>
      <c r="AG30">
        <v>0</v>
      </c>
      <c r="AH30">
        <v>0</v>
      </c>
      <c r="AI30">
        <v>0</v>
      </c>
      <c r="AK30">
        <v>0</v>
      </c>
      <c r="AL30">
        <v>0</v>
      </c>
      <c r="AM30">
        <v>0</v>
      </c>
    </row>
    <row r="31" spans="2:39">
      <c r="F31" s="144"/>
      <c r="G31" s="109"/>
      <c r="H31" s="145"/>
      <c r="I31" s="145"/>
      <c r="J31" s="109"/>
      <c r="K31" s="145"/>
      <c r="L31" s="145"/>
      <c r="M31" s="145"/>
      <c r="N31" s="109"/>
      <c r="O31" s="145"/>
      <c r="P31" s="145"/>
      <c r="Q31" s="145"/>
      <c r="T31">
        <f t="shared" si="11"/>
        <v>11</v>
      </c>
      <c r="Z31" s="13"/>
      <c r="AD31">
        <v>0</v>
      </c>
      <c r="AE31">
        <v>0</v>
      </c>
      <c r="AG31">
        <v>0</v>
      </c>
      <c r="AH31">
        <v>0</v>
      </c>
      <c r="AI31">
        <v>0</v>
      </c>
      <c r="AK31">
        <v>0</v>
      </c>
      <c r="AL31">
        <v>0</v>
      </c>
      <c r="AM31">
        <v>0</v>
      </c>
    </row>
    <row r="32" spans="2:39">
      <c r="F32" s="144"/>
      <c r="G32" s="109"/>
      <c r="H32" s="145"/>
      <c r="I32" s="145"/>
      <c r="J32" s="109"/>
      <c r="K32" s="145"/>
      <c r="L32" s="145"/>
      <c r="M32" s="145"/>
      <c r="N32" s="109"/>
      <c r="O32" s="145"/>
      <c r="P32" s="145"/>
      <c r="Q32" s="145"/>
      <c r="T32">
        <f t="shared" si="11"/>
        <v>12</v>
      </c>
      <c r="Z32" s="13"/>
      <c r="AD32">
        <v>0</v>
      </c>
      <c r="AE32">
        <v>0</v>
      </c>
      <c r="AG32">
        <v>0</v>
      </c>
      <c r="AH32">
        <v>0</v>
      </c>
      <c r="AI32">
        <v>0</v>
      </c>
      <c r="AK32">
        <v>0</v>
      </c>
      <c r="AL32">
        <v>0</v>
      </c>
      <c r="AM32">
        <v>0</v>
      </c>
    </row>
    <row r="33" spans="6:39">
      <c r="F33" s="144"/>
      <c r="G33" s="109"/>
      <c r="H33" s="145"/>
      <c r="I33" s="145"/>
      <c r="J33" s="109"/>
      <c r="K33" s="145"/>
      <c r="L33" s="145"/>
      <c r="M33" s="145"/>
      <c r="N33" s="109"/>
      <c r="O33" s="145"/>
      <c r="P33" s="145"/>
      <c r="Q33" s="145"/>
      <c r="T33">
        <f t="shared" si="11"/>
        <v>13</v>
      </c>
      <c r="Z33" s="13"/>
      <c r="AD33">
        <v>0</v>
      </c>
      <c r="AE33">
        <v>0</v>
      </c>
      <c r="AG33">
        <v>0</v>
      </c>
      <c r="AH33">
        <v>0</v>
      </c>
      <c r="AI33">
        <v>0</v>
      </c>
      <c r="AK33">
        <v>0</v>
      </c>
      <c r="AL33">
        <v>0</v>
      </c>
      <c r="AM33">
        <v>0</v>
      </c>
    </row>
    <row r="34" spans="6:39">
      <c r="F34" s="144"/>
      <c r="G34" s="109"/>
      <c r="H34" s="145"/>
      <c r="I34" s="145"/>
      <c r="J34" s="109"/>
      <c r="K34" s="145"/>
      <c r="L34" s="145"/>
      <c r="M34" s="145"/>
      <c r="N34" s="109"/>
      <c r="O34" s="145"/>
      <c r="P34" s="145"/>
      <c r="Q34" s="145"/>
      <c r="T34">
        <f t="shared" si="11"/>
        <v>14</v>
      </c>
      <c r="AD34">
        <v>0</v>
      </c>
      <c r="AE34">
        <v>0</v>
      </c>
      <c r="AG34">
        <v>0</v>
      </c>
      <c r="AH34">
        <v>0</v>
      </c>
      <c r="AI34">
        <v>0</v>
      </c>
      <c r="AK34">
        <v>0</v>
      </c>
      <c r="AL34">
        <v>0</v>
      </c>
      <c r="AM34">
        <v>0</v>
      </c>
    </row>
    <row r="35" spans="6:39">
      <c r="F35" s="144"/>
      <c r="G35" s="109"/>
      <c r="H35" s="145"/>
      <c r="I35" s="145"/>
      <c r="J35" s="109"/>
      <c r="K35" s="145"/>
      <c r="L35" s="145"/>
      <c r="M35" s="145"/>
      <c r="N35" s="109"/>
      <c r="O35" s="145"/>
      <c r="P35" s="145"/>
      <c r="Q35" s="145"/>
      <c r="T35">
        <f t="shared" si="11"/>
        <v>15</v>
      </c>
      <c r="AD35">
        <v>0</v>
      </c>
      <c r="AE35">
        <v>0</v>
      </c>
      <c r="AG35">
        <v>0</v>
      </c>
      <c r="AH35">
        <v>0</v>
      </c>
      <c r="AI35">
        <v>0</v>
      </c>
      <c r="AK35">
        <v>0</v>
      </c>
      <c r="AL35">
        <v>0</v>
      </c>
      <c r="AM35">
        <v>0</v>
      </c>
    </row>
    <row r="36" spans="6:39">
      <c r="F36" s="144"/>
      <c r="G36" s="109"/>
      <c r="H36" s="145"/>
      <c r="I36" s="145"/>
      <c r="J36" s="109"/>
      <c r="K36" s="145"/>
      <c r="L36" s="145"/>
      <c r="M36" s="145"/>
      <c r="N36" s="109"/>
      <c r="O36" s="145"/>
      <c r="P36" s="145"/>
      <c r="Q36" s="145"/>
      <c r="T36">
        <f t="shared" si="11"/>
        <v>16</v>
      </c>
      <c r="AD36">
        <v>0</v>
      </c>
      <c r="AE36">
        <v>0</v>
      </c>
      <c r="AG36">
        <v>0</v>
      </c>
      <c r="AH36">
        <v>0</v>
      </c>
      <c r="AI36">
        <v>0</v>
      </c>
      <c r="AK36">
        <v>0</v>
      </c>
      <c r="AL36">
        <v>0</v>
      </c>
      <c r="AM36">
        <v>0</v>
      </c>
    </row>
    <row r="37" spans="6:39">
      <c r="F37" s="144"/>
      <c r="G37" s="109"/>
      <c r="H37" s="145"/>
      <c r="I37" s="145"/>
      <c r="J37" s="109"/>
      <c r="K37" s="145"/>
      <c r="L37" s="145"/>
      <c r="M37" s="145"/>
      <c r="N37" s="109"/>
      <c r="O37" s="145"/>
      <c r="P37" s="145"/>
      <c r="Q37" s="145"/>
      <c r="T37">
        <f t="shared" si="11"/>
        <v>17</v>
      </c>
      <c r="AD37">
        <v>0</v>
      </c>
      <c r="AE37">
        <v>0</v>
      </c>
      <c r="AG37">
        <v>0</v>
      </c>
      <c r="AH37">
        <v>0</v>
      </c>
      <c r="AI37">
        <v>0</v>
      </c>
      <c r="AK37">
        <v>0</v>
      </c>
      <c r="AL37">
        <v>0</v>
      </c>
      <c r="AM37">
        <v>0</v>
      </c>
    </row>
    <row r="38" spans="6:39">
      <c r="F38" s="144"/>
      <c r="G38" s="109"/>
      <c r="H38" s="145"/>
      <c r="I38" s="145"/>
      <c r="J38" s="109"/>
      <c r="K38" s="145"/>
      <c r="L38" s="145"/>
      <c r="M38" s="145"/>
      <c r="N38" s="109"/>
      <c r="O38" s="145"/>
      <c r="P38" s="145"/>
      <c r="Q38" s="145"/>
      <c r="T38">
        <f t="shared" si="11"/>
        <v>18</v>
      </c>
      <c r="AD38">
        <v>0</v>
      </c>
      <c r="AE38">
        <v>0</v>
      </c>
      <c r="AG38">
        <v>0</v>
      </c>
      <c r="AH38">
        <v>0</v>
      </c>
      <c r="AI38">
        <v>0</v>
      </c>
      <c r="AK38">
        <v>0</v>
      </c>
      <c r="AL38">
        <v>0</v>
      </c>
      <c r="AM38">
        <v>0</v>
      </c>
    </row>
    <row r="39" spans="6:39">
      <c r="F39" s="144"/>
      <c r="G39" s="109"/>
      <c r="H39" s="145"/>
      <c r="I39" s="145"/>
      <c r="J39" s="109"/>
      <c r="K39" s="145"/>
      <c r="L39" s="145"/>
      <c r="M39" s="145"/>
      <c r="N39" s="109"/>
      <c r="O39" s="145"/>
      <c r="P39" s="145"/>
      <c r="Q39" s="145"/>
      <c r="T39">
        <f t="shared" si="11"/>
        <v>19</v>
      </c>
      <c r="AD39">
        <v>0</v>
      </c>
      <c r="AE39">
        <v>0</v>
      </c>
      <c r="AG39">
        <v>0</v>
      </c>
      <c r="AH39">
        <v>0</v>
      </c>
      <c r="AI39">
        <v>0</v>
      </c>
      <c r="AK39">
        <v>0</v>
      </c>
      <c r="AL39">
        <v>0</v>
      </c>
      <c r="AM39">
        <v>0</v>
      </c>
    </row>
    <row r="40" spans="6:39">
      <c r="F40" s="144"/>
      <c r="G40" s="109"/>
      <c r="H40" s="145"/>
      <c r="I40" s="145"/>
      <c r="J40" s="109"/>
      <c r="K40" s="145"/>
      <c r="L40" s="145"/>
      <c r="M40" s="145"/>
      <c r="N40" s="109"/>
      <c r="O40" s="145"/>
      <c r="P40" s="145"/>
      <c r="Q40" s="145"/>
      <c r="T40">
        <f t="shared" si="11"/>
        <v>20</v>
      </c>
      <c r="AD40">
        <v>0</v>
      </c>
      <c r="AE40">
        <v>0</v>
      </c>
      <c r="AG40">
        <v>0</v>
      </c>
      <c r="AH40">
        <v>0</v>
      </c>
      <c r="AI40">
        <v>0</v>
      </c>
      <c r="AK40">
        <v>0</v>
      </c>
      <c r="AL40">
        <v>0</v>
      </c>
      <c r="AM40">
        <v>0</v>
      </c>
    </row>
    <row r="41" spans="6:39">
      <c r="F41" s="144"/>
      <c r="G41" s="109"/>
      <c r="H41" s="145"/>
      <c r="I41" s="145"/>
      <c r="J41" s="109"/>
      <c r="K41" s="145"/>
      <c r="L41" s="145"/>
      <c r="M41" s="145"/>
      <c r="N41" s="109"/>
      <c r="O41" s="145"/>
      <c r="P41" s="145"/>
      <c r="Q41" s="145"/>
      <c r="T41">
        <f t="shared" si="11"/>
        <v>21</v>
      </c>
      <c r="AD41">
        <v>0</v>
      </c>
      <c r="AE41">
        <v>0</v>
      </c>
      <c r="AG41">
        <v>0</v>
      </c>
      <c r="AH41">
        <v>0</v>
      </c>
      <c r="AI41">
        <v>0</v>
      </c>
      <c r="AK41">
        <v>0</v>
      </c>
      <c r="AL41">
        <v>0</v>
      </c>
      <c r="AM41">
        <v>0</v>
      </c>
    </row>
    <row r="42" spans="6:39">
      <c r="F42" s="144"/>
      <c r="G42" s="109"/>
      <c r="H42" s="145"/>
      <c r="I42" s="145"/>
      <c r="J42" s="109"/>
      <c r="K42" s="145"/>
      <c r="L42" s="145"/>
      <c r="M42" s="145"/>
      <c r="N42" s="109"/>
      <c r="O42" s="145"/>
      <c r="P42" s="145"/>
      <c r="Q42" s="145"/>
      <c r="T42">
        <f t="shared" si="11"/>
        <v>22</v>
      </c>
      <c r="AD42">
        <v>0</v>
      </c>
      <c r="AE42">
        <v>0</v>
      </c>
      <c r="AG42">
        <v>0</v>
      </c>
      <c r="AH42">
        <v>0</v>
      </c>
      <c r="AI42">
        <v>0</v>
      </c>
      <c r="AK42">
        <v>0</v>
      </c>
      <c r="AL42">
        <v>0</v>
      </c>
      <c r="AM42">
        <v>0</v>
      </c>
    </row>
    <row r="43" spans="6:39">
      <c r="F43" s="144"/>
      <c r="G43" s="109"/>
      <c r="H43" s="145"/>
      <c r="I43" s="145"/>
      <c r="J43" s="109"/>
      <c r="K43" s="145"/>
      <c r="L43" s="145"/>
      <c r="M43" s="145"/>
      <c r="N43" s="109"/>
      <c r="O43" s="145"/>
      <c r="P43" s="145"/>
      <c r="Q43" s="145"/>
      <c r="T43">
        <f t="shared" si="11"/>
        <v>23</v>
      </c>
      <c r="AD43">
        <v>0</v>
      </c>
      <c r="AE43">
        <v>0</v>
      </c>
      <c r="AG43">
        <v>0</v>
      </c>
      <c r="AH43">
        <v>0</v>
      </c>
      <c r="AI43">
        <v>0</v>
      </c>
      <c r="AK43">
        <v>0</v>
      </c>
      <c r="AL43">
        <v>0</v>
      </c>
      <c r="AM43">
        <v>0</v>
      </c>
    </row>
    <row r="44" spans="6:39">
      <c r="F44" s="144"/>
      <c r="G44" s="109"/>
      <c r="H44" s="145"/>
      <c r="I44" s="145"/>
      <c r="J44" s="109"/>
      <c r="K44" s="145"/>
      <c r="L44" s="145"/>
      <c r="M44" s="145"/>
      <c r="N44" s="109"/>
      <c r="O44" s="145"/>
      <c r="P44" s="145"/>
      <c r="Q44" s="145"/>
      <c r="T44">
        <f t="shared" si="11"/>
        <v>24</v>
      </c>
      <c r="AD44">
        <v>0</v>
      </c>
      <c r="AE44">
        <v>0</v>
      </c>
      <c r="AG44">
        <v>0</v>
      </c>
      <c r="AH44">
        <v>0</v>
      </c>
      <c r="AI44">
        <v>0</v>
      </c>
      <c r="AK44">
        <v>0</v>
      </c>
      <c r="AL44">
        <v>0</v>
      </c>
      <c r="AM44">
        <v>0</v>
      </c>
    </row>
    <row r="45" spans="6:39">
      <c r="F45" s="144"/>
      <c r="G45" s="109"/>
      <c r="H45" s="145"/>
      <c r="I45" s="145"/>
      <c r="J45" s="109"/>
      <c r="K45" s="145"/>
      <c r="L45" s="145"/>
      <c r="M45" s="145"/>
      <c r="N45" s="109"/>
      <c r="O45" s="145"/>
      <c r="P45" s="145"/>
      <c r="Q45" s="145"/>
      <c r="T45">
        <f t="shared" si="11"/>
        <v>25</v>
      </c>
      <c r="AD45">
        <v>0</v>
      </c>
      <c r="AE45">
        <v>0</v>
      </c>
      <c r="AG45">
        <v>0</v>
      </c>
      <c r="AH45">
        <v>0</v>
      </c>
      <c r="AI45">
        <v>0</v>
      </c>
      <c r="AK45">
        <v>0</v>
      </c>
      <c r="AL45">
        <v>0</v>
      </c>
      <c r="AM45">
        <v>0</v>
      </c>
    </row>
    <row r="46" spans="6:39">
      <c r="F46" s="144"/>
      <c r="G46" s="109"/>
      <c r="H46" s="145"/>
      <c r="I46" s="145"/>
      <c r="J46" s="109"/>
      <c r="K46" s="145"/>
      <c r="L46" s="145"/>
      <c r="M46" s="145"/>
      <c r="N46" s="109"/>
      <c r="O46" s="145"/>
      <c r="P46" s="145"/>
      <c r="Q46" s="145"/>
      <c r="T46">
        <f t="shared" si="11"/>
        <v>26</v>
      </c>
      <c r="AD46">
        <v>0</v>
      </c>
      <c r="AE46">
        <v>0</v>
      </c>
      <c r="AG46">
        <v>0</v>
      </c>
      <c r="AH46">
        <v>0</v>
      </c>
      <c r="AI46">
        <v>0</v>
      </c>
      <c r="AK46">
        <v>0</v>
      </c>
      <c r="AL46">
        <v>0</v>
      </c>
      <c r="AM46">
        <v>0</v>
      </c>
    </row>
    <row r="47" spans="6:39">
      <c r="F47" s="144"/>
      <c r="G47" s="109"/>
      <c r="H47" s="145"/>
      <c r="I47" s="145"/>
      <c r="J47" s="109"/>
      <c r="K47" s="145"/>
      <c r="L47" s="145"/>
      <c r="M47" s="145"/>
      <c r="N47" s="109"/>
      <c r="O47" s="145"/>
      <c r="P47" s="145"/>
      <c r="Q47" s="145"/>
      <c r="T47">
        <f t="shared" si="11"/>
        <v>27</v>
      </c>
      <c r="AD47">
        <v>0</v>
      </c>
      <c r="AE47">
        <v>0</v>
      </c>
      <c r="AG47">
        <v>0</v>
      </c>
      <c r="AH47">
        <v>0</v>
      </c>
      <c r="AI47">
        <v>0</v>
      </c>
      <c r="AK47">
        <v>0</v>
      </c>
      <c r="AL47">
        <v>0</v>
      </c>
      <c r="AM47">
        <v>0</v>
      </c>
    </row>
    <row r="48" spans="6:39">
      <c r="F48" s="144"/>
      <c r="G48" s="109"/>
      <c r="H48" s="145"/>
      <c r="I48" s="145"/>
      <c r="J48" s="109"/>
      <c r="K48" s="145"/>
      <c r="L48" s="145"/>
      <c r="M48" s="145"/>
      <c r="N48" s="109"/>
      <c r="O48" s="145"/>
      <c r="P48" s="145"/>
      <c r="Q48" s="145"/>
      <c r="T48">
        <f t="shared" si="11"/>
        <v>28</v>
      </c>
      <c r="AD48">
        <v>0</v>
      </c>
      <c r="AE48">
        <v>0</v>
      </c>
      <c r="AG48">
        <v>0</v>
      </c>
      <c r="AH48">
        <v>0</v>
      </c>
      <c r="AI48">
        <v>0</v>
      </c>
      <c r="AK48">
        <v>0</v>
      </c>
      <c r="AL48">
        <v>0</v>
      </c>
      <c r="AM48">
        <v>0</v>
      </c>
    </row>
    <row r="49" spans="6:39">
      <c r="F49" s="144"/>
      <c r="G49" s="109"/>
      <c r="H49" s="145"/>
      <c r="I49" s="145"/>
      <c r="J49" s="109"/>
      <c r="K49" s="145"/>
      <c r="L49" s="145"/>
      <c r="M49" s="145"/>
      <c r="N49" s="109"/>
      <c r="O49" s="145"/>
      <c r="P49" s="145"/>
      <c r="Q49" s="145"/>
      <c r="T49">
        <f t="shared" si="11"/>
        <v>29</v>
      </c>
      <c r="AD49">
        <v>0</v>
      </c>
      <c r="AE49">
        <v>0</v>
      </c>
      <c r="AG49">
        <v>0</v>
      </c>
      <c r="AH49">
        <v>0</v>
      </c>
      <c r="AI49">
        <v>0</v>
      </c>
      <c r="AK49">
        <v>0</v>
      </c>
      <c r="AL49">
        <v>0</v>
      </c>
      <c r="AM49">
        <v>0</v>
      </c>
    </row>
    <row r="50" spans="6:39">
      <c r="F50" s="144"/>
      <c r="G50" s="109"/>
      <c r="H50" s="145"/>
      <c r="I50" s="145"/>
      <c r="J50" s="109"/>
      <c r="K50" s="145"/>
      <c r="L50" s="145"/>
      <c r="M50" s="145"/>
      <c r="N50" s="109"/>
      <c r="O50" s="145"/>
      <c r="P50" s="145"/>
      <c r="Q50" s="145"/>
      <c r="T50">
        <f t="shared" si="11"/>
        <v>30</v>
      </c>
      <c r="AD50">
        <v>0</v>
      </c>
      <c r="AE50">
        <v>0</v>
      </c>
      <c r="AG50">
        <v>0</v>
      </c>
      <c r="AH50">
        <v>0</v>
      </c>
      <c r="AI50">
        <v>0</v>
      </c>
      <c r="AK50">
        <v>0</v>
      </c>
      <c r="AL50">
        <v>0</v>
      </c>
      <c r="AM50">
        <v>0</v>
      </c>
    </row>
    <row r="51" spans="6:39">
      <c r="F51" s="144"/>
      <c r="G51" s="109"/>
      <c r="H51" s="145"/>
      <c r="I51" s="145"/>
      <c r="J51" s="109"/>
      <c r="K51" s="145"/>
      <c r="L51" s="145"/>
      <c r="M51" s="145"/>
      <c r="N51" s="109"/>
      <c r="O51" s="145"/>
      <c r="P51" s="145"/>
      <c r="Q51" s="145"/>
      <c r="T51">
        <f t="shared" si="11"/>
        <v>31</v>
      </c>
      <c r="AD51">
        <v>0</v>
      </c>
      <c r="AE51">
        <v>0</v>
      </c>
      <c r="AG51">
        <v>0</v>
      </c>
      <c r="AH51">
        <v>0</v>
      </c>
      <c r="AI51">
        <v>0</v>
      </c>
      <c r="AK51">
        <v>0</v>
      </c>
      <c r="AL51">
        <v>0</v>
      </c>
      <c r="AM51">
        <v>0</v>
      </c>
    </row>
    <row r="52" spans="6:39">
      <c r="F52" s="144"/>
      <c r="G52" s="109"/>
      <c r="H52" s="145"/>
      <c r="I52" s="145"/>
      <c r="J52" s="109"/>
      <c r="K52" s="145"/>
      <c r="L52" s="145"/>
      <c r="M52" s="145"/>
      <c r="N52" s="109"/>
      <c r="O52" s="145"/>
      <c r="P52" s="145"/>
      <c r="Q52" s="145"/>
      <c r="T52">
        <f t="shared" si="11"/>
        <v>32</v>
      </c>
      <c r="AD52">
        <v>0</v>
      </c>
      <c r="AE52">
        <v>0</v>
      </c>
      <c r="AG52">
        <v>0</v>
      </c>
      <c r="AH52">
        <v>0</v>
      </c>
      <c r="AI52">
        <v>0</v>
      </c>
      <c r="AK52">
        <v>0</v>
      </c>
      <c r="AL52">
        <v>0</v>
      </c>
      <c r="AM52">
        <v>0</v>
      </c>
    </row>
    <row r="53" spans="6:39">
      <c r="F53" s="144"/>
      <c r="G53" s="109"/>
      <c r="H53" s="145"/>
      <c r="I53" s="145"/>
      <c r="J53" s="109"/>
      <c r="K53" s="145"/>
      <c r="L53" s="145"/>
      <c r="M53" s="145"/>
      <c r="N53" s="109"/>
      <c r="O53" s="145"/>
      <c r="P53" s="145"/>
      <c r="Q53" s="145"/>
      <c r="T53">
        <f t="shared" si="11"/>
        <v>33</v>
      </c>
      <c r="AD53">
        <v>0</v>
      </c>
      <c r="AE53">
        <v>0</v>
      </c>
      <c r="AG53">
        <v>0</v>
      </c>
      <c r="AH53">
        <v>0</v>
      </c>
      <c r="AI53">
        <v>0</v>
      </c>
      <c r="AK53">
        <v>0</v>
      </c>
      <c r="AL53">
        <v>0</v>
      </c>
      <c r="AM53">
        <v>0</v>
      </c>
    </row>
    <row r="54" spans="6:39">
      <c r="F54" s="144"/>
      <c r="G54" s="109"/>
      <c r="H54" s="145"/>
      <c r="I54" s="145"/>
      <c r="J54" s="109"/>
      <c r="K54" s="145"/>
      <c r="L54" s="145"/>
      <c r="M54" s="145"/>
      <c r="N54" s="109"/>
      <c r="O54" s="145"/>
      <c r="P54" s="145"/>
      <c r="Q54" s="145"/>
      <c r="T54">
        <f t="shared" si="11"/>
        <v>34</v>
      </c>
      <c r="AD54">
        <v>0</v>
      </c>
      <c r="AE54">
        <v>0</v>
      </c>
      <c r="AG54">
        <v>0</v>
      </c>
      <c r="AH54">
        <v>0</v>
      </c>
      <c r="AI54">
        <v>0</v>
      </c>
      <c r="AK54">
        <v>0</v>
      </c>
      <c r="AL54">
        <v>0</v>
      </c>
      <c r="AM54">
        <v>0</v>
      </c>
    </row>
    <row r="55" spans="6:39">
      <c r="F55" s="144"/>
      <c r="G55" s="109"/>
      <c r="H55" s="145"/>
      <c r="I55" s="145"/>
      <c r="J55" s="109"/>
      <c r="K55" s="145"/>
      <c r="L55" s="145"/>
      <c r="M55" s="145"/>
      <c r="N55" s="109"/>
      <c r="O55" s="145"/>
      <c r="P55" s="145"/>
      <c r="Q55" s="145"/>
      <c r="T55">
        <f t="shared" si="11"/>
        <v>35</v>
      </c>
      <c r="AD55">
        <v>0</v>
      </c>
      <c r="AE55">
        <v>0</v>
      </c>
      <c r="AG55">
        <v>0</v>
      </c>
      <c r="AH55">
        <v>0</v>
      </c>
      <c r="AI55">
        <v>0</v>
      </c>
      <c r="AK55">
        <v>0</v>
      </c>
      <c r="AL55">
        <v>0</v>
      </c>
      <c r="AM55">
        <v>0</v>
      </c>
    </row>
    <row r="56" spans="6:39">
      <c r="F56" s="144"/>
      <c r="G56" s="109"/>
      <c r="H56" s="145"/>
      <c r="I56" s="145"/>
      <c r="J56" s="109"/>
      <c r="K56" s="145"/>
      <c r="L56" s="145"/>
      <c r="M56" s="145"/>
      <c r="N56" s="109"/>
      <c r="O56" s="145"/>
      <c r="P56" s="145"/>
      <c r="Q56" s="145"/>
      <c r="T56">
        <f t="shared" si="11"/>
        <v>36</v>
      </c>
      <c r="AD56">
        <v>0</v>
      </c>
      <c r="AE56">
        <v>0</v>
      </c>
      <c r="AG56">
        <v>0</v>
      </c>
      <c r="AH56">
        <v>0</v>
      </c>
      <c r="AI56">
        <v>0</v>
      </c>
      <c r="AK56">
        <v>0</v>
      </c>
      <c r="AL56">
        <v>0</v>
      </c>
      <c r="AM56">
        <v>0</v>
      </c>
    </row>
    <row r="57" spans="6:39">
      <c r="F57" s="144"/>
      <c r="G57" s="109"/>
      <c r="H57" s="145"/>
      <c r="I57" s="145"/>
      <c r="J57" s="109"/>
      <c r="K57" s="145"/>
      <c r="L57" s="145"/>
      <c r="M57" s="145"/>
      <c r="N57" s="109"/>
      <c r="O57" s="145"/>
      <c r="P57" s="145"/>
      <c r="Q57" s="145"/>
      <c r="T57">
        <f t="shared" si="11"/>
        <v>37</v>
      </c>
      <c r="AD57">
        <v>0</v>
      </c>
      <c r="AE57">
        <v>0</v>
      </c>
      <c r="AG57">
        <v>0</v>
      </c>
      <c r="AH57">
        <v>0</v>
      </c>
      <c r="AI57">
        <v>0</v>
      </c>
      <c r="AK57">
        <v>0</v>
      </c>
      <c r="AL57">
        <v>0</v>
      </c>
      <c r="AM57">
        <v>0</v>
      </c>
    </row>
    <row r="58" spans="6:39">
      <c r="F58" s="144"/>
      <c r="G58" s="109"/>
      <c r="H58" s="145"/>
      <c r="I58" s="145"/>
      <c r="J58" s="109"/>
      <c r="K58" s="145"/>
      <c r="L58" s="145"/>
      <c r="M58" s="145"/>
      <c r="N58" s="109"/>
      <c r="O58" s="145"/>
      <c r="P58" s="145"/>
      <c r="Q58" s="145"/>
      <c r="T58">
        <f t="shared" si="11"/>
        <v>38</v>
      </c>
      <c r="AD58">
        <v>0</v>
      </c>
      <c r="AE58">
        <v>0</v>
      </c>
      <c r="AG58">
        <v>0</v>
      </c>
      <c r="AH58">
        <v>0</v>
      </c>
      <c r="AI58">
        <v>0</v>
      </c>
      <c r="AK58">
        <v>0</v>
      </c>
      <c r="AL58">
        <v>0</v>
      </c>
      <c r="AM58">
        <v>0</v>
      </c>
    </row>
    <row r="59" spans="6:39">
      <c r="F59" s="144"/>
      <c r="G59" s="109"/>
      <c r="H59" s="145"/>
      <c r="I59" s="145"/>
      <c r="J59" s="109"/>
      <c r="K59" s="145"/>
      <c r="L59" s="145"/>
      <c r="M59" s="145"/>
      <c r="N59" s="109"/>
      <c r="O59" s="145"/>
      <c r="P59" s="145"/>
      <c r="Q59" s="145"/>
      <c r="T59">
        <f t="shared" si="11"/>
        <v>39</v>
      </c>
      <c r="AD59">
        <v>0</v>
      </c>
      <c r="AE59">
        <v>0</v>
      </c>
      <c r="AG59">
        <v>0</v>
      </c>
      <c r="AH59">
        <v>0</v>
      </c>
      <c r="AI59">
        <v>0</v>
      </c>
      <c r="AK59">
        <v>0</v>
      </c>
      <c r="AL59">
        <v>0</v>
      </c>
      <c r="AM59">
        <v>0</v>
      </c>
    </row>
    <row r="60" spans="6:39">
      <c r="F60" s="144"/>
      <c r="G60" s="109"/>
      <c r="H60" s="145"/>
      <c r="I60" s="145"/>
      <c r="J60" s="109"/>
      <c r="K60" s="145"/>
      <c r="L60" s="145"/>
      <c r="M60" s="145"/>
      <c r="N60" s="109"/>
      <c r="O60" s="145"/>
      <c r="P60" s="145"/>
      <c r="Q60" s="145"/>
      <c r="T60">
        <f t="shared" si="11"/>
        <v>40</v>
      </c>
      <c r="AD60">
        <v>0</v>
      </c>
      <c r="AE60">
        <v>0</v>
      </c>
      <c r="AG60">
        <v>0</v>
      </c>
      <c r="AH60">
        <v>0</v>
      </c>
      <c r="AI60">
        <v>0</v>
      </c>
      <c r="AK60">
        <v>0</v>
      </c>
      <c r="AL60">
        <v>0</v>
      </c>
      <c r="AM60">
        <v>0</v>
      </c>
    </row>
    <row r="61" spans="6:39">
      <c r="F61" s="144"/>
      <c r="G61" s="109"/>
      <c r="H61" s="145"/>
      <c r="I61" s="145"/>
      <c r="J61" s="109"/>
      <c r="K61" s="145"/>
      <c r="L61" s="145"/>
      <c r="M61" s="145"/>
      <c r="N61" s="109"/>
      <c r="O61" s="145"/>
      <c r="P61" s="145"/>
      <c r="Q61" s="145"/>
      <c r="T61">
        <f t="shared" si="11"/>
        <v>41</v>
      </c>
      <c r="AD61">
        <v>0</v>
      </c>
      <c r="AE61">
        <v>0</v>
      </c>
      <c r="AG61">
        <v>0</v>
      </c>
      <c r="AH61">
        <v>0</v>
      </c>
      <c r="AI61">
        <v>0</v>
      </c>
      <c r="AK61">
        <v>0</v>
      </c>
      <c r="AL61">
        <v>0</v>
      </c>
      <c r="AM61">
        <v>0</v>
      </c>
    </row>
    <row r="62" spans="6:39">
      <c r="F62" s="144"/>
      <c r="G62" s="109"/>
      <c r="H62" s="145"/>
      <c r="I62" s="145"/>
      <c r="J62" s="109"/>
      <c r="K62" s="145"/>
      <c r="L62" s="145"/>
      <c r="M62" s="145"/>
      <c r="N62" s="109"/>
      <c r="O62" s="145"/>
      <c r="P62" s="145"/>
      <c r="Q62" s="145"/>
      <c r="T62">
        <f t="shared" si="11"/>
        <v>42</v>
      </c>
      <c r="AD62">
        <v>0</v>
      </c>
      <c r="AE62">
        <v>0</v>
      </c>
      <c r="AG62">
        <v>0</v>
      </c>
      <c r="AH62">
        <v>0</v>
      </c>
      <c r="AI62">
        <v>0</v>
      </c>
      <c r="AK62">
        <v>0</v>
      </c>
      <c r="AL62">
        <v>0</v>
      </c>
      <c r="AM62">
        <v>0</v>
      </c>
    </row>
    <row r="63" spans="6:39">
      <c r="F63" s="144"/>
      <c r="G63" s="109"/>
      <c r="H63" s="145"/>
      <c r="I63" s="145"/>
      <c r="J63" s="109"/>
      <c r="K63" s="145"/>
      <c r="L63" s="145"/>
      <c r="M63" s="145"/>
      <c r="N63" s="109"/>
      <c r="O63" s="145"/>
      <c r="P63" s="145"/>
      <c r="Q63" s="145"/>
      <c r="T63">
        <f t="shared" si="11"/>
        <v>43</v>
      </c>
      <c r="AD63">
        <v>0</v>
      </c>
      <c r="AE63">
        <v>0</v>
      </c>
      <c r="AG63">
        <v>0</v>
      </c>
      <c r="AH63">
        <v>0</v>
      </c>
      <c r="AI63">
        <v>0</v>
      </c>
      <c r="AK63">
        <v>0</v>
      </c>
      <c r="AL63">
        <v>0</v>
      </c>
      <c r="AM63">
        <v>0</v>
      </c>
    </row>
    <row r="64" spans="6:39">
      <c r="F64" s="144"/>
      <c r="G64" s="109"/>
      <c r="H64" s="145"/>
      <c r="I64" s="145"/>
      <c r="J64" s="109"/>
      <c r="K64" s="145"/>
      <c r="L64" s="145"/>
      <c r="M64" s="145"/>
      <c r="N64" s="109"/>
      <c r="O64" s="145"/>
      <c r="P64" s="145"/>
      <c r="Q64" s="145"/>
      <c r="T64">
        <f t="shared" si="11"/>
        <v>44</v>
      </c>
      <c r="AD64">
        <v>0</v>
      </c>
      <c r="AE64">
        <v>0</v>
      </c>
      <c r="AG64">
        <v>0</v>
      </c>
      <c r="AH64">
        <v>0</v>
      </c>
      <c r="AI64">
        <v>0</v>
      </c>
      <c r="AK64">
        <v>0</v>
      </c>
      <c r="AL64">
        <v>0</v>
      </c>
      <c r="AM64">
        <v>0</v>
      </c>
    </row>
    <row r="65" spans="6:39">
      <c r="F65" s="144"/>
      <c r="G65" s="109"/>
      <c r="H65" s="145"/>
      <c r="I65" s="145"/>
      <c r="J65" s="109"/>
      <c r="K65" s="145"/>
      <c r="L65" s="145"/>
      <c r="M65" s="145"/>
      <c r="N65" s="109"/>
      <c r="O65" s="145"/>
      <c r="P65" s="145"/>
      <c r="Q65" s="145"/>
      <c r="T65">
        <f t="shared" si="11"/>
        <v>45</v>
      </c>
      <c r="AD65">
        <v>0</v>
      </c>
      <c r="AE65">
        <v>0</v>
      </c>
      <c r="AG65">
        <v>0</v>
      </c>
      <c r="AH65">
        <v>0</v>
      </c>
      <c r="AI65">
        <v>0</v>
      </c>
      <c r="AK65">
        <v>0</v>
      </c>
      <c r="AL65">
        <v>0</v>
      </c>
      <c r="AM65">
        <v>0</v>
      </c>
    </row>
    <row r="66" spans="6:39">
      <c r="F66" s="144"/>
      <c r="G66" s="109"/>
      <c r="H66" s="145"/>
      <c r="I66" s="145"/>
      <c r="J66" s="109"/>
      <c r="K66" s="145"/>
      <c r="L66" s="145"/>
      <c r="M66" s="145"/>
      <c r="N66" s="109"/>
      <c r="O66" s="145"/>
      <c r="P66" s="145"/>
      <c r="Q66" s="145"/>
      <c r="T66">
        <f t="shared" si="11"/>
        <v>46</v>
      </c>
      <c r="AD66">
        <v>0</v>
      </c>
      <c r="AE66">
        <v>0</v>
      </c>
      <c r="AG66">
        <v>0</v>
      </c>
      <c r="AH66">
        <v>0</v>
      </c>
      <c r="AI66">
        <v>0</v>
      </c>
      <c r="AK66">
        <v>0</v>
      </c>
      <c r="AL66">
        <v>0</v>
      </c>
      <c r="AM66">
        <v>0</v>
      </c>
    </row>
    <row r="67" spans="6:39">
      <c r="F67" s="144"/>
      <c r="G67" s="109"/>
      <c r="H67" s="145"/>
      <c r="I67" s="145"/>
      <c r="J67" s="109"/>
      <c r="K67" s="145"/>
      <c r="L67" s="145"/>
      <c r="M67" s="145"/>
      <c r="N67" s="109"/>
      <c r="O67" s="145"/>
      <c r="P67" s="145"/>
      <c r="Q67" s="145"/>
      <c r="T67">
        <f t="shared" si="11"/>
        <v>47</v>
      </c>
      <c r="AD67">
        <v>0</v>
      </c>
      <c r="AE67">
        <v>0</v>
      </c>
      <c r="AG67">
        <v>0</v>
      </c>
      <c r="AH67">
        <v>0</v>
      </c>
      <c r="AI67">
        <v>0</v>
      </c>
      <c r="AK67">
        <v>0</v>
      </c>
      <c r="AL67">
        <v>0</v>
      </c>
      <c r="AM67">
        <v>0</v>
      </c>
    </row>
    <row r="68" spans="6:39">
      <c r="F68" s="144"/>
      <c r="G68" s="109"/>
      <c r="H68" s="145"/>
      <c r="I68" s="145"/>
      <c r="J68" s="109"/>
      <c r="K68" s="145"/>
      <c r="L68" s="145"/>
      <c r="M68" s="145"/>
      <c r="N68" s="109"/>
      <c r="O68" s="145"/>
      <c r="P68" s="145"/>
      <c r="Q68" s="145"/>
      <c r="T68">
        <f t="shared" si="11"/>
        <v>48</v>
      </c>
      <c r="AD68">
        <v>0</v>
      </c>
      <c r="AE68">
        <v>0</v>
      </c>
      <c r="AG68">
        <v>0</v>
      </c>
      <c r="AH68">
        <v>0</v>
      </c>
      <c r="AI68">
        <v>0</v>
      </c>
      <c r="AK68">
        <v>0</v>
      </c>
      <c r="AL68">
        <v>0</v>
      </c>
      <c r="AM68">
        <v>0</v>
      </c>
    </row>
    <row r="69" spans="6:39">
      <c r="F69" s="144"/>
      <c r="G69" s="109"/>
      <c r="H69" s="145"/>
      <c r="I69" s="145"/>
      <c r="J69" s="109"/>
      <c r="K69" s="145"/>
      <c r="L69" s="145"/>
      <c r="M69" s="145"/>
      <c r="N69" s="109"/>
      <c r="O69" s="145"/>
      <c r="P69" s="145"/>
      <c r="Q69" s="145"/>
      <c r="T69">
        <f t="shared" si="11"/>
        <v>49</v>
      </c>
      <c r="AD69">
        <v>0</v>
      </c>
      <c r="AE69">
        <v>0</v>
      </c>
      <c r="AG69">
        <v>0</v>
      </c>
      <c r="AH69">
        <v>0</v>
      </c>
      <c r="AI69">
        <v>0</v>
      </c>
      <c r="AK69">
        <v>0</v>
      </c>
      <c r="AL69">
        <v>0</v>
      </c>
      <c r="AM69">
        <v>0</v>
      </c>
    </row>
    <row r="70" spans="6:39">
      <c r="F70" s="144"/>
      <c r="G70" s="109"/>
      <c r="H70" s="145"/>
      <c r="I70" s="145"/>
      <c r="J70" s="109"/>
      <c r="K70" s="145"/>
      <c r="L70" s="145"/>
      <c r="M70" s="145"/>
      <c r="N70" s="109"/>
      <c r="O70" s="145"/>
      <c r="P70" s="145"/>
      <c r="Q70" s="145"/>
      <c r="T70">
        <f t="shared" si="11"/>
        <v>50</v>
      </c>
      <c r="AD70">
        <v>0</v>
      </c>
      <c r="AE70">
        <v>0</v>
      </c>
      <c r="AG70">
        <v>0</v>
      </c>
      <c r="AH70">
        <v>0</v>
      </c>
      <c r="AI70">
        <v>0</v>
      </c>
      <c r="AK70">
        <v>0</v>
      </c>
      <c r="AL70">
        <v>0</v>
      </c>
      <c r="AM70">
        <v>0</v>
      </c>
    </row>
    <row r="71" spans="6:39">
      <c r="F71" s="144"/>
      <c r="G71" s="109"/>
      <c r="H71" s="145"/>
      <c r="I71" s="145"/>
      <c r="J71" s="109"/>
      <c r="K71" s="145"/>
      <c r="L71" s="145"/>
      <c r="M71" s="145"/>
      <c r="N71" s="109"/>
      <c r="O71" s="145"/>
      <c r="P71" s="145"/>
      <c r="Q71" s="145"/>
      <c r="T71">
        <f t="shared" si="11"/>
        <v>51</v>
      </c>
      <c r="AD71">
        <v>0</v>
      </c>
      <c r="AE71">
        <v>0</v>
      </c>
      <c r="AG71">
        <v>0</v>
      </c>
      <c r="AH71">
        <v>0</v>
      </c>
      <c r="AI71">
        <v>0</v>
      </c>
      <c r="AK71">
        <v>0</v>
      </c>
      <c r="AL71">
        <v>0</v>
      </c>
      <c r="AM71">
        <v>0</v>
      </c>
    </row>
    <row r="72" spans="6:39">
      <c r="F72" s="144"/>
      <c r="G72" s="109"/>
      <c r="H72" s="145"/>
      <c r="I72" s="145"/>
      <c r="J72" s="109"/>
      <c r="K72" s="145"/>
      <c r="L72" s="145"/>
      <c r="M72" s="145"/>
      <c r="N72" s="109"/>
      <c r="O72" s="145"/>
      <c r="P72" s="145"/>
      <c r="Q72" s="145"/>
      <c r="T72">
        <f t="shared" si="11"/>
        <v>52</v>
      </c>
      <c r="AD72">
        <v>0</v>
      </c>
      <c r="AE72">
        <v>0</v>
      </c>
      <c r="AG72">
        <v>0</v>
      </c>
      <c r="AH72">
        <v>0</v>
      </c>
      <c r="AI72">
        <v>0</v>
      </c>
      <c r="AK72">
        <v>0</v>
      </c>
      <c r="AL72">
        <v>0</v>
      </c>
      <c r="AM72">
        <v>0</v>
      </c>
    </row>
    <row r="73" spans="6:39">
      <c r="F73" s="144"/>
      <c r="G73" s="109"/>
      <c r="H73" s="145"/>
      <c r="I73" s="145"/>
      <c r="J73" s="109"/>
      <c r="K73" s="145"/>
      <c r="L73" s="145"/>
      <c r="M73" s="145"/>
      <c r="N73" s="109"/>
      <c r="O73" s="145"/>
      <c r="P73" s="145"/>
      <c r="Q73" s="145"/>
      <c r="T73">
        <f t="shared" si="11"/>
        <v>53</v>
      </c>
      <c r="AD73">
        <v>0</v>
      </c>
      <c r="AE73">
        <v>0</v>
      </c>
      <c r="AG73">
        <v>0</v>
      </c>
      <c r="AH73">
        <v>0</v>
      </c>
      <c r="AI73">
        <v>0</v>
      </c>
      <c r="AK73">
        <v>0</v>
      </c>
      <c r="AL73">
        <v>0</v>
      </c>
      <c r="AM73">
        <v>0</v>
      </c>
    </row>
    <row r="74" spans="6:39">
      <c r="F74" s="144"/>
      <c r="G74" s="109"/>
      <c r="H74" s="145"/>
      <c r="I74" s="145"/>
      <c r="J74" s="109"/>
      <c r="K74" s="145"/>
      <c r="L74" s="145"/>
      <c r="M74" s="145"/>
      <c r="N74" s="109"/>
      <c r="O74" s="145"/>
      <c r="P74" s="145"/>
      <c r="Q74" s="145"/>
      <c r="T74">
        <f t="shared" si="11"/>
        <v>54</v>
      </c>
      <c r="AD74">
        <v>0</v>
      </c>
      <c r="AE74">
        <v>0</v>
      </c>
      <c r="AG74">
        <v>0</v>
      </c>
      <c r="AH74">
        <v>0</v>
      </c>
      <c r="AI74">
        <v>0</v>
      </c>
      <c r="AK74">
        <v>0</v>
      </c>
      <c r="AL74">
        <v>0</v>
      </c>
      <c r="AM74">
        <v>0</v>
      </c>
    </row>
    <row r="75" spans="6:39">
      <c r="F75" s="144"/>
      <c r="G75" s="109"/>
      <c r="H75" s="145"/>
      <c r="I75" s="145"/>
      <c r="J75" s="109"/>
      <c r="K75" s="145"/>
      <c r="L75" s="145"/>
      <c r="M75" s="145"/>
      <c r="N75" s="109"/>
      <c r="O75" s="145"/>
      <c r="P75" s="145"/>
      <c r="Q75" s="145"/>
      <c r="T75">
        <f t="shared" si="11"/>
        <v>55</v>
      </c>
      <c r="AD75">
        <v>0</v>
      </c>
      <c r="AE75">
        <v>0</v>
      </c>
      <c r="AG75">
        <v>0</v>
      </c>
      <c r="AH75">
        <v>0</v>
      </c>
      <c r="AI75">
        <v>0</v>
      </c>
      <c r="AK75">
        <v>0</v>
      </c>
      <c r="AL75">
        <v>0</v>
      </c>
      <c r="AM75">
        <v>0</v>
      </c>
    </row>
    <row r="76" spans="6:39">
      <c r="F76" s="144"/>
      <c r="G76" s="109"/>
      <c r="H76" s="145"/>
      <c r="I76" s="145"/>
      <c r="J76" s="109"/>
      <c r="K76" s="145"/>
      <c r="L76" s="145"/>
      <c r="M76" s="145"/>
      <c r="N76" s="109"/>
      <c r="O76" s="145"/>
      <c r="P76" s="145"/>
      <c r="Q76" s="145"/>
      <c r="T76">
        <f t="shared" si="11"/>
        <v>56</v>
      </c>
      <c r="AD76">
        <v>0</v>
      </c>
      <c r="AE76">
        <v>0</v>
      </c>
      <c r="AG76">
        <v>0</v>
      </c>
      <c r="AH76">
        <v>0</v>
      </c>
      <c r="AI76">
        <v>0</v>
      </c>
      <c r="AK76">
        <v>0</v>
      </c>
      <c r="AL76">
        <v>0</v>
      </c>
      <c r="AM76">
        <v>0</v>
      </c>
    </row>
    <row r="77" spans="6:39">
      <c r="F77" s="144"/>
      <c r="G77" s="109"/>
      <c r="H77" s="145"/>
      <c r="I77" s="145"/>
      <c r="J77" s="109"/>
      <c r="K77" s="145"/>
      <c r="L77" s="145"/>
      <c r="M77" s="145"/>
      <c r="N77" s="109"/>
      <c r="O77" s="145"/>
      <c r="P77" s="145"/>
      <c r="Q77" s="145"/>
      <c r="T77">
        <f t="shared" si="11"/>
        <v>57</v>
      </c>
      <c r="AD77">
        <v>0</v>
      </c>
      <c r="AE77">
        <v>0</v>
      </c>
      <c r="AG77">
        <v>0</v>
      </c>
      <c r="AH77">
        <v>0</v>
      </c>
      <c r="AI77">
        <v>0</v>
      </c>
      <c r="AK77">
        <v>0</v>
      </c>
      <c r="AL77">
        <v>0</v>
      </c>
      <c r="AM77">
        <v>0</v>
      </c>
    </row>
    <row r="78" spans="6:39">
      <c r="F78" s="144"/>
      <c r="G78" s="109"/>
      <c r="H78" s="145"/>
      <c r="I78" s="145"/>
      <c r="J78" s="109"/>
      <c r="K78" s="145"/>
      <c r="L78" s="145"/>
      <c r="M78" s="145"/>
      <c r="N78" s="109"/>
      <c r="O78" s="145"/>
      <c r="P78" s="145"/>
      <c r="Q78" s="145"/>
      <c r="T78">
        <f t="shared" si="11"/>
        <v>58</v>
      </c>
      <c r="AD78">
        <v>0</v>
      </c>
      <c r="AE78">
        <v>0</v>
      </c>
      <c r="AG78">
        <v>0</v>
      </c>
      <c r="AH78">
        <v>0</v>
      </c>
      <c r="AI78">
        <v>0</v>
      </c>
      <c r="AK78">
        <v>0</v>
      </c>
      <c r="AL78">
        <v>0</v>
      </c>
      <c r="AM78">
        <v>0</v>
      </c>
    </row>
    <row r="79" spans="6:39">
      <c r="F79" s="144"/>
      <c r="G79" s="109"/>
      <c r="H79" s="145"/>
      <c r="I79" s="145"/>
      <c r="J79" s="109"/>
      <c r="K79" s="145"/>
      <c r="L79" s="145"/>
      <c r="M79" s="145"/>
      <c r="N79" s="109"/>
      <c r="O79" s="145"/>
      <c r="P79" s="145"/>
      <c r="Q79" s="145"/>
      <c r="T79">
        <f t="shared" si="11"/>
        <v>59</v>
      </c>
      <c r="AD79">
        <v>0</v>
      </c>
      <c r="AE79">
        <v>0</v>
      </c>
      <c r="AG79">
        <v>0</v>
      </c>
      <c r="AH79">
        <v>0</v>
      </c>
      <c r="AI79">
        <v>0</v>
      </c>
      <c r="AK79">
        <v>0</v>
      </c>
      <c r="AL79">
        <v>0</v>
      </c>
      <c r="AM79">
        <v>0</v>
      </c>
    </row>
    <row r="80" spans="6:39">
      <c r="F80" s="144"/>
      <c r="G80" s="109"/>
      <c r="H80" s="145"/>
      <c r="I80" s="145"/>
      <c r="J80" s="109"/>
      <c r="K80" s="145"/>
      <c r="L80" s="145"/>
      <c r="M80" s="145"/>
      <c r="N80" s="109"/>
      <c r="O80" s="145"/>
      <c r="P80" s="145"/>
      <c r="Q80" s="145"/>
      <c r="T80">
        <f t="shared" si="11"/>
        <v>60</v>
      </c>
      <c r="AD80">
        <v>0</v>
      </c>
      <c r="AE80">
        <v>0</v>
      </c>
      <c r="AG80">
        <v>0</v>
      </c>
      <c r="AH80">
        <v>0</v>
      </c>
      <c r="AI80">
        <v>0</v>
      </c>
      <c r="AK80">
        <v>0</v>
      </c>
      <c r="AL80">
        <v>0</v>
      </c>
      <c r="AM80">
        <v>0</v>
      </c>
    </row>
    <row r="81" spans="6:39">
      <c r="F81" s="144"/>
      <c r="G81" s="109"/>
      <c r="H81" s="145"/>
      <c r="I81" s="145"/>
      <c r="J81" s="109"/>
      <c r="K81" s="145"/>
      <c r="L81" s="145"/>
      <c r="M81" s="145"/>
      <c r="N81" s="109"/>
      <c r="O81" s="145"/>
      <c r="P81" s="145"/>
      <c r="Q81" s="145"/>
      <c r="T81">
        <f t="shared" si="11"/>
        <v>61</v>
      </c>
      <c r="AD81">
        <v>0</v>
      </c>
      <c r="AE81">
        <v>0</v>
      </c>
      <c r="AG81">
        <v>0</v>
      </c>
      <c r="AH81">
        <v>0</v>
      </c>
      <c r="AI81">
        <v>0</v>
      </c>
      <c r="AK81">
        <v>0</v>
      </c>
      <c r="AL81">
        <v>0</v>
      </c>
      <c r="AM81">
        <v>0</v>
      </c>
    </row>
    <row r="82" spans="6:39">
      <c r="F82" s="144"/>
      <c r="G82" s="109"/>
      <c r="H82" s="145"/>
      <c r="I82" s="145"/>
      <c r="J82" s="109"/>
      <c r="K82" s="145"/>
      <c r="L82" s="145"/>
      <c r="M82" s="145"/>
      <c r="N82" s="109"/>
      <c r="O82" s="145"/>
      <c r="P82" s="145"/>
      <c r="Q82" s="145"/>
      <c r="T82">
        <f t="shared" si="11"/>
        <v>62</v>
      </c>
      <c r="AD82">
        <v>0</v>
      </c>
      <c r="AE82">
        <v>0</v>
      </c>
      <c r="AG82">
        <v>0</v>
      </c>
      <c r="AH82">
        <v>0</v>
      </c>
      <c r="AI82">
        <v>0</v>
      </c>
      <c r="AK82">
        <v>0</v>
      </c>
      <c r="AL82">
        <v>0</v>
      </c>
      <c r="AM82">
        <v>0</v>
      </c>
    </row>
    <row r="83" spans="6:39">
      <c r="F83" s="144"/>
      <c r="G83" s="109"/>
      <c r="H83" s="145"/>
      <c r="I83" s="145"/>
      <c r="J83" s="109"/>
      <c r="K83" s="145"/>
      <c r="L83" s="145"/>
      <c r="M83" s="145"/>
      <c r="N83" s="109"/>
      <c r="O83" s="145"/>
      <c r="P83" s="145"/>
      <c r="Q83" s="145"/>
      <c r="T83">
        <f t="shared" si="11"/>
        <v>63</v>
      </c>
      <c r="AD83">
        <v>0</v>
      </c>
      <c r="AE83">
        <v>0</v>
      </c>
      <c r="AG83">
        <v>0</v>
      </c>
      <c r="AH83">
        <v>0</v>
      </c>
      <c r="AI83">
        <v>0</v>
      </c>
      <c r="AK83">
        <v>0</v>
      </c>
      <c r="AL83">
        <v>0</v>
      </c>
      <c r="AM83">
        <v>0</v>
      </c>
    </row>
    <row r="84" spans="6:39">
      <c r="F84" s="144"/>
      <c r="G84" s="109"/>
      <c r="H84" s="145"/>
      <c r="I84" s="145"/>
      <c r="J84" s="109"/>
      <c r="K84" s="145"/>
      <c r="L84" s="145"/>
      <c r="M84" s="145"/>
      <c r="N84" s="109"/>
      <c r="O84" s="145"/>
      <c r="P84" s="145"/>
      <c r="Q84" s="145"/>
      <c r="T84">
        <f t="shared" si="11"/>
        <v>64</v>
      </c>
      <c r="AD84">
        <v>0</v>
      </c>
      <c r="AE84">
        <v>0</v>
      </c>
      <c r="AG84">
        <v>0</v>
      </c>
      <c r="AH84">
        <v>0</v>
      </c>
      <c r="AI84">
        <v>0</v>
      </c>
      <c r="AK84">
        <v>0</v>
      </c>
      <c r="AL84">
        <v>0</v>
      </c>
      <c r="AM84">
        <v>0</v>
      </c>
    </row>
    <row r="85" spans="6:39">
      <c r="F85" s="144"/>
      <c r="G85" s="109"/>
      <c r="H85" s="145"/>
      <c r="I85" s="145"/>
      <c r="J85" s="109"/>
      <c r="K85" s="145"/>
      <c r="L85" s="145"/>
      <c r="M85" s="145"/>
      <c r="N85" s="109"/>
      <c r="O85" s="145"/>
      <c r="P85" s="145"/>
      <c r="Q85" s="145"/>
      <c r="T85">
        <f t="shared" si="11"/>
        <v>65</v>
      </c>
      <c r="AD85">
        <v>0</v>
      </c>
      <c r="AE85">
        <v>0</v>
      </c>
      <c r="AG85">
        <v>0</v>
      </c>
      <c r="AH85">
        <v>0</v>
      </c>
      <c r="AI85">
        <v>0</v>
      </c>
      <c r="AK85">
        <v>0</v>
      </c>
      <c r="AL85">
        <v>0</v>
      </c>
      <c r="AM85">
        <v>0</v>
      </c>
    </row>
    <row r="86" spans="6:39">
      <c r="F86" s="144"/>
      <c r="G86" s="109"/>
      <c r="H86" s="145"/>
      <c r="I86" s="145"/>
      <c r="J86" s="109"/>
      <c r="K86" s="145"/>
      <c r="L86" s="145"/>
      <c r="M86" s="145"/>
      <c r="N86" s="109"/>
      <c r="O86" s="145"/>
      <c r="P86" s="145"/>
      <c r="Q86" s="145"/>
      <c r="T86">
        <f t="shared" si="11"/>
        <v>66</v>
      </c>
      <c r="AD86">
        <v>0</v>
      </c>
      <c r="AE86">
        <v>0</v>
      </c>
      <c r="AG86">
        <v>0</v>
      </c>
      <c r="AH86">
        <v>0</v>
      </c>
      <c r="AI86">
        <v>0</v>
      </c>
      <c r="AK86">
        <v>0</v>
      </c>
      <c r="AL86">
        <v>0</v>
      </c>
      <c r="AM86">
        <v>0</v>
      </c>
    </row>
    <row r="87" spans="6:39">
      <c r="F87" s="144"/>
      <c r="G87" s="109"/>
      <c r="H87" s="145"/>
      <c r="I87" s="145"/>
      <c r="J87" s="109"/>
      <c r="K87" s="145"/>
      <c r="L87" s="145"/>
      <c r="M87" s="145"/>
      <c r="N87" s="109"/>
      <c r="O87" s="145"/>
      <c r="P87" s="145"/>
      <c r="Q87" s="145"/>
      <c r="T87">
        <f t="shared" ref="T87:T120" si="12">+T86+1</f>
        <v>67</v>
      </c>
      <c r="AD87">
        <v>0</v>
      </c>
      <c r="AE87">
        <v>0</v>
      </c>
      <c r="AG87">
        <v>0</v>
      </c>
      <c r="AH87">
        <v>0</v>
      </c>
      <c r="AI87">
        <v>0</v>
      </c>
      <c r="AK87">
        <v>0</v>
      </c>
      <c r="AL87">
        <v>0</v>
      </c>
      <c r="AM87">
        <v>0</v>
      </c>
    </row>
    <row r="88" spans="6:39">
      <c r="F88" s="144"/>
      <c r="G88" s="109"/>
      <c r="H88" s="145"/>
      <c r="I88" s="145"/>
      <c r="J88" s="109"/>
      <c r="K88" s="145"/>
      <c r="L88" s="145"/>
      <c r="M88" s="145"/>
      <c r="N88" s="109"/>
      <c r="O88" s="145"/>
      <c r="P88" s="145"/>
      <c r="Q88" s="145"/>
      <c r="T88">
        <f t="shared" si="12"/>
        <v>68</v>
      </c>
      <c r="AD88">
        <v>0</v>
      </c>
      <c r="AE88">
        <v>0</v>
      </c>
      <c r="AG88">
        <v>0</v>
      </c>
      <c r="AH88">
        <v>0</v>
      </c>
      <c r="AI88">
        <v>0</v>
      </c>
      <c r="AK88">
        <v>0</v>
      </c>
      <c r="AL88">
        <v>0</v>
      </c>
      <c r="AM88">
        <v>0</v>
      </c>
    </row>
    <row r="89" spans="6:39">
      <c r="F89" s="144"/>
      <c r="G89" s="109"/>
      <c r="H89" s="145"/>
      <c r="I89" s="145"/>
      <c r="J89" s="109"/>
      <c r="K89" s="145"/>
      <c r="L89" s="145"/>
      <c r="M89" s="145"/>
      <c r="N89" s="109"/>
      <c r="O89" s="145"/>
      <c r="P89" s="145"/>
      <c r="Q89" s="145"/>
      <c r="T89">
        <f t="shared" si="12"/>
        <v>69</v>
      </c>
      <c r="AD89">
        <v>0</v>
      </c>
      <c r="AE89">
        <v>0</v>
      </c>
      <c r="AG89">
        <v>0</v>
      </c>
      <c r="AH89">
        <v>0</v>
      </c>
      <c r="AI89">
        <v>0</v>
      </c>
      <c r="AK89">
        <v>0</v>
      </c>
      <c r="AL89">
        <v>0</v>
      </c>
      <c r="AM89">
        <v>0</v>
      </c>
    </row>
    <row r="90" spans="6:39">
      <c r="F90" s="144"/>
      <c r="G90" s="109"/>
      <c r="H90" s="145"/>
      <c r="I90" s="145"/>
      <c r="J90" s="109"/>
      <c r="K90" s="145"/>
      <c r="L90" s="145"/>
      <c r="M90" s="145"/>
      <c r="N90" s="109"/>
      <c r="O90" s="145"/>
      <c r="P90" s="145"/>
      <c r="Q90" s="145"/>
      <c r="T90">
        <f t="shared" si="12"/>
        <v>70</v>
      </c>
      <c r="AD90">
        <v>0</v>
      </c>
      <c r="AE90">
        <v>0</v>
      </c>
      <c r="AG90">
        <v>0</v>
      </c>
      <c r="AH90">
        <v>0</v>
      </c>
      <c r="AI90">
        <v>0</v>
      </c>
      <c r="AK90">
        <v>0</v>
      </c>
      <c r="AL90">
        <v>0</v>
      </c>
      <c r="AM90">
        <v>0</v>
      </c>
    </row>
    <row r="91" spans="6:39">
      <c r="F91" s="144"/>
      <c r="G91" s="109"/>
      <c r="H91" s="145"/>
      <c r="I91" s="145"/>
      <c r="J91" s="109"/>
      <c r="K91" s="145"/>
      <c r="L91" s="145"/>
      <c r="M91" s="145"/>
      <c r="N91" s="109"/>
      <c r="O91" s="145"/>
      <c r="P91" s="145"/>
      <c r="Q91" s="145"/>
      <c r="T91">
        <f t="shared" si="12"/>
        <v>71</v>
      </c>
      <c r="AD91">
        <v>0</v>
      </c>
      <c r="AE91">
        <v>0</v>
      </c>
      <c r="AG91">
        <v>0</v>
      </c>
      <c r="AH91">
        <v>0</v>
      </c>
      <c r="AI91">
        <v>0</v>
      </c>
      <c r="AK91">
        <v>0</v>
      </c>
      <c r="AL91">
        <v>0</v>
      </c>
      <c r="AM91">
        <v>0</v>
      </c>
    </row>
    <row r="92" spans="6:39">
      <c r="F92" s="144"/>
      <c r="G92" s="109"/>
      <c r="H92" s="145"/>
      <c r="I92" s="145"/>
      <c r="J92" s="109"/>
      <c r="K92" s="145"/>
      <c r="L92" s="145"/>
      <c r="M92" s="145"/>
      <c r="N92" s="109"/>
      <c r="O92" s="145"/>
      <c r="P92" s="145"/>
      <c r="Q92" s="145"/>
      <c r="T92">
        <f t="shared" si="12"/>
        <v>72</v>
      </c>
      <c r="AD92">
        <v>0</v>
      </c>
      <c r="AE92">
        <v>0</v>
      </c>
      <c r="AG92">
        <v>0</v>
      </c>
      <c r="AH92">
        <v>0</v>
      </c>
      <c r="AI92">
        <v>0</v>
      </c>
      <c r="AK92">
        <v>0</v>
      </c>
      <c r="AL92">
        <v>0</v>
      </c>
      <c r="AM92">
        <v>0</v>
      </c>
    </row>
    <row r="93" spans="6:39">
      <c r="F93" s="144"/>
      <c r="G93" s="109"/>
      <c r="H93" s="145"/>
      <c r="I93" s="145"/>
      <c r="J93" s="109"/>
      <c r="K93" s="145"/>
      <c r="L93" s="145"/>
      <c r="M93" s="145"/>
      <c r="N93" s="109"/>
      <c r="O93" s="145"/>
      <c r="P93" s="145"/>
      <c r="Q93" s="145"/>
      <c r="T93">
        <f t="shared" si="12"/>
        <v>73</v>
      </c>
      <c r="AD93">
        <v>0</v>
      </c>
      <c r="AE93">
        <v>0</v>
      </c>
      <c r="AG93">
        <v>0</v>
      </c>
      <c r="AH93">
        <v>0</v>
      </c>
      <c r="AI93">
        <v>0</v>
      </c>
      <c r="AK93">
        <v>0</v>
      </c>
      <c r="AL93">
        <v>0</v>
      </c>
      <c r="AM93">
        <v>0</v>
      </c>
    </row>
    <row r="94" spans="6:39">
      <c r="F94" s="144"/>
      <c r="G94" s="109"/>
      <c r="H94" s="145"/>
      <c r="I94" s="145"/>
      <c r="J94" s="109"/>
      <c r="K94" s="145"/>
      <c r="L94" s="145"/>
      <c r="M94" s="145"/>
      <c r="N94" s="109"/>
      <c r="O94" s="145"/>
      <c r="P94" s="145"/>
      <c r="Q94" s="145"/>
      <c r="T94">
        <f t="shared" si="12"/>
        <v>74</v>
      </c>
      <c r="AD94">
        <v>0</v>
      </c>
      <c r="AE94">
        <v>0</v>
      </c>
      <c r="AG94">
        <v>0</v>
      </c>
      <c r="AH94">
        <v>0</v>
      </c>
      <c r="AI94">
        <v>0</v>
      </c>
      <c r="AK94">
        <v>0</v>
      </c>
      <c r="AL94">
        <v>0</v>
      </c>
      <c r="AM94">
        <v>0</v>
      </c>
    </row>
    <row r="95" spans="6:39">
      <c r="F95" s="144"/>
      <c r="G95" s="109"/>
      <c r="H95" s="145"/>
      <c r="I95" s="145"/>
      <c r="J95" s="109"/>
      <c r="K95" s="145"/>
      <c r="L95" s="145"/>
      <c r="M95" s="145"/>
      <c r="N95" s="109"/>
      <c r="O95" s="145"/>
      <c r="P95" s="145"/>
      <c r="Q95" s="145"/>
      <c r="T95">
        <f t="shared" si="12"/>
        <v>75</v>
      </c>
      <c r="AD95">
        <v>0</v>
      </c>
      <c r="AE95">
        <v>0</v>
      </c>
      <c r="AG95">
        <v>0</v>
      </c>
      <c r="AH95">
        <v>0</v>
      </c>
      <c r="AI95">
        <v>0</v>
      </c>
      <c r="AK95">
        <v>0</v>
      </c>
      <c r="AL95">
        <v>0</v>
      </c>
      <c r="AM95">
        <v>0</v>
      </c>
    </row>
    <row r="96" spans="6:39">
      <c r="F96" s="144"/>
      <c r="G96" s="109"/>
      <c r="H96" s="145"/>
      <c r="I96" s="145"/>
      <c r="J96" s="109"/>
      <c r="K96" s="145"/>
      <c r="L96" s="145"/>
      <c r="M96" s="145"/>
      <c r="N96" s="109"/>
      <c r="O96" s="145"/>
      <c r="P96" s="145"/>
      <c r="Q96" s="145"/>
      <c r="T96">
        <f t="shared" si="12"/>
        <v>76</v>
      </c>
      <c r="AD96">
        <v>0</v>
      </c>
      <c r="AE96">
        <v>0</v>
      </c>
      <c r="AG96">
        <v>0</v>
      </c>
      <c r="AH96">
        <v>0</v>
      </c>
      <c r="AI96">
        <v>0</v>
      </c>
      <c r="AK96">
        <v>0</v>
      </c>
      <c r="AL96">
        <v>0</v>
      </c>
      <c r="AM96">
        <v>0</v>
      </c>
    </row>
    <row r="97" spans="6:39">
      <c r="F97" s="144"/>
      <c r="G97" s="109"/>
      <c r="H97" s="145"/>
      <c r="I97" s="145"/>
      <c r="J97" s="109"/>
      <c r="K97" s="145"/>
      <c r="L97" s="145"/>
      <c r="M97" s="145"/>
      <c r="N97" s="109"/>
      <c r="O97" s="145"/>
      <c r="P97" s="145"/>
      <c r="Q97" s="145"/>
      <c r="T97">
        <f t="shared" si="12"/>
        <v>77</v>
      </c>
      <c r="AD97">
        <v>0</v>
      </c>
      <c r="AE97">
        <v>0</v>
      </c>
      <c r="AG97">
        <v>0</v>
      </c>
      <c r="AH97">
        <v>0</v>
      </c>
      <c r="AI97">
        <v>0</v>
      </c>
      <c r="AK97">
        <v>0</v>
      </c>
      <c r="AL97">
        <v>0</v>
      </c>
      <c r="AM97">
        <v>0</v>
      </c>
    </row>
    <row r="98" spans="6:39">
      <c r="F98" s="144"/>
      <c r="G98" s="109"/>
      <c r="H98" s="145"/>
      <c r="I98" s="145"/>
      <c r="J98" s="109"/>
      <c r="K98" s="145"/>
      <c r="L98" s="145"/>
      <c r="M98" s="145"/>
      <c r="N98" s="109"/>
      <c r="O98" s="145"/>
      <c r="P98" s="145"/>
      <c r="Q98" s="145"/>
      <c r="T98">
        <f t="shared" si="12"/>
        <v>78</v>
      </c>
      <c r="AD98">
        <v>0</v>
      </c>
      <c r="AE98">
        <v>0</v>
      </c>
      <c r="AG98">
        <v>0</v>
      </c>
      <c r="AH98">
        <v>0</v>
      </c>
      <c r="AI98">
        <v>0</v>
      </c>
      <c r="AK98">
        <v>0</v>
      </c>
      <c r="AL98">
        <v>0</v>
      </c>
      <c r="AM98">
        <v>0</v>
      </c>
    </row>
    <row r="99" spans="6:39">
      <c r="F99" s="144"/>
      <c r="G99" s="109"/>
      <c r="H99" s="145"/>
      <c r="I99" s="145"/>
      <c r="J99" s="109"/>
      <c r="K99" s="145"/>
      <c r="L99" s="145"/>
      <c r="M99" s="145"/>
      <c r="N99" s="109"/>
      <c r="O99" s="145"/>
      <c r="P99" s="145"/>
      <c r="Q99" s="145"/>
      <c r="T99">
        <f t="shared" si="12"/>
        <v>79</v>
      </c>
      <c r="AD99">
        <v>0</v>
      </c>
      <c r="AE99">
        <v>0</v>
      </c>
      <c r="AG99">
        <v>0</v>
      </c>
      <c r="AH99">
        <v>0</v>
      </c>
      <c r="AI99">
        <v>0</v>
      </c>
      <c r="AK99">
        <v>0</v>
      </c>
      <c r="AL99">
        <v>0</v>
      </c>
      <c r="AM99">
        <v>0</v>
      </c>
    </row>
    <row r="100" spans="6:39">
      <c r="F100" s="144"/>
      <c r="G100" s="109"/>
      <c r="H100" s="145"/>
      <c r="I100" s="145"/>
      <c r="J100" s="109"/>
      <c r="K100" s="145"/>
      <c r="L100" s="145"/>
      <c r="M100" s="145"/>
      <c r="N100" s="109"/>
      <c r="O100" s="145"/>
      <c r="P100" s="145"/>
      <c r="Q100" s="145"/>
      <c r="T100">
        <f t="shared" si="12"/>
        <v>80</v>
      </c>
      <c r="AD100">
        <v>0</v>
      </c>
      <c r="AE100">
        <v>0</v>
      </c>
      <c r="AG100">
        <v>0</v>
      </c>
      <c r="AH100">
        <v>0</v>
      </c>
      <c r="AI100">
        <v>0</v>
      </c>
      <c r="AK100">
        <v>0</v>
      </c>
      <c r="AL100">
        <v>0</v>
      </c>
      <c r="AM100">
        <v>0</v>
      </c>
    </row>
    <row r="101" spans="6:39">
      <c r="F101" s="144"/>
      <c r="G101" s="109"/>
      <c r="H101" s="145"/>
      <c r="I101" s="145"/>
      <c r="J101" s="109"/>
      <c r="K101" s="145"/>
      <c r="L101" s="145"/>
      <c r="M101" s="145"/>
      <c r="N101" s="109"/>
      <c r="O101" s="145"/>
      <c r="P101" s="145"/>
      <c r="Q101" s="145"/>
      <c r="T101">
        <f t="shared" si="12"/>
        <v>81</v>
      </c>
      <c r="AD101">
        <v>0</v>
      </c>
      <c r="AE101">
        <v>0</v>
      </c>
      <c r="AG101">
        <v>0</v>
      </c>
      <c r="AH101">
        <v>0</v>
      </c>
      <c r="AI101">
        <v>0</v>
      </c>
      <c r="AK101">
        <v>0</v>
      </c>
      <c r="AL101">
        <v>0</v>
      </c>
      <c r="AM101">
        <v>0</v>
      </c>
    </row>
    <row r="102" spans="6:39">
      <c r="F102" s="144"/>
      <c r="G102" s="109"/>
      <c r="H102" s="145"/>
      <c r="I102" s="145"/>
      <c r="J102" s="109"/>
      <c r="K102" s="145"/>
      <c r="L102" s="145"/>
      <c r="M102" s="145"/>
      <c r="N102" s="109"/>
      <c r="O102" s="145"/>
      <c r="P102" s="145"/>
      <c r="Q102" s="145"/>
      <c r="T102">
        <f t="shared" si="12"/>
        <v>82</v>
      </c>
      <c r="AD102">
        <v>0</v>
      </c>
      <c r="AE102">
        <v>0</v>
      </c>
      <c r="AG102">
        <v>0</v>
      </c>
      <c r="AH102">
        <v>0</v>
      </c>
      <c r="AI102">
        <v>0</v>
      </c>
      <c r="AK102">
        <v>0</v>
      </c>
      <c r="AL102">
        <v>0</v>
      </c>
      <c r="AM102">
        <v>0</v>
      </c>
    </row>
    <row r="103" spans="6:39">
      <c r="F103" s="144"/>
      <c r="G103" s="109"/>
      <c r="H103" s="145"/>
      <c r="I103" s="145"/>
      <c r="J103" s="109"/>
      <c r="K103" s="145"/>
      <c r="L103" s="145"/>
      <c r="M103" s="145"/>
      <c r="N103" s="109"/>
      <c r="O103" s="145"/>
      <c r="P103" s="145"/>
      <c r="Q103" s="145"/>
      <c r="T103">
        <f t="shared" si="12"/>
        <v>83</v>
      </c>
      <c r="AD103">
        <v>0</v>
      </c>
      <c r="AE103">
        <v>0</v>
      </c>
      <c r="AG103">
        <v>0</v>
      </c>
      <c r="AH103">
        <v>0</v>
      </c>
      <c r="AI103">
        <v>0</v>
      </c>
      <c r="AK103">
        <v>0</v>
      </c>
      <c r="AL103">
        <v>0</v>
      </c>
      <c r="AM103">
        <v>0</v>
      </c>
    </row>
    <row r="104" spans="6:39">
      <c r="F104" s="144"/>
      <c r="G104" s="109"/>
      <c r="H104" s="145"/>
      <c r="I104" s="145"/>
      <c r="J104" s="109"/>
      <c r="K104" s="145"/>
      <c r="L104" s="145"/>
      <c r="M104" s="145"/>
      <c r="N104" s="109"/>
      <c r="O104" s="145"/>
      <c r="P104" s="145"/>
      <c r="Q104" s="145"/>
      <c r="T104">
        <f t="shared" si="12"/>
        <v>84</v>
      </c>
      <c r="AD104">
        <v>0</v>
      </c>
      <c r="AE104">
        <v>0</v>
      </c>
      <c r="AG104">
        <v>0</v>
      </c>
      <c r="AH104">
        <v>0</v>
      </c>
      <c r="AI104">
        <v>0</v>
      </c>
      <c r="AK104">
        <v>0</v>
      </c>
      <c r="AL104">
        <v>0</v>
      </c>
      <c r="AM104">
        <v>0</v>
      </c>
    </row>
    <row r="105" spans="6:39">
      <c r="F105" s="144"/>
      <c r="G105" s="109"/>
      <c r="H105" s="145"/>
      <c r="I105" s="145"/>
      <c r="J105" s="109"/>
      <c r="K105" s="145"/>
      <c r="L105" s="145"/>
      <c r="M105" s="145"/>
      <c r="N105" s="109"/>
      <c r="O105" s="145"/>
      <c r="P105" s="145"/>
      <c r="Q105" s="145"/>
      <c r="T105">
        <f t="shared" si="12"/>
        <v>85</v>
      </c>
      <c r="AD105">
        <v>0</v>
      </c>
      <c r="AE105">
        <v>0</v>
      </c>
      <c r="AG105">
        <v>0</v>
      </c>
      <c r="AH105">
        <v>0</v>
      </c>
      <c r="AI105">
        <v>0</v>
      </c>
      <c r="AK105">
        <v>0</v>
      </c>
      <c r="AL105">
        <v>0</v>
      </c>
      <c r="AM105">
        <v>0</v>
      </c>
    </row>
    <row r="106" spans="6:39">
      <c r="F106" s="144"/>
      <c r="G106" s="109"/>
      <c r="H106" s="145"/>
      <c r="I106" s="145"/>
      <c r="J106" s="109"/>
      <c r="K106" s="145"/>
      <c r="L106" s="145"/>
      <c r="M106" s="145"/>
      <c r="N106" s="109"/>
      <c r="O106" s="145"/>
      <c r="P106" s="145"/>
      <c r="Q106" s="145"/>
      <c r="T106">
        <f t="shared" si="12"/>
        <v>86</v>
      </c>
      <c r="AD106">
        <v>0</v>
      </c>
      <c r="AE106">
        <v>0</v>
      </c>
      <c r="AG106">
        <v>0</v>
      </c>
      <c r="AH106">
        <v>0</v>
      </c>
      <c r="AI106">
        <v>0</v>
      </c>
      <c r="AK106">
        <v>0</v>
      </c>
      <c r="AL106">
        <v>0</v>
      </c>
      <c r="AM106">
        <v>0</v>
      </c>
    </row>
    <row r="107" spans="6:39">
      <c r="F107" s="144"/>
      <c r="G107" s="109"/>
      <c r="H107" s="145"/>
      <c r="I107" s="145"/>
      <c r="J107" s="109"/>
      <c r="K107" s="145"/>
      <c r="L107" s="145"/>
      <c r="M107" s="145"/>
      <c r="N107" s="109"/>
      <c r="O107" s="145"/>
      <c r="P107" s="145"/>
      <c r="Q107" s="145"/>
      <c r="T107">
        <f t="shared" si="12"/>
        <v>87</v>
      </c>
      <c r="AD107">
        <v>0</v>
      </c>
      <c r="AE107">
        <v>0</v>
      </c>
      <c r="AG107">
        <v>0</v>
      </c>
      <c r="AH107">
        <v>0</v>
      </c>
      <c r="AI107">
        <v>0</v>
      </c>
      <c r="AK107">
        <v>0</v>
      </c>
      <c r="AL107">
        <v>0</v>
      </c>
      <c r="AM107">
        <v>0</v>
      </c>
    </row>
    <row r="108" spans="6:39">
      <c r="F108" s="144"/>
      <c r="G108" s="109"/>
      <c r="H108" s="145"/>
      <c r="I108" s="145"/>
      <c r="J108" s="109"/>
      <c r="K108" s="145"/>
      <c r="L108" s="145"/>
      <c r="M108" s="145"/>
      <c r="N108" s="109"/>
      <c r="O108" s="145"/>
      <c r="P108" s="145"/>
      <c r="Q108" s="145"/>
      <c r="T108">
        <f t="shared" si="12"/>
        <v>88</v>
      </c>
      <c r="AD108">
        <v>0</v>
      </c>
      <c r="AE108">
        <v>0</v>
      </c>
      <c r="AG108">
        <v>0</v>
      </c>
      <c r="AH108">
        <v>0</v>
      </c>
      <c r="AI108">
        <v>0</v>
      </c>
      <c r="AK108">
        <v>0</v>
      </c>
      <c r="AL108">
        <v>0</v>
      </c>
      <c r="AM108">
        <v>0</v>
      </c>
    </row>
    <row r="109" spans="6:39">
      <c r="F109" s="144"/>
      <c r="G109" s="109"/>
      <c r="H109" s="145"/>
      <c r="I109" s="145"/>
      <c r="J109" s="109"/>
      <c r="K109" s="145"/>
      <c r="L109" s="145"/>
      <c r="M109" s="145"/>
      <c r="N109" s="109"/>
      <c r="O109" s="145"/>
      <c r="P109" s="145"/>
      <c r="Q109" s="145"/>
      <c r="T109">
        <f t="shared" si="12"/>
        <v>89</v>
      </c>
      <c r="AD109">
        <v>0</v>
      </c>
      <c r="AE109">
        <v>0</v>
      </c>
      <c r="AG109">
        <v>0</v>
      </c>
      <c r="AH109">
        <v>0</v>
      </c>
      <c r="AI109">
        <v>0</v>
      </c>
      <c r="AK109">
        <v>0</v>
      </c>
      <c r="AL109">
        <v>0</v>
      </c>
      <c r="AM109">
        <v>0</v>
      </c>
    </row>
    <row r="110" spans="6:39">
      <c r="F110" s="144"/>
      <c r="G110" s="109"/>
      <c r="H110" s="145"/>
      <c r="I110" s="145"/>
      <c r="J110" s="109"/>
      <c r="K110" s="145"/>
      <c r="L110" s="145"/>
      <c r="M110" s="145"/>
      <c r="N110" s="109"/>
      <c r="O110" s="145"/>
      <c r="P110" s="145"/>
      <c r="Q110" s="145"/>
      <c r="T110">
        <f t="shared" si="12"/>
        <v>90</v>
      </c>
      <c r="AD110">
        <v>0</v>
      </c>
      <c r="AE110">
        <v>0</v>
      </c>
      <c r="AG110">
        <v>0</v>
      </c>
      <c r="AH110">
        <v>0</v>
      </c>
      <c r="AI110">
        <v>0</v>
      </c>
      <c r="AK110">
        <v>0</v>
      </c>
      <c r="AL110">
        <v>0</v>
      </c>
      <c r="AM110">
        <v>0</v>
      </c>
    </row>
    <row r="111" spans="6:39">
      <c r="F111" s="144"/>
      <c r="G111" s="109"/>
      <c r="H111" s="145"/>
      <c r="I111" s="145"/>
      <c r="J111" s="109"/>
      <c r="K111" s="145"/>
      <c r="L111" s="145"/>
      <c r="M111" s="145"/>
      <c r="N111" s="109"/>
      <c r="O111" s="145"/>
      <c r="P111" s="145"/>
      <c r="Q111" s="145"/>
      <c r="T111">
        <f t="shared" si="12"/>
        <v>91</v>
      </c>
      <c r="AD111">
        <v>0</v>
      </c>
      <c r="AE111">
        <v>0</v>
      </c>
      <c r="AG111">
        <v>0</v>
      </c>
      <c r="AH111">
        <v>0</v>
      </c>
      <c r="AI111">
        <v>0</v>
      </c>
      <c r="AK111">
        <v>0</v>
      </c>
      <c r="AL111">
        <v>0</v>
      </c>
      <c r="AM111">
        <v>0</v>
      </c>
    </row>
    <row r="112" spans="6:39">
      <c r="F112" s="144"/>
      <c r="G112" s="109"/>
      <c r="H112" s="145"/>
      <c r="I112" s="145"/>
      <c r="J112" s="109"/>
      <c r="K112" s="145"/>
      <c r="L112" s="145"/>
      <c r="M112" s="145"/>
      <c r="N112" s="109"/>
      <c r="O112" s="145"/>
      <c r="P112" s="145"/>
      <c r="Q112" s="145"/>
      <c r="T112">
        <f t="shared" si="12"/>
        <v>92</v>
      </c>
      <c r="AD112">
        <v>0</v>
      </c>
      <c r="AE112">
        <v>0</v>
      </c>
      <c r="AG112">
        <v>0</v>
      </c>
      <c r="AH112">
        <v>0</v>
      </c>
      <c r="AI112">
        <v>0</v>
      </c>
      <c r="AK112">
        <v>0</v>
      </c>
      <c r="AL112">
        <v>0</v>
      </c>
      <c r="AM112">
        <v>0</v>
      </c>
    </row>
    <row r="113" spans="6:39">
      <c r="F113" s="144"/>
      <c r="G113" s="109"/>
      <c r="H113" s="145"/>
      <c r="I113" s="145"/>
      <c r="J113" s="109"/>
      <c r="K113" s="145"/>
      <c r="L113" s="145"/>
      <c r="M113" s="145"/>
      <c r="N113" s="109"/>
      <c r="O113" s="145"/>
      <c r="P113" s="145"/>
      <c r="Q113" s="145"/>
      <c r="T113">
        <f t="shared" si="12"/>
        <v>93</v>
      </c>
      <c r="AD113">
        <v>0</v>
      </c>
      <c r="AE113">
        <v>0</v>
      </c>
      <c r="AG113">
        <v>0</v>
      </c>
      <c r="AH113">
        <v>0</v>
      </c>
      <c r="AI113">
        <v>0</v>
      </c>
      <c r="AK113">
        <v>0</v>
      </c>
      <c r="AL113">
        <v>0</v>
      </c>
      <c r="AM113">
        <v>0</v>
      </c>
    </row>
    <row r="114" spans="6:39">
      <c r="F114" s="144"/>
      <c r="G114" s="109"/>
      <c r="H114" s="145"/>
      <c r="I114" s="145"/>
      <c r="J114" s="109"/>
      <c r="K114" s="145"/>
      <c r="L114" s="145"/>
      <c r="M114" s="145"/>
      <c r="N114" s="109"/>
      <c r="O114" s="145"/>
      <c r="P114" s="145"/>
      <c r="Q114" s="145"/>
      <c r="T114">
        <f t="shared" si="12"/>
        <v>94</v>
      </c>
      <c r="AD114">
        <v>0</v>
      </c>
      <c r="AE114">
        <v>0</v>
      </c>
      <c r="AG114">
        <v>0</v>
      </c>
      <c r="AH114">
        <v>0</v>
      </c>
      <c r="AI114">
        <v>0</v>
      </c>
      <c r="AK114">
        <v>0</v>
      </c>
      <c r="AL114">
        <v>0</v>
      </c>
      <c r="AM114">
        <v>0</v>
      </c>
    </row>
    <row r="115" spans="6:39">
      <c r="F115" s="144"/>
      <c r="G115" s="109"/>
      <c r="H115" s="145"/>
      <c r="I115" s="145"/>
      <c r="J115" s="109"/>
      <c r="K115" s="145"/>
      <c r="L115" s="145"/>
      <c r="M115" s="145"/>
      <c r="N115" s="109"/>
      <c r="O115" s="145"/>
      <c r="P115" s="145"/>
      <c r="Q115" s="145"/>
      <c r="T115">
        <f t="shared" si="12"/>
        <v>95</v>
      </c>
      <c r="AD115">
        <v>0</v>
      </c>
      <c r="AE115">
        <v>0</v>
      </c>
      <c r="AG115">
        <v>0</v>
      </c>
      <c r="AH115">
        <v>0</v>
      </c>
      <c r="AI115">
        <v>0</v>
      </c>
      <c r="AK115">
        <v>0</v>
      </c>
      <c r="AL115">
        <v>0</v>
      </c>
      <c r="AM115">
        <v>0</v>
      </c>
    </row>
    <row r="116" spans="6:39">
      <c r="F116" s="144"/>
      <c r="G116" s="109"/>
      <c r="H116" s="145"/>
      <c r="I116" s="145"/>
      <c r="J116" s="109"/>
      <c r="K116" s="145"/>
      <c r="L116" s="145"/>
      <c r="M116" s="145"/>
      <c r="N116" s="109"/>
      <c r="O116" s="145"/>
      <c r="P116" s="145"/>
      <c r="Q116" s="145"/>
      <c r="T116">
        <f t="shared" si="12"/>
        <v>96</v>
      </c>
      <c r="AD116">
        <v>0</v>
      </c>
      <c r="AE116">
        <v>0</v>
      </c>
      <c r="AG116">
        <v>0</v>
      </c>
      <c r="AH116">
        <v>0</v>
      </c>
      <c r="AI116">
        <v>0</v>
      </c>
      <c r="AK116">
        <v>0</v>
      </c>
      <c r="AL116">
        <v>0</v>
      </c>
      <c r="AM116">
        <v>0</v>
      </c>
    </row>
    <row r="117" spans="6:39">
      <c r="F117" s="144"/>
      <c r="G117" s="109"/>
      <c r="H117" s="145"/>
      <c r="I117" s="145"/>
      <c r="J117" s="109"/>
      <c r="K117" s="145"/>
      <c r="L117" s="145"/>
      <c r="M117" s="145"/>
      <c r="N117" s="109"/>
      <c r="O117" s="145"/>
      <c r="P117" s="145"/>
      <c r="Q117" s="145"/>
      <c r="T117">
        <f t="shared" si="12"/>
        <v>97</v>
      </c>
      <c r="AD117">
        <v>0</v>
      </c>
      <c r="AE117">
        <v>0</v>
      </c>
      <c r="AG117">
        <v>0</v>
      </c>
      <c r="AH117">
        <v>0</v>
      </c>
      <c r="AI117">
        <v>0</v>
      </c>
      <c r="AK117">
        <v>0</v>
      </c>
      <c r="AL117">
        <v>0</v>
      </c>
      <c r="AM117">
        <v>0</v>
      </c>
    </row>
    <row r="118" spans="6:39">
      <c r="F118" s="144"/>
      <c r="G118" s="109"/>
      <c r="H118" s="145"/>
      <c r="I118" s="145"/>
      <c r="J118" s="109"/>
      <c r="K118" s="145"/>
      <c r="L118" s="145"/>
      <c r="M118" s="145"/>
      <c r="N118" s="109"/>
      <c r="O118" s="145"/>
      <c r="P118" s="145"/>
      <c r="Q118" s="145"/>
      <c r="T118">
        <f t="shared" si="12"/>
        <v>98</v>
      </c>
      <c r="AD118">
        <v>0</v>
      </c>
      <c r="AE118">
        <v>0</v>
      </c>
      <c r="AG118">
        <v>0</v>
      </c>
      <c r="AH118">
        <v>0</v>
      </c>
      <c r="AI118">
        <v>0</v>
      </c>
      <c r="AK118">
        <v>0</v>
      </c>
      <c r="AL118">
        <v>0</v>
      </c>
      <c r="AM118">
        <v>0</v>
      </c>
    </row>
    <row r="119" spans="6:39">
      <c r="F119" s="144"/>
      <c r="G119" s="109"/>
      <c r="H119" s="145"/>
      <c r="I119" s="145"/>
      <c r="J119" s="109"/>
      <c r="K119" s="145"/>
      <c r="L119" s="145"/>
      <c r="M119" s="145"/>
      <c r="N119" s="109"/>
      <c r="O119" s="145"/>
      <c r="P119" s="145"/>
      <c r="Q119" s="145"/>
      <c r="T119">
        <f t="shared" si="12"/>
        <v>99</v>
      </c>
      <c r="AD119">
        <v>0</v>
      </c>
      <c r="AE119">
        <v>0</v>
      </c>
      <c r="AG119">
        <v>0</v>
      </c>
      <c r="AH119">
        <v>0</v>
      </c>
      <c r="AI119">
        <v>0</v>
      </c>
      <c r="AK119">
        <v>0</v>
      </c>
      <c r="AL119">
        <v>0</v>
      </c>
      <c r="AM119">
        <v>0</v>
      </c>
    </row>
    <row r="120" spans="6:39">
      <c r="F120" s="144"/>
      <c r="G120" s="109"/>
      <c r="H120" s="145"/>
      <c r="I120" s="145"/>
      <c r="J120" s="109"/>
      <c r="K120" s="145"/>
      <c r="L120" s="145"/>
      <c r="M120" s="145"/>
      <c r="N120" s="109"/>
      <c r="O120" s="145"/>
      <c r="P120" s="145"/>
      <c r="Q120" s="145"/>
      <c r="T120">
        <f t="shared" si="12"/>
        <v>100</v>
      </c>
      <c r="AD120">
        <v>0</v>
      </c>
      <c r="AE120">
        <v>0</v>
      </c>
      <c r="AG120">
        <v>0</v>
      </c>
      <c r="AH120">
        <v>0</v>
      </c>
      <c r="AI120">
        <v>0</v>
      </c>
      <c r="AK120">
        <v>0</v>
      </c>
      <c r="AL120">
        <v>0</v>
      </c>
      <c r="AM120">
        <v>0</v>
      </c>
    </row>
    <row r="121" spans="6:39" hidden="1">
      <c r="F121" s="18"/>
    </row>
  </sheetData>
  <sheetProtection algorithmName="SHA-512" hashValue="RIWpBXfq45ApNonpf73UOLVmUxC0hEK0COysckhVfrO1BbOlxxXpf3Pf7hplWmwQV1nZJfA6SsVafaHQUrPV9Q==" saltValue="ozjXqlqR9of4KEb+TpGH8w==" spinCount="100000" sheet="1" objects="1" formatColumns="0" autoFilter="0" pivotTables="0"/>
  <mergeCells count="3">
    <mergeCell ref="K5:M5"/>
    <mergeCell ref="O5:Q5"/>
    <mergeCell ref="F5:I5"/>
  </mergeCells>
  <conditionalFormatting sqref="B9:E19">
    <cfRule type="expression" dxfId="1" priority="1">
      <formula>$AB9</formula>
    </cfRule>
  </conditionalFormatting>
  <conditionalFormatting sqref="H9:Q19 H21:Q120">
    <cfRule type="expression" dxfId="0" priority="119">
      <formula>$Z9=FALSE</formula>
    </cfRule>
  </conditionalFormatting>
  <dataValidations count="4">
    <dataValidation type="list" allowBlank="1" showInputMessage="1" showErrorMessage="1" sqref="B9:B19" xr:uid="{00CEE861-FDC4-4620-9F78-1CB981B79B5D}">
      <formula1>l_Donors</formula1>
    </dataValidation>
    <dataValidation type="list" allowBlank="1" showInputMessage="1" showErrorMessage="1" sqref="C9:C19" xr:uid="{CEF8C01A-E3C9-4675-A8E0-DF4CB7700266}">
      <formula1>l_Diseases</formula1>
    </dataValidation>
    <dataValidation type="list" allowBlank="1" showInputMessage="1" showErrorMessage="1" sqref="D9:D19" xr:uid="{FBF19B37-AB17-4456-BF62-9636FE33A731}">
      <formula1>l_functionName</formula1>
    </dataValidation>
    <dataValidation type="list" allowBlank="1" showInputMessage="1" showErrorMessage="1" sqref="E9:E19" xr:uid="{A1D0B343-A582-4158-860B-9ACA53E379E7}">
      <formula1>dyn_Actions</formula1>
    </dataValidation>
  </dataValidations>
  <pageMargins left="0.7" right="0.7" top="0.75" bottom="0.75" header="0.3" footer="0.3"/>
  <pageSetup paperSize="9" scale="68" orientation="landscape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3278-F23E-40D7-AE9F-630C6AB81FCD}">
  <sheetPr codeName="Sheet20"/>
  <dimension ref="B1:F240"/>
  <sheetViews>
    <sheetView showGridLines="0" showRowColHeaders="0" zoomScaleNormal="100" workbookViewId="0">
      <selection activeCell="D9" sqref="D9"/>
    </sheetView>
  </sheetViews>
  <sheetFormatPr defaultRowHeight="14.45"/>
  <sheetData>
    <row r="1" spans="2:6">
      <c r="B1" t="s">
        <v>402</v>
      </c>
      <c r="C1" t="s">
        <v>403</v>
      </c>
      <c r="D1" t="s">
        <v>404</v>
      </c>
      <c r="E1" t="s">
        <v>405</v>
      </c>
      <c r="F1" t="s">
        <v>356</v>
      </c>
    </row>
    <row r="2" spans="2:6">
      <c r="B2" t="s">
        <v>406</v>
      </c>
      <c r="C2" t="s">
        <v>407</v>
      </c>
      <c r="D2">
        <v>4</v>
      </c>
      <c r="E2" t="s">
        <v>408</v>
      </c>
      <c r="F2" t="s">
        <v>409</v>
      </c>
    </row>
    <row r="3" spans="2:6">
      <c r="B3" t="s">
        <v>410</v>
      </c>
      <c r="C3" t="s">
        <v>411</v>
      </c>
      <c r="D3">
        <v>248</v>
      </c>
      <c r="E3" t="s">
        <v>412</v>
      </c>
      <c r="F3" t="s">
        <v>413</v>
      </c>
    </row>
    <row r="4" spans="2:6">
      <c r="B4" t="s">
        <v>414</v>
      </c>
      <c r="C4" t="s">
        <v>415</v>
      </c>
      <c r="D4">
        <v>8</v>
      </c>
      <c r="E4" t="s">
        <v>416</v>
      </c>
      <c r="F4" t="s">
        <v>417</v>
      </c>
    </row>
    <row r="5" spans="2:6">
      <c r="B5" t="s">
        <v>418</v>
      </c>
      <c r="C5" t="s">
        <v>419</v>
      </c>
      <c r="D5">
        <v>12</v>
      </c>
      <c r="E5" t="s">
        <v>420</v>
      </c>
      <c r="F5" t="s">
        <v>421</v>
      </c>
    </row>
    <row r="6" spans="2:6">
      <c r="B6" t="s">
        <v>422</v>
      </c>
      <c r="C6" t="s">
        <v>423</v>
      </c>
      <c r="D6">
        <v>16</v>
      </c>
      <c r="E6" t="s">
        <v>424</v>
      </c>
      <c r="F6" t="s">
        <v>425</v>
      </c>
    </row>
    <row r="7" spans="2:6">
      <c r="B7" t="s">
        <v>426</v>
      </c>
      <c r="C7" t="s">
        <v>427</v>
      </c>
      <c r="D7">
        <v>20</v>
      </c>
      <c r="E7" t="s">
        <v>412</v>
      </c>
      <c r="F7" t="s">
        <v>413</v>
      </c>
    </row>
    <row r="8" spans="2:6">
      <c r="B8" t="s">
        <v>428</v>
      </c>
      <c r="C8" t="s">
        <v>429</v>
      </c>
      <c r="D8">
        <v>24</v>
      </c>
      <c r="E8" t="s">
        <v>430</v>
      </c>
      <c r="F8" t="s">
        <v>431</v>
      </c>
    </row>
    <row r="9" spans="2:6">
      <c r="B9" t="s">
        <v>432</v>
      </c>
      <c r="C9" t="s">
        <v>433</v>
      </c>
      <c r="D9">
        <v>660</v>
      </c>
      <c r="E9" t="s">
        <v>434</v>
      </c>
      <c r="F9" t="s">
        <v>435</v>
      </c>
    </row>
    <row r="10" spans="2:6">
      <c r="B10" t="s">
        <v>436</v>
      </c>
      <c r="C10" t="s">
        <v>437</v>
      </c>
      <c r="D10">
        <v>28</v>
      </c>
      <c r="E10" t="s">
        <v>434</v>
      </c>
      <c r="F10" t="s">
        <v>435</v>
      </c>
    </row>
    <row r="11" spans="2:6">
      <c r="B11" t="s">
        <v>438</v>
      </c>
      <c r="C11" t="s">
        <v>439</v>
      </c>
      <c r="D11">
        <v>32</v>
      </c>
      <c r="E11" t="s">
        <v>440</v>
      </c>
      <c r="F11" t="s">
        <v>441</v>
      </c>
    </row>
    <row r="12" spans="2:6">
      <c r="B12" t="s">
        <v>442</v>
      </c>
      <c r="C12" t="s">
        <v>443</v>
      </c>
      <c r="D12">
        <v>51</v>
      </c>
      <c r="E12" t="s">
        <v>444</v>
      </c>
      <c r="F12" t="s">
        <v>445</v>
      </c>
    </row>
    <row r="13" spans="2:6">
      <c r="B13" t="s">
        <v>446</v>
      </c>
      <c r="C13" t="s">
        <v>447</v>
      </c>
      <c r="D13">
        <v>533</v>
      </c>
      <c r="E13" t="s">
        <v>448</v>
      </c>
      <c r="F13" t="s">
        <v>449</v>
      </c>
    </row>
    <row r="14" spans="2:6">
      <c r="B14" t="s">
        <v>450</v>
      </c>
      <c r="C14" t="s">
        <v>451</v>
      </c>
      <c r="D14">
        <v>36</v>
      </c>
      <c r="E14" t="s">
        <v>452</v>
      </c>
      <c r="F14" t="s">
        <v>453</v>
      </c>
    </row>
    <row r="15" spans="2:6">
      <c r="B15" t="s">
        <v>454</v>
      </c>
      <c r="C15" t="s">
        <v>455</v>
      </c>
      <c r="D15">
        <v>40</v>
      </c>
      <c r="E15" t="s">
        <v>412</v>
      </c>
      <c r="F15" t="s">
        <v>413</v>
      </c>
    </row>
    <row r="16" spans="2:6">
      <c r="B16" t="s">
        <v>456</v>
      </c>
      <c r="C16" t="s">
        <v>457</v>
      </c>
      <c r="D16">
        <v>31</v>
      </c>
      <c r="E16" t="s">
        <v>458</v>
      </c>
      <c r="F16" t="s">
        <v>459</v>
      </c>
    </row>
    <row r="17" spans="2:6">
      <c r="B17" t="s">
        <v>460</v>
      </c>
      <c r="C17" t="s">
        <v>461</v>
      </c>
      <c r="D17">
        <v>44</v>
      </c>
      <c r="E17" t="s">
        <v>462</v>
      </c>
      <c r="F17" t="s">
        <v>463</v>
      </c>
    </row>
    <row r="18" spans="2:6">
      <c r="B18" t="s">
        <v>464</v>
      </c>
      <c r="C18" t="s">
        <v>465</v>
      </c>
      <c r="D18">
        <v>48</v>
      </c>
      <c r="E18" t="s">
        <v>466</v>
      </c>
      <c r="F18" t="s">
        <v>467</v>
      </c>
    </row>
    <row r="19" spans="2:6">
      <c r="B19" t="s">
        <v>468</v>
      </c>
      <c r="C19" t="s">
        <v>469</v>
      </c>
      <c r="D19">
        <v>50</v>
      </c>
      <c r="E19" t="s">
        <v>470</v>
      </c>
      <c r="F19" t="s">
        <v>471</v>
      </c>
    </row>
    <row r="20" spans="2:6">
      <c r="B20" t="s">
        <v>472</v>
      </c>
      <c r="C20" t="s">
        <v>473</v>
      </c>
      <c r="D20">
        <v>52</v>
      </c>
      <c r="E20" t="s">
        <v>474</v>
      </c>
      <c r="F20" t="s">
        <v>475</v>
      </c>
    </row>
    <row r="21" spans="2:6">
      <c r="B21" t="s">
        <v>476</v>
      </c>
      <c r="C21" t="s">
        <v>477</v>
      </c>
      <c r="D21">
        <v>112</v>
      </c>
      <c r="E21" t="s">
        <v>478</v>
      </c>
      <c r="F21" t="s">
        <v>479</v>
      </c>
    </row>
    <row r="22" spans="2:6">
      <c r="B22" t="s">
        <v>480</v>
      </c>
      <c r="C22" t="s">
        <v>481</v>
      </c>
      <c r="D22">
        <v>56</v>
      </c>
      <c r="E22" t="s">
        <v>412</v>
      </c>
      <c r="F22" t="s">
        <v>413</v>
      </c>
    </row>
    <row r="23" spans="2:6">
      <c r="B23" t="s">
        <v>482</v>
      </c>
      <c r="C23" t="s">
        <v>483</v>
      </c>
      <c r="D23">
        <v>84</v>
      </c>
      <c r="E23" t="s">
        <v>484</v>
      </c>
      <c r="F23" t="s">
        <v>485</v>
      </c>
    </row>
    <row r="24" spans="2:6">
      <c r="B24" t="s">
        <v>486</v>
      </c>
      <c r="C24" t="s">
        <v>487</v>
      </c>
      <c r="D24">
        <v>204</v>
      </c>
      <c r="E24" t="s">
        <v>488</v>
      </c>
      <c r="F24" t="s">
        <v>489</v>
      </c>
    </row>
    <row r="25" spans="2:6">
      <c r="B25" t="s">
        <v>490</v>
      </c>
      <c r="C25" t="s">
        <v>491</v>
      </c>
      <c r="D25">
        <v>60</v>
      </c>
      <c r="E25" t="s">
        <v>492</v>
      </c>
      <c r="F25" t="s">
        <v>493</v>
      </c>
    </row>
    <row r="26" spans="2:6">
      <c r="B26" t="s">
        <v>494</v>
      </c>
      <c r="C26" t="s">
        <v>495</v>
      </c>
      <c r="D26">
        <v>64</v>
      </c>
      <c r="E26" t="s">
        <v>496</v>
      </c>
      <c r="F26" t="s">
        <v>497</v>
      </c>
    </row>
    <row r="27" spans="2:6">
      <c r="B27" t="s">
        <v>498</v>
      </c>
      <c r="C27" t="s">
        <v>499</v>
      </c>
      <c r="D27">
        <v>68</v>
      </c>
      <c r="E27" t="s">
        <v>500</v>
      </c>
      <c r="F27" t="s">
        <v>501</v>
      </c>
    </row>
    <row r="28" spans="2:6">
      <c r="B28" t="s">
        <v>502</v>
      </c>
      <c r="C28" t="s">
        <v>503</v>
      </c>
      <c r="D28">
        <v>535</v>
      </c>
      <c r="E28" t="s">
        <v>504</v>
      </c>
      <c r="F28" t="s">
        <v>504</v>
      </c>
    </row>
    <row r="29" spans="2:6">
      <c r="B29" t="s">
        <v>505</v>
      </c>
      <c r="C29" t="s">
        <v>506</v>
      </c>
      <c r="D29">
        <v>70</v>
      </c>
      <c r="E29" t="s">
        <v>507</v>
      </c>
      <c r="F29" t="s">
        <v>508</v>
      </c>
    </row>
    <row r="30" spans="2:6">
      <c r="B30" t="s">
        <v>509</v>
      </c>
      <c r="C30" t="s">
        <v>510</v>
      </c>
      <c r="D30">
        <v>72</v>
      </c>
      <c r="E30" t="s">
        <v>511</v>
      </c>
      <c r="F30" t="s">
        <v>512</v>
      </c>
    </row>
    <row r="31" spans="2:6">
      <c r="B31" t="s">
        <v>513</v>
      </c>
      <c r="C31" t="s">
        <v>514</v>
      </c>
      <c r="D31">
        <v>76</v>
      </c>
      <c r="E31" t="s">
        <v>515</v>
      </c>
      <c r="F31" t="s">
        <v>516</v>
      </c>
    </row>
    <row r="32" spans="2:6">
      <c r="B32" t="s">
        <v>517</v>
      </c>
      <c r="C32" t="s">
        <v>518</v>
      </c>
      <c r="D32">
        <v>92</v>
      </c>
      <c r="E32" t="s">
        <v>504</v>
      </c>
      <c r="F32" t="s">
        <v>504</v>
      </c>
    </row>
    <row r="33" spans="2:6">
      <c r="B33" t="s">
        <v>519</v>
      </c>
      <c r="C33" t="s">
        <v>520</v>
      </c>
      <c r="D33">
        <v>96</v>
      </c>
      <c r="E33" t="s">
        <v>521</v>
      </c>
      <c r="F33" t="s">
        <v>522</v>
      </c>
    </row>
    <row r="34" spans="2:6">
      <c r="B34" t="s">
        <v>523</v>
      </c>
      <c r="C34" t="s">
        <v>524</v>
      </c>
      <c r="D34">
        <v>100</v>
      </c>
      <c r="E34" t="s">
        <v>525</v>
      </c>
      <c r="F34" t="s">
        <v>526</v>
      </c>
    </row>
    <row r="35" spans="2:6">
      <c r="B35" t="s">
        <v>527</v>
      </c>
      <c r="C35" t="s">
        <v>528</v>
      </c>
      <c r="D35">
        <v>854</v>
      </c>
      <c r="E35" t="s">
        <v>488</v>
      </c>
      <c r="F35" t="s">
        <v>489</v>
      </c>
    </row>
    <row r="36" spans="2:6">
      <c r="B36" t="s">
        <v>529</v>
      </c>
      <c r="C36" t="s">
        <v>530</v>
      </c>
      <c r="D36">
        <v>108</v>
      </c>
      <c r="E36" t="s">
        <v>531</v>
      </c>
      <c r="F36" t="s">
        <v>532</v>
      </c>
    </row>
    <row r="37" spans="2:6">
      <c r="B37" t="s">
        <v>533</v>
      </c>
      <c r="C37" t="s">
        <v>534</v>
      </c>
      <c r="D37">
        <v>132</v>
      </c>
      <c r="E37" t="s">
        <v>535</v>
      </c>
      <c r="F37" t="s">
        <v>536</v>
      </c>
    </row>
    <row r="38" spans="2:6">
      <c r="B38" t="s">
        <v>537</v>
      </c>
      <c r="C38" t="s">
        <v>538</v>
      </c>
      <c r="D38">
        <v>116</v>
      </c>
      <c r="E38" t="s">
        <v>539</v>
      </c>
      <c r="F38" t="s">
        <v>540</v>
      </c>
    </row>
    <row r="39" spans="2:6">
      <c r="B39" t="s">
        <v>541</v>
      </c>
      <c r="C39" t="s">
        <v>542</v>
      </c>
      <c r="D39">
        <v>120</v>
      </c>
      <c r="E39" t="s">
        <v>543</v>
      </c>
      <c r="F39" t="s">
        <v>544</v>
      </c>
    </row>
    <row r="40" spans="2:6">
      <c r="B40" t="s">
        <v>545</v>
      </c>
      <c r="C40" t="s">
        <v>546</v>
      </c>
      <c r="D40">
        <v>124</v>
      </c>
      <c r="E40" t="s">
        <v>547</v>
      </c>
      <c r="F40" t="s">
        <v>548</v>
      </c>
    </row>
    <row r="41" spans="2:6">
      <c r="B41" t="s">
        <v>549</v>
      </c>
      <c r="C41" t="s">
        <v>550</v>
      </c>
      <c r="D41">
        <v>136</v>
      </c>
      <c r="E41" t="s">
        <v>551</v>
      </c>
      <c r="F41" t="s">
        <v>552</v>
      </c>
    </row>
    <row r="42" spans="2:6">
      <c r="B42" t="s">
        <v>553</v>
      </c>
      <c r="C42" t="s">
        <v>554</v>
      </c>
      <c r="D42">
        <v>140</v>
      </c>
      <c r="E42" t="s">
        <v>543</v>
      </c>
      <c r="F42" t="s">
        <v>544</v>
      </c>
    </row>
    <row r="43" spans="2:6">
      <c r="B43" t="s">
        <v>555</v>
      </c>
      <c r="C43" t="s">
        <v>556</v>
      </c>
      <c r="D43">
        <v>148</v>
      </c>
      <c r="E43" t="s">
        <v>543</v>
      </c>
      <c r="F43" t="s">
        <v>544</v>
      </c>
    </row>
    <row r="44" spans="2:6">
      <c r="B44" t="s">
        <v>557</v>
      </c>
      <c r="C44" t="s">
        <v>558</v>
      </c>
      <c r="D44">
        <v>152</v>
      </c>
      <c r="E44" t="s">
        <v>559</v>
      </c>
      <c r="F44" t="s">
        <v>560</v>
      </c>
    </row>
    <row r="45" spans="2:6">
      <c r="B45" t="s">
        <v>561</v>
      </c>
      <c r="C45" t="s">
        <v>562</v>
      </c>
      <c r="D45">
        <v>156</v>
      </c>
      <c r="E45" t="s">
        <v>563</v>
      </c>
      <c r="F45" t="s">
        <v>564</v>
      </c>
    </row>
    <row r="46" spans="2:6">
      <c r="B46" t="s">
        <v>565</v>
      </c>
      <c r="C46" t="s">
        <v>566</v>
      </c>
      <c r="D46">
        <v>344</v>
      </c>
      <c r="E46" t="s">
        <v>567</v>
      </c>
      <c r="F46" t="s">
        <v>568</v>
      </c>
    </row>
    <row r="47" spans="2:6">
      <c r="B47" t="s">
        <v>569</v>
      </c>
      <c r="C47" t="s">
        <v>570</v>
      </c>
      <c r="D47">
        <v>446</v>
      </c>
      <c r="E47" t="s">
        <v>571</v>
      </c>
      <c r="F47" t="s">
        <v>572</v>
      </c>
    </row>
    <row r="48" spans="2:6">
      <c r="B48" t="s">
        <v>573</v>
      </c>
      <c r="C48" t="s">
        <v>574</v>
      </c>
      <c r="D48">
        <v>170</v>
      </c>
      <c r="E48" t="s">
        <v>575</v>
      </c>
      <c r="F48" t="s">
        <v>576</v>
      </c>
    </row>
    <row r="49" spans="2:6">
      <c r="B49" t="s">
        <v>577</v>
      </c>
      <c r="C49" t="s">
        <v>578</v>
      </c>
      <c r="D49">
        <v>174</v>
      </c>
      <c r="E49" t="s">
        <v>579</v>
      </c>
      <c r="F49" t="s">
        <v>580</v>
      </c>
    </row>
    <row r="50" spans="2:6">
      <c r="B50" t="s">
        <v>581</v>
      </c>
      <c r="C50" t="s">
        <v>582</v>
      </c>
      <c r="D50">
        <v>178</v>
      </c>
      <c r="E50" t="s">
        <v>543</v>
      </c>
      <c r="F50" t="s">
        <v>544</v>
      </c>
    </row>
    <row r="51" spans="2:6">
      <c r="B51" t="s">
        <v>583</v>
      </c>
      <c r="C51" t="s">
        <v>584</v>
      </c>
      <c r="D51">
        <v>184</v>
      </c>
      <c r="E51" t="s">
        <v>585</v>
      </c>
      <c r="F51" t="s">
        <v>586</v>
      </c>
    </row>
    <row r="52" spans="2:6">
      <c r="B52" t="s">
        <v>587</v>
      </c>
      <c r="C52" t="s">
        <v>588</v>
      </c>
      <c r="D52">
        <v>188</v>
      </c>
      <c r="E52" t="s">
        <v>589</v>
      </c>
      <c r="F52" t="s">
        <v>590</v>
      </c>
    </row>
    <row r="53" spans="2:6">
      <c r="B53" t="s">
        <v>591</v>
      </c>
      <c r="C53" t="s">
        <v>592</v>
      </c>
      <c r="D53">
        <v>384</v>
      </c>
      <c r="E53" t="s">
        <v>488</v>
      </c>
      <c r="F53" t="s">
        <v>489</v>
      </c>
    </row>
    <row r="54" spans="2:6">
      <c r="B54" t="s">
        <v>593</v>
      </c>
      <c r="C54" t="s">
        <v>594</v>
      </c>
      <c r="D54">
        <v>191</v>
      </c>
      <c r="E54" t="s">
        <v>595</v>
      </c>
      <c r="F54" t="s">
        <v>596</v>
      </c>
    </row>
    <row r="55" spans="2:6">
      <c r="B55" t="s">
        <v>597</v>
      </c>
      <c r="C55" t="s">
        <v>598</v>
      </c>
      <c r="D55">
        <v>192</v>
      </c>
      <c r="E55" t="s">
        <v>599</v>
      </c>
      <c r="F55" t="s">
        <v>600</v>
      </c>
    </row>
    <row r="56" spans="2:6">
      <c r="B56" t="s">
        <v>601</v>
      </c>
      <c r="C56" t="s">
        <v>602</v>
      </c>
      <c r="D56">
        <v>531</v>
      </c>
      <c r="E56" t="s">
        <v>603</v>
      </c>
      <c r="F56" t="s">
        <v>604</v>
      </c>
    </row>
    <row r="57" spans="2:6">
      <c r="B57" t="s">
        <v>605</v>
      </c>
      <c r="C57" t="s">
        <v>606</v>
      </c>
      <c r="D57">
        <v>196</v>
      </c>
      <c r="E57" t="s">
        <v>412</v>
      </c>
      <c r="F57" t="s">
        <v>413</v>
      </c>
    </row>
    <row r="58" spans="2:6">
      <c r="B58" t="s">
        <v>607</v>
      </c>
      <c r="C58" t="s">
        <v>608</v>
      </c>
      <c r="D58">
        <v>203</v>
      </c>
      <c r="E58" t="s">
        <v>609</v>
      </c>
      <c r="F58" t="s">
        <v>610</v>
      </c>
    </row>
    <row r="59" spans="2:6">
      <c r="B59" t="s">
        <v>611</v>
      </c>
      <c r="C59" t="s">
        <v>612</v>
      </c>
      <c r="D59">
        <v>408</v>
      </c>
      <c r="E59" t="s">
        <v>613</v>
      </c>
      <c r="F59" t="s">
        <v>614</v>
      </c>
    </row>
    <row r="60" spans="2:6">
      <c r="B60" t="s">
        <v>615</v>
      </c>
      <c r="C60" t="s">
        <v>616</v>
      </c>
      <c r="D60">
        <v>180</v>
      </c>
      <c r="E60" t="s">
        <v>617</v>
      </c>
      <c r="F60" t="s">
        <v>618</v>
      </c>
    </row>
    <row r="61" spans="2:6">
      <c r="B61" t="s">
        <v>619</v>
      </c>
      <c r="C61" t="s">
        <v>620</v>
      </c>
      <c r="D61">
        <v>208</v>
      </c>
      <c r="E61" t="s">
        <v>621</v>
      </c>
      <c r="F61" t="s">
        <v>622</v>
      </c>
    </row>
    <row r="62" spans="2:6">
      <c r="B62" t="s">
        <v>623</v>
      </c>
      <c r="C62" t="s">
        <v>624</v>
      </c>
      <c r="D62">
        <v>262</v>
      </c>
      <c r="E62" t="s">
        <v>625</v>
      </c>
      <c r="F62" t="s">
        <v>626</v>
      </c>
    </row>
    <row r="63" spans="2:6">
      <c r="B63" t="s">
        <v>627</v>
      </c>
      <c r="C63" t="s">
        <v>628</v>
      </c>
      <c r="D63">
        <v>212</v>
      </c>
      <c r="E63" t="s">
        <v>434</v>
      </c>
      <c r="F63" t="s">
        <v>435</v>
      </c>
    </row>
    <row r="64" spans="2:6">
      <c r="B64" t="s">
        <v>629</v>
      </c>
      <c r="C64" t="s">
        <v>630</v>
      </c>
      <c r="D64">
        <v>214</v>
      </c>
      <c r="E64" t="s">
        <v>631</v>
      </c>
      <c r="F64" t="s">
        <v>632</v>
      </c>
    </row>
    <row r="65" spans="2:6">
      <c r="B65" t="s">
        <v>633</v>
      </c>
      <c r="C65" t="s">
        <v>634</v>
      </c>
      <c r="D65">
        <v>218</v>
      </c>
      <c r="E65" t="s">
        <v>424</v>
      </c>
      <c r="F65" t="s">
        <v>425</v>
      </c>
    </row>
    <row r="66" spans="2:6">
      <c r="B66" t="s">
        <v>635</v>
      </c>
      <c r="C66" t="s">
        <v>636</v>
      </c>
      <c r="D66">
        <v>818</v>
      </c>
      <c r="E66" t="s">
        <v>637</v>
      </c>
      <c r="F66" t="s">
        <v>638</v>
      </c>
    </row>
    <row r="67" spans="2:6">
      <c r="B67" t="s">
        <v>639</v>
      </c>
      <c r="C67" t="s">
        <v>640</v>
      </c>
      <c r="D67">
        <v>222</v>
      </c>
      <c r="E67" t="s">
        <v>641</v>
      </c>
      <c r="F67" t="s">
        <v>642</v>
      </c>
    </row>
    <row r="68" spans="2:6">
      <c r="B68" t="s">
        <v>643</v>
      </c>
      <c r="C68" t="s">
        <v>644</v>
      </c>
      <c r="D68">
        <v>226</v>
      </c>
      <c r="E68" t="s">
        <v>543</v>
      </c>
      <c r="F68" t="s">
        <v>544</v>
      </c>
    </row>
    <row r="69" spans="2:6">
      <c r="B69" t="s">
        <v>645</v>
      </c>
      <c r="C69" t="s">
        <v>646</v>
      </c>
      <c r="D69">
        <v>232</v>
      </c>
      <c r="E69" t="s">
        <v>647</v>
      </c>
      <c r="F69" t="s">
        <v>648</v>
      </c>
    </row>
    <row r="70" spans="2:6">
      <c r="B70" t="s">
        <v>649</v>
      </c>
      <c r="C70" t="s">
        <v>650</v>
      </c>
      <c r="D70">
        <v>233</v>
      </c>
      <c r="E70" t="s">
        <v>412</v>
      </c>
      <c r="F70" t="s">
        <v>413</v>
      </c>
    </row>
    <row r="71" spans="2:6">
      <c r="B71" t="s">
        <v>651</v>
      </c>
      <c r="C71" t="s">
        <v>652</v>
      </c>
      <c r="D71">
        <v>231</v>
      </c>
      <c r="E71" t="s">
        <v>653</v>
      </c>
      <c r="F71" t="s">
        <v>654</v>
      </c>
    </row>
    <row r="72" spans="2:6">
      <c r="B72" t="s">
        <v>655</v>
      </c>
      <c r="C72" t="s">
        <v>656</v>
      </c>
      <c r="D72">
        <v>234</v>
      </c>
      <c r="E72" t="s">
        <v>621</v>
      </c>
      <c r="F72" t="s">
        <v>622</v>
      </c>
    </row>
    <row r="73" spans="2:6">
      <c r="B73" t="s">
        <v>657</v>
      </c>
      <c r="C73" t="s">
        <v>658</v>
      </c>
      <c r="D73">
        <v>238</v>
      </c>
      <c r="E73" t="s">
        <v>659</v>
      </c>
      <c r="F73" t="s">
        <v>660</v>
      </c>
    </row>
    <row r="74" spans="2:6">
      <c r="B74" t="s">
        <v>661</v>
      </c>
      <c r="C74" t="s">
        <v>662</v>
      </c>
      <c r="D74">
        <v>242</v>
      </c>
      <c r="E74" t="s">
        <v>663</v>
      </c>
      <c r="F74" t="s">
        <v>664</v>
      </c>
    </row>
    <row r="75" spans="2:6">
      <c r="B75" t="s">
        <v>665</v>
      </c>
      <c r="C75" t="s">
        <v>666</v>
      </c>
      <c r="D75">
        <v>246</v>
      </c>
      <c r="E75" t="s">
        <v>412</v>
      </c>
      <c r="F75" t="s">
        <v>413</v>
      </c>
    </row>
    <row r="76" spans="2:6">
      <c r="B76" t="s">
        <v>667</v>
      </c>
      <c r="C76" t="s">
        <v>668</v>
      </c>
      <c r="D76">
        <v>250</v>
      </c>
      <c r="E76" t="s">
        <v>412</v>
      </c>
      <c r="F76" t="s">
        <v>413</v>
      </c>
    </row>
    <row r="77" spans="2:6">
      <c r="B77" t="s">
        <v>669</v>
      </c>
      <c r="C77" t="s">
        <v>670</v>
      </c>
      <c r="D77">
        <v>254</v>
      </c>
      <c r="E77" t="s">
        <v>412</v>
      </c>
      <c r="F77" t="s">
        <v>413</v>
      </c>
    </row>
    <row r="78" spans="2:6">
      <c r="B78" t="s">
        <v>671</v>
      </c>
      <c r="C78" t="s">
        <v>672</v>
      </c>
      <c r="D78">
        <v>258</v>
      </c>
      <c r="E78" t="s">
        <v>673</v>
      </c>
      <c r="F78" t="s">
        <v>674</v>
      </c>
    </row>
    <row r="79" spans="2:6">
      <c r="B79" t="s">
        <v>675</v>
      </c>
      <c r="C79" t="s">
        <v>676</v>
      </c>
      <c r="D79">
        <v>266</v>
      </c>
      <c r="E79" t="s">
        <v>543</v>
      </c>
      <c r="F79" t="s">
        <v>544</v>
      </c>
    </row>
    <row r="80" spans="2:6">
      <c r="B80" t="s">
        <v>677</v>
      </c>
      <c r="C80" t="s">
        <v>678</v>
      </c>
      <c r="D80">
        <v>270</v>
      </c>
      <c r="E80" t="s">
        <v>679</v>
      </c>
      <c r="F80" t="s">
        <v>680</v>
      </c>
    </row>
    <row r="81" spans="2:6">
      <c r="B81" t="s">
        <v>681</v>
      </c>
      <c r="C81" t="s">
        <v>682</v>
      </c>
      <c r="D81">
        <v>268</v>
      </c>
      <c r="E81" t="s">
        <v>683</v>
      </c>
      <c r="F81" t="s">
        <v>684</v>
      </c>
    </row>
    <row r="82" spans="2:6">
      <c r="B82" t="s">
        <v>685</v>
      </c>
      <c r="C82" t="s">
        <v>686</v>
      </c>
      <c r="D82">
        <v>276</v>
      </c>
      <c r="E82" t="s">
        <v>412</v>
      </c>
      <c r="F82" t="s">
        <v>413</v>
      </c>
    </row>
    <row r="83" spans="2:6">
      <c r="B83" t="s">
        <v>687</v>
      </c>
      <c r="C83" t="s">
        <v>688</v>
      </c>
      <c r="D83">
        <v>288</v>
      </c>
      <c r="E83" t="s">
        <v>689</v>
      </c>
      <c r="F83" t="s">
        <v>690</v>
      </c>
    </row>
    <row r="84" spans="2:6">
      <c r="B84" t="s">
        <v>691</v>
      </c>
      <c r="C84" t="s">
        <v>692</v>
      </c>
      <c r="D84">
        <v>292</v>
      </c>
      <c r="E84" t="s">
        <v>693</v>
      </c>
      <c r="F84" t="s">
        <v>694</v>
      </c>
    </row>
    <row r="85" spans="2:6">
      <c r="B85" t="s">
        <v>695</v>
      </c>
      <c r="C85" t="s">
        <v>696</v>
      </c>
      <c r="D85">
        <v>300</v>
      </c>
      <c r="E85" t="s">
        <v>412</v>
      </c>
      <c r="F85" t="s">
        <v>413</v>
      </c>
    </row>
    <row r="86" spans="2:6">
      <c r="B86" t="s">
        <v>697</v>
      </c>
      <c r="C86" t="s">
        <v>698</v>
      </c>
      <c r="D86">
        <v>304</v>
      </c>
      <c r="E86" t="s">
        <v>621</v>
      </c>
      <c r="F86" t="s">
        <v>622</v>
      </c>
    </row>
    <row r="87" spans="2:6">
      <c r="B87" t="s">
        <v>699</v>
      </c>
      <c r="C87" t="s">
        <v>700</v>
      </c>
      <c r="D87">
        <v>308</v>
      </c>
      <c r="E87" t="s">
        <v>434</v>
      </c>
      <c r="F87" t="s">
        <v>435</v>
      </c>
    </row>
    <row r="88" spans="2:6">
      <c r="B88" t="s">
        <v>701</v>
      </c>
      <c r="C88" t="s">
        <v>702</v>
      </c>
      <c r="D88">
        <v>312</v>
      </c>
      <c r="E88" t="s">
        <v>412</v>
      </c>
      <c r="F88" t="s">
        <v>413</v>
      </c>
    </row>
    <row r="89" spans="2:6">
      <c r="B89" t="s">
        <v>703</v>
      </c>
      <c r="C89" t="s">
        <v>704</v>
      </c>
      <c r="D89">
        <v>316</v>
      </c>
      <c r="E89" t="s">
        <v>424</v>
      </c>
      <c r="F89" t="s">
        <v>425</v>
      </c>
    </row>
    <row r="90" spans="2:6">
      <c r="B90" t="s">
        <v>705</v>
      </c>
      <c r="C90" t="s">
        <v>706</v>
      </c>
      <c r="D90">
        <v>320</v>
      </c>
      <c r="E90" t="s">
        <v>707</v>
      </c>
      <c r="F90" t="s">
        <v>708</v>
      </c>
    </row>
    <row r="91" spans="2:6">
      <c r="B91" t="s">
        <v>709</v>
      </c>
      <c r="C91" t="s">
        <v>710</v>
      </c>
      <c r="D91">
        <v>831</v>
      </c>
      <c r="E91" t="s">
        <v>711</v>
      </c>
      <c r="F91" t="s">
        <v>712</v>
      </c>
    </row>
    <row r="92" spans="2:6">
      <c r="B92" t="s">
        <v>713</v>
      </c>
      <c r="C92" t="s">
        <v>714</v>
      </c>
      <c r="D92">
        <v>324</v>
      </c>
      <c r="E92" t="s">
        <v>715</v>
      </c>
      <c r="F92" t="s">
        <v>716</v>
      </c>
    </row>
    <row r="93" spans="2:6">
      <c r="B93" t="s">
        <v>717</v>
      </c>
      <c r="C93" t="s">
        <v>718</v>
      </c>
      <c r="D93">
        <v>624</v>
      </c>
      <c r="E93" t="s">
        <v>488</v>
      </c>
      <c r="F93" t="s">
        <v>489</v>
      </c>
    </row>
    <row r="94" spans="2:6">
      <c r="B94" t="s">
        <v>719</v>
      </c>
      <c r="C94" t="s">
        <v>720</v>
      </c>
      <c r="D94">
        <v>328</v>
      </c>
      <c r="E94" t="s">
        <v>721</v>
      </c>
      <c r="F94" t="s">
        <v>722</v>
      </c>
    </row>
    <row r="95" spans="2:6">
      <c r="B95" t="s">
        <v>723</v>
      </c>
      <c r="C95" t="s">
        <v>724</v>
      </c>
      <c r="D95">
        <v>332</v>
      </c>
      <c r="E95" t="s">
        <v>725</v>
      </c>
      <c r="F95" t="s">
        <v>726</v>
      </c>
    </row>
    <row r="96" spans="2:6">
      <c r="B96" t="s">
        <v>727</v>
      </c>
      <c r="C96" t="s">
        <v>728</v>
      </c>
      <c r="D96">
        <v>336</v>
      </c>
      <c r="E96" t="s">
        <v>412</v>
      </c>
      <c r="F96" t="s">
        <v>413</v>
      </c>
    </row>
    <row r="97" spans="2:6">
      <c r="B97" t="s">
        <v>729</v>
      </c>
      <c r="C97" t="s">
        <v>730</v>
      </c>
      <c r="D97">
        <v>340</v>
      </c>
      <c r="E97" t="s">
        <v>731</v>
      </c>
      <c r="F97" t="s">
        <v>732</v>
      </c>
    </row>
    <row r="98" spans="2:6">
      <c r="B98" t="s">
        <v>733</v>
      </c>
      <c r="C98" t="s">
        <v>734</v>
      </c>
      <c r="D98">
        <v>348</v>
      </c>
      <c r="E98" t="s">
        <v>735</v>
      </c>
      <c r="F98" t="s">
        <v>736</v>
      </c>
    </row>
    <row r="99" spans="2:6">
      <c r="B99" t="s">
        <v>737</v>
      </c>
      <c r="C99" t="s">
        <v>738</v>
      </c>
      <c r="D99">
        <v>352</v>
      </c>
      <c r="E99" t="s">
        <v>739</v>
      </c>
      <c r="F99" t="s">
        <v>740</v>
      </c>
    </row>
    <row r="100" spans="2:6">
      <c r="B100" t="s">
        <v>741</v>
      </c>
      <c r="C100" t="s">
        <v>742</v>
      </c>
      <c r="D100">
        <v>356</v>
      </c>
      <c r="E100" t="s">
        <v>496</v>
      </c>
      <c r="F100" t="s">
        <v>497</v>
      </c>
    </row>
    <row r="101" spans="2:6">
      <c r="B101" t="s">
        <v>743</v>
      </c>
      <c r="C101" t="s">
        <v>744</v>
      </c>
      <c r="D101">
        <v>360</v>
      </c>
      <c r="E101" t="s">
        <v>745</v>
      </c>
      <c r="F101" t="s">
        <v>746</v>
      </c>
    </row>
    <row r="102" spans="2:6">
      <c r="B102" t="s">
        <v>747</v>
      </c>
      <c r="C102" t="s">
        <v>748</v>
      </c>
      <c r="D102">
        <v>364</v>
      </c>
      <c r="E102" t="s">
        <v>749</v>
      </c>
      <c r="F102" t="s">
        <v>750</v>
      </c>
    </row>
    <row r="103" spans="2:6">
      <c r="B103" t="s">
        <v>751</v>
      </c>
      <c r="C103" t="s">
        <v>752</v>
      </c>
      <c r="D103">
        <v>368</v>
      </c>
      <c r="E103" t="s">
        <v>753</v>
      </c>
      <c r="F103" t="s">
        <v>754</v>
      </c>
    </row>
    <row r="104" spans="2:6">
      <c r="B104" t="s">
        <v>755</v>
      </c>
      <c r="C104" t="s">
        <v>756</v>
      </c>
      <c r="D104">
        <v>372</v>
      </c>
      <c r="E104" t="s">
        <v>412</v>
      </c>
      <c r="F104" t="s">
        <v>413</v>
      </c>
    </row>
    <row r="105" spans="2:6">
      <c r="B105" t="s">
        <v>757</v>
      </c>
      <c r="C105" t="s">
        <v>758</v>
      </c>
      <c r="D105">
        <v>833</v>
      </c>
      <c r="E105" t="s">
        <v>711</v>
      </c>
      <c r="F105" t="s">
        <v>712</v>
      </c>
    </row>
    <row r="106" spans="2:6">
      <c r="B106" t="s">
        <v>759</v>
      </c>
      <c r="C106" t="s">
        <v>760</v>
      </c>
      <c r="D106">
        <v>376</v>
      </c>
      <c r="E106" t="s">
        <v>761</v>
      </c>
      <c r="F106" t="s">
        <v>762</v>
      </c>
    </row>
    <row r="107" spans="2:6">
      <c r="B107" t="s">
        <v>763</v>
      </c>
      <c r="C107" t="s">
        <v>764</v>
      </c>
      <c r="D107">
        <v>380</v>
      </c>
      <c r="E107" t="s">
        <v>412</v>
      </c>
      <c r="F107" t="s">
        <v>413</v>
      </c>
    </row>
    <row r="108" spans="2:6">
      <c r="B108" t="s">
        <v>765</v>
      </c>
      <c r="C108" t="s">
        <v>766</v>
      </c>
      <c r="D108">
        <v>388</v>
      </c>
      <c r="E108" t="s">
        <v>767</v>
      </c>
      <c r="F108" t="s">
        <v>768</v>
      </c>
    </row>
    <row r="109" spans="2:6">
      <c r="B109" t="s">
        <v>769</v>
      </c>
      <c r="C109" t="s">
        <v>770</v>
      </c>
      <c r="D109">
        <v>392</v>
      </c>
      <c r="E109" t="s">
        <v>771</v>
      </c>
      <c r="F109" t="s">
        <v>772</v>
      </c>
    </row>
    <row r="110" spans="2:6">
      <c r="B110" t="s">
        <v>773</v>
      </c>
      <c r="C110" t="s">
        <v>774</v>
      </c>
      <c r="D110">
        <v>832</v>
      </c>
      <c r="E110" t="s">
        <v>711</v>
      </c>
      <c r="F110" t="s">
        <v>712</v>
      </c>
    </row>
    <row r="111" spans="2:6">
      <c r="B111" t="s">
        <v>775</v>
      </c>
      <c r="C111" t="s">
        <v>776</v>
      </c>
      <c r="D111">
        <v>400</v>
      </c>
      <c r="E111" t="s">
        <v>777</v>
      </c>
      <c r="F111" t="s">
        <v>778</v>
      </c>
    </row>
    <row r="112" spans="2:6">
      <c r="B112" t="s">
        <v>779</v>
      </c>
      <c r="C112" t="s">
        <v>780</v>
      </c>
      <c r="D112">
        <v>398</v>
      </c>
      <c r="E112" t="s">
        <v>781</v>
      </c>
      <c r="F112" t="s">
        <v>782</v>
      </c>
    </row>
    <row r="113" spans="2:6">
      <c r="B113" t="s">
        <v>783</v>
      </c>
      <c r="C113" t="s">
        <v>784</v>
      </c>
      <c r="D113">
        <v>404</v>
      </c>
      <c r="E113" t="s">
        <v>785</v>
      </c>
      <c r="F113" t="s">
        <v>786</v>
      </c>
    </row>
    <row r="114" spans="2:6">
      <c r="B114" t="s">
        <v>787</v>
      </c>
      <c r="C114" t="s">
        <v>788</v>
      </c>
      <c r="D114">
        <v>296</v>
      </c>
      <c r="E114" t="s">
        <v>452</v>
      </c>
      <c r="F114" t="s">
        <v>453</v>
      </c>
    </row>
    <row r="115" spans="2:6">
      <c r="B115" t="s">
        <v>789</v>
      </c>
      <c r="C115" t="s">
        <v>790</v>
      </c>
      <c r="D115">
        <v>414</v>
      </c>
      <c r="E115" t="s">
        <v>791</v>
      </c>
      <c r="F115" t="s">
        <v>792</v>
      </c>
    </row>
    <row r="116" spans="2:6">
      <c r="B116" t="s">
        <v>793</v>
      </c>
      <c r="C116" t="s">
        <v>794</v>
      </c>
      <c r="D116">
        <v>417</v>
      </c>
      <c r="E116" t="s">
        <v>795</v>
      </c>
      <c r="F116" t="s">
        <v>796</v>
      </c>
    </row>
    <row r="117" spans="2:6">
      <c r="B117" t="s">
        <v>797</v>
      </c>
      <c r="C117" t="s">
        <v>798</v>
      </c>
      <c r="D117">
        <v>418</v>
      </c>
      <c r="E117" t="s">
        <v>799</v>
      </c>
      <c r="F117" t="s">
        <v>800</v>
      </c>
    </row>
    <row r="118" spans="2:6">
      <c r="B118" t="s">
        <v>801</v>
      </c>
      <c r="C118" t="s">
        <v>802</v>
      </c>
      <c r="D118">
        <v>428</v>
      </c>
      <c r="E118" t="s">
        <v>412</v>
      </c>
      <c r="F118" t="s">
        <v>413</v>
      </c>
    </row>
    <row r="119" spans="2:6">
      <c r="B119" t="s">
        <v>803</v>
      </c>
      <c r="C119" t="s">
        <v>804</v>
      </c>
      <c r="D119">
        <v>422</v>
      </c>
      <c r="E119" t="s">
        <v>805</v>
      </c>
      <c r="F119" t="s">
        <v>806</v>
      </c>
    </row>
    <row r="120" spans="2:6">
      <c r="B120" t="s">
        <v>807</v>
      </c>
      <c r="C120" t="s">
        <v>808</v>
      </c>
      <c r="D120">
        <v>426</v>
      </c>
      <c r="E120" t="s">
        <v>809</v>
      </c>
      <c r="F120" t="s">
        <v>810</v>
      </c>
    </row>
    <row r="121" spans="2:6">
      <c r="B121" t="s">
        <v>811</v>
      </c>
      <c r="C121" t="s">
        <v>812</v>
      </c>
      <c r="D121">
        <v>430</v>
      </c>
      <c r="E121" t="s">
        <v>813</v>
      </c>
      <c r="F121" t="s">
        <v>814</v>
      </c>
    </row>
    <row r="122" spans="2:6">
      <c r="B122" t="s">
        <v>815</v>
      </c>
      <c r="C122" t="s">
        <v>816</v>
      </c>
      <c r="D122">
        <v>434</v>
      </c>
      <c r="E122" t="s">
        <v>817</v>
      </c>
      <c r="F122" t="s">
        <v>818</v>
      </c>
    </row>
    <row r="123" spans="2:6">
      <c r="B123" t="s">
        <v>819</v>
      </c>
      <c r="C123" t="s">
        <v>820</v>
      </c>
      <c r="D123">
        <v>438</v>
      </c>
      <c r="E123" t="s">
        <v>821</v>
      </c>
      <c r="F123" t="s">
        <v>822</v>
      </c>
    </row>
    <row r="124" spans="2:6">
      <c r="B124" t="s">
        <v>823</v>
      </c>
      <c r="C124" t="s">
        <v>824</v>
      </c>
      <c r="D124">
        <v>440</v>
      </c>
      <c r="E124" t="s">
        <v>412</v>
      </c>
      <c r="F124" t="s">
        <v>413</v>
      </c>
    </row>
    <row r="125" spans="2:6">
      <c r="B125" t="s">
        <v>825</v>
      </c>
      <c r="C125" t="s">
        <v>826</v>
      </c>
      <c r="D125">
        <v>442</v>
      </c>
      <c r="E125" t="s">
        <v>412</v>
      </c>
      <c r="F125" t="s">
        <v>413</v>
      </c>
    </row>
    <row r="126" spans="2:6">
      <c r="B126" t="s">
        <v>827</v>
      </c>
      <c r="C126" t="s">
        <v>828</v>
      </c>
      <c r="D126">
        <v>450</v>
      </c>
      <c r="E126" t="s">
        <v>829</v>
      </c>
      <c r="F126" t="s">
        <v>830</v>
      </c>
    </row>
    <row r="127" spans="2:6">
      <c r="B127" t="s">
        <v>831</v>
      </c>
      <c r="C127" t="s">
        <v>832</v>
      </c>
      <c r="D127">
        <v>454</v>
      </c>
      <c r="E127" t="s">
        <v>833</v>
      </c>
      <c r="F127" t="s">
        <v>834</v>
      </c>
    </row>
    <row r="128" spans="2:6">
      <c r="B128" t="s">
        <v>835</v>
      </c>
      <c r="C128" t="s">
        <v>836</v>
      </c>
      <c r="D128">
        <v>458</v>
      </c>
      <c r="E128" t="s">
        <v>837</v>
      </c>
      <c r="F128" t="s">
        <v>838</v>
      </c>
    </row>
    <row r="129" spans="2:6">
      <c r="B129" t="s">
        <v>839</v>
      </c>
      <c r="C129" t="s">
        <v>840</v>
      </c>
      <c r="D129">
        <v>462</v>
      </c>
      <c r="E129" t="s">
        <v>841</v>
      </c>
      <c r="F129" t="s">
        <v>842</v>
      </c>
    </row>
    <row r="130" spans="2:6">
      <c r="B130" t="s">
        <v>843</v>
      </c>
      <c r="C130" t="s">
        <v>844</v>
      </c>
      <c r="D130">
        <v>466</v>
      </c>
      <c r="E130" t="s">
        <v>488</v>
      </c>
      <c r="F130" t="s">
        <v>489</v>
      </c>
    </row>
    <row r="131" spans="2:6">
      <c r="B131" t="s">
        <v>845</v>
      </c>
      <c r="C131" t="s">
        <v>846</v>
      </c>
      <c r="D131">
        <v>470</v>
      </c>
      <c r="E131" t="s">
        <v>412</v>
      </c>
      <c r="F131" t="s">
        <v>413</v>
      </c>
    </row>
    <row r="132" spans="2:6">
      <c r="B132" t="s">
        <v>847</v>
      </c>
      <c r="C132" t="s">
        <v>848</v>
      </c>
      <c r="D132">
        <v>584</v>
      </c>
      <c r="E132" t="s">
        <v>424</v>
      </c>
      <c r="F132" t="s">
        <v>425</v>
      </c>
    </row>
    <row r="133" spans="2:6">
      <c r="B133" t="s">
        <v>849</v>
      </c>
      <c r="C133" t="s">
        <v>850</v>
      </c>
      <c r="D133">
        <v>474</v>
      </c>
      <c r="E133" t="s">
        <v>412</v>
      </c>
      <c r="F133" t="s">
        <v>413</v>
      </c>
    </row>
    <row r="134" spans="2:6">
      <c r="B134" t="s">
        <v>851</v>
      </c>
      <c r="C134" t="s">
        <v>852</v>
      </c>
      <c r="D134">
        <v>478</v>
      </c>
      <c r="E134" t="s">
        <v>853</v>
      </c>
      <c r="F134" t="s">
        <v>854</v>
      </c>
    </row>
    <row r="135" spans="2:6">
      <c r="B135" t="s">
        <v>855</v>
      </c>
      <c r="C135" t="s">
        <v>856</v>
      </c>
      <c r="D135">
        <v>480</v>
      </c>
      <c r="E135" t="s">
        <v>857</v>
      </c>
      <c r="F135" t="s">
        <v>858</v>
      </c>
    </row>
    <row r="136" spans="2:6">
      <c r="B136" t="s">
        <v>859</v>
      </c>
      <c r="C136" t="s">
        <v>860</v>
      </c>
      <c r="D136">
        <v>175</v>
      </c>
      <c r="E136" t="s">
        <v>412</v>
      </c>
      <c r="F136" t="s">
        <v>413</v>
      </c>
    </row>
    <row r="137" spans="2:6">
      <c r="B137" t="s">
        <v>861</v>
      </c>
      <c r="C137" t="s">
        <v>862</v>
      </c>
      <c r="D137">
        <v>484</v>
      </c>
      <c r="E137" t="s">
        <v>863</v>
      </c>
      <c r="F137" t="s">
        <v>864</v>
      </c>
    </row>
    <row r="138" spans="2:6">
      <c r="B138" t="s">
        <v>865</v>
      </c>
      <c r="C138" t="s">
        <v>866</v>
      </c>
      <c r="D138">
        <v>583</v>
      </c>
      <c r="E138" t="s">
        <v>424</v>
      </c>
      <c r="F138" t="s">
        <v>425</v>
      </c>
    </row>
    <row r="139" spans="2:6">
      <c r="B139" t="s">
        <v>867</v>
      </c>
      <c r="C139" t="s">
        <v>868</v>
      </c>
      <c r="D139">
        <v>492</v>
      </c>
      <c r="E139" t="s">
        <v>412</v>
      </c>
      <c r="F139" t="s">
        <v>413</v>
      </c>
    </row>
    <row r="140" spans="2:6">
      <c r="B140" t="s">
        <v>869</v>
      </c>
      <c r="C140" t="s">
        <v>870</v>
      </c>
      <c r="D140">
        <v>496</v>
      </c>
      <c r="E140" t="s">
        <v>871</v>
      </c>
      <c r="F140" t="s">
        <v>872</v>
      </c>
    </row>
    <row r="141" spans="2:6">
      <c r="B141" t="s">
        <v>873</v>
      </c>
      <c r="C141" t="s">
        <v>874</v>
      </c>
      <c r="D141">
        <v>499</v>
      </c>
      <c r="E141" t="s">
        <v>412</v>
      </c>
      <c r="F141" t="s">
        <v>413</v>
      </c>
    </row>
    <row r="142" spans="2:6">
      <c r="B142" t="s">
        <v>875</v>
      </c>
      <c r="C142" t="s">
        <v>876</v>
      </c>
      <c r="D142">
        <v>500</v>
      </c>
      <c r="E142" t="s">
        <v>434</v>
      </c>
      <c r="F142" t="s">
        <v>435</v>
      </c>
    </row>
    <row r="143" spans="2:6">
      <c r="B143" t="s">
        <v>877</v>
      </c>
      <c r="C143" t="s">
        <v>878</v>
      </c>
      <c r="D143">
        <v>504</v>
      </c>
      <c r="E143" t="s">
        <v>879</v>
      </c>
      <c r="F143" t="s">
        <v>880</v>
      </c>
    </row>
    <row r="144" spans="2:6">
      <c r="B144" t="s">
        <v>881</v>
      </c>
      <c r="C144" t="s">
        <v>882</v>
      </c>
      <c r="D144">
        <v>508</v>
      </c>
      <c r="E144" t="s">
        <v>883</v>
      </c>
      <c r="F144" t="s">
        <v>884</v>
      </c>
    </row>
    <row r="145" spans="2:6">
      <c r="B145" t="s">
        <v>885</v>
      </c>
      <c r="C145" t="s">
        <v>886</v>
      </c>
      <c r="D145">
        <v>104</v>
      </c>
      <c r="E145" t="s">
        <v>887</v>
      </c>
      <c r="F145" t="s">
        <v>888</v>
      </c>
    </row>
    <row r="146" spans="2:6">
      <c r="B146" t="s">
        <v>889</v>
      </c>
      <c r="C146" t="s">
        <v>890</v>
      </c>
      <c r="D146">
        <v>516</v>
      </c>
      <c r="E146" t="s">
        <v>891</v>
      </c>
      <c r="F146" t="s">
        <v>892</v>
      </c>
    </row>
    <row r="147" spans="2:6">
      <c r="B147" t="s">
        <v>893</v>
      </c>
      <c r="C147" t="s">
        <v>894</v>
      </c>
      <c r="D147">
        <v>520</v>
      </c>
      <c r="E147" t="s">
        <v>452</v>
      </c>
      <c r="F147" t="s">
        <v>453</v>
      </c>
    </row>
    <row r="148" spans="2:6">
      <c r="B148" t="s">
        <v>895</v>
      </c>
      <c r="C148" t="s">
        <v>896</v>
      </c>
      <c r="D148">
        <v>524</v>
      </c>
      <c r="E148" t="s">
        <v>897</v>
      </c>
      <c r="F148" t="s">
        <v>898</v>
      </c>
    </row>
    <row r="149" spans="2:6">
      <c r="B149" t="s">
        <v>899</v>
      </c>
      <c r="C149" t="s">
        <v>900</v>
      </c>
      <c r="D149">
        <v>528</v>
      </c>
      <c r="E149" t="s">
        <v>412</v>
      </c>
      <c r="F149" t="s">
        <v>413</v>
      </c>
    </row>
    <row r="150" spans="2:6">
      <c r="B150" t="s">
        <v>901</v>
      </c>
      <c r="C150" t="s">
        <v>902</v>
      </c>
      <c r="D150">
        <v>540</v>
      </c>
      <c r="E150" t="s">
        <v>673</v>
      </c>
      <c r="F150" t="s">
        <v>674</v>
      </c>
    </row>
    <row r="151" spans="2:6">
      <c r="B151" t="s">
        <v>903</v>
      </c>
      <c r="C151" t="s">
        <v>904</v>
      </c>
      <c r="D151">
        <v>554</v>
      </c>
      <c r="E151" t="s">
        <v>585</v>
      </c>
      <c r="F151" t="s">
        <v>586</v>
      </c>
    </row>
    <row r="152" spans="2:6">
      <c r="B152" t="s">
        <v>905</v>
      </c>
      <c r="C152" t="s">
        <v>906</v>
      </c>
      <c r="D152">
        <v>558</v>
      </c>
      <c r="E152" t="s">
        <v>907</v>
      </c>
      <c r="F152" t="s">
        <v>908</v>
      </c>
    </row>
    <row r="153" spans="2:6">
      <c r="B153" t="s">
        <v>909</v>
      </c>
      <c r="C153" t="s">
        <v>910</v>
      </c>
      <c r="D153">
        <v>562</v>
      </c>
      <c r="E153" t="s">
        <v>488</v>
      </c>
      <c r="F153" t="s">
        <v>489</v>
      </c>
    </row>
    <row r="154" spans="2:6">
      <c r="B154" t="s">
        <v>911</v>
      </c>
      <c r="C154" t="s">
        <v>912</v>
      </c>
      <c r="D154">
        <v>566</v>
      </c>
      <c r="E154" t="s">
        <v>913</v>
      </c>
      <c r="F154" t="s">
        <v>914</v>
      </c>
    </row>
    <row r="155" spans="2:6">
      <c r="B155" t="s">
        <v>915</v>
      </c>
      <c r="C155" t="s">
        <v>916</v>
      </c>
      <c r="D155">
        <v>570</v>
      </c>
      <c r="E155" t="s">
        <v>585</v>
      </c>
      <c r="F155" t="s">
        <v>586</v>
      </c>
    </row>
    <row r="156" spans="2:6">
      <c r="B156" t="s">
        <v>917</v>
      </c>
      <c r="C156" t="s">
        <v>918</v>
      </c>
      <c r="D156">
        <v>574</v>
      </c>
      <c r="E156" t="s">
        <v>452</v>
      </c>
      <c r="F156" t="s">
        <v>453</v>
      </c>
    </row>
    <row r="157" spans="2:6">
      <c r="B157" t="s">
        <v>919</v>
      </c>
      <c r="C157" t="s">
        <v>920</v>
      </c>
      <c r="D157">
        <v>580</v>
      </c>
      <c r="E157" t="s">
        <v>424</v>
      </c>
      <c r="F157" t="s">
        <v>425</v>
      </c>
    </row>
    <row r="158" spans="2:6">
      <c r="B158" t="s">
        <v>921</v>
      </c>
      <c r="C158" t="s">
        <v>922</v>
      </c>
      <c r="D158">
        <v>578</v>
      </c>
      <c r="E158" t="s">
        <v>923</v>
      </c>
      <c r="F158" t="s">
        <v>924</v>
      </c>
    </row>
    <row r="159" spans="2:6">
      <c r="B159" t="s">
        <v>925</v>
      </c>
      <c r="C159" t="s">
        <v>926</v>
      </c>
      <c r="D159">
        <v>512</v>
      </c>
      <c r="E159" t="s">
        <v>927</v>
      </c>
      <c r="F159" t="s">
        <v>928</v>
      </c>
    </row>
    <row r="160" spans="2:6">
      <c r="B160" t="s">
        <v>929</v>
      </c>
      <c r="C160" t="s">
        <v>930</v>
      </c>
      <c r="D160">
        <v>586</v>
      </c>
      <c r="E160" t="s">
        <v>931</v>
      </c>
      <c r="F160" t="s">
        <v>932</v>
      </c>
    </row>
    <row r="161" spans="2:6">
      <c r="B161" t="s">
        <v>933</v>
      </c>
      <c r="C161" t="s">
        <v>934</v>
      </c>
      <c r="D161">
        <v>585</v>
      </c>
      <c r="E161" t="s">
        <v>424</v>
      </c>
      <c r="F161" t="s">
        <v>425</v>
      </c>
    </row>
    <row r="162" spans="2:6">
      <c r="B162" t="s">
        <v>935</v>
      </c>
      <c r="C162" t="s">
        <v>936</v>
      </c>
      <c r="D162">
        <v>591</v>
      </c>
      <c r="E162" t="s">
        <v>937</v>
      </c>
      <c r="F162" t="s">
        <v>938</v>
      </c>
    </row>
    <row r="163" spans="2:6">
      <c r="B163" t="s">
        <v>939</v>
      </c>
      <c r="C163" t="s">
        <v>940</v>
      </c>
      <c r="D163">
        <v>598</v>
      </c>
      <c r="E163" t="s">
        <v>941</v>
      </c>
      <c r="F163" t="s">
        <v>942</v>
      </c>
    </row>
    <row r="164" spans="2:6">
      <c r="B164" t="s">
        <v>943</v>
      </c>
      <c r="C164" t="s">
        <v>944</v>
      </c>
      <c r="D164">
        <v>600</v>
      </c>
      <c r="E164" t="s">
        <v>945</v>
      </c>
      <c r="F164" t="s">
        <v>946</v>
      </c>
    </row>
    <row r="165" spans="2:6">
      <c r="B165" t="s">
        <v>947</v>
      </c>
      <c r="C165" t="s">
        <v>948</v>
      </c>
      <c r="D165">
        <v>604</v>
      </c>
      <c r="E165" t="s">
        <v>949</v>
      </c>
      <c r="F165" t="s">
        <v>950</v>
      </c>
    </row>
    <row r="166" spans="2:6">
      <c r="B166" t="s">
        <v>951</v>
      </c>
      <c r="C166" t="s">
        <v>952</v>
      </c>
      <c r="D166">
        <v>608</v>
      </c>
      <c r="E166" t="s">
        <v>953</v>
      </c>
      <c r="F166" t="s">
        <v>954</v>
      </c>
    </row>
    <row r="167" spans="2:6">
      <c r="B167" t="s">
        <v>955</v>
      </c>
      <c r="C167" t="s">
        <v>956</v>
      </c>
      <c r="D167">
        <v>612</v>
      </c>
      <c r="E167" t="s">
        <v>585</v>
      </c>
      <c r="F167" t="s">
        <v>586</v>
      </c>
    </row>
    <row r="168" spans="2:6">
      <c r="B168" t="s">
        <v>957</v>
      </c>
      <c r="C168" t="s">
        <v>958</v>
      </c>
      <c r="D168">
        <v>616</v>
      </c>
      <c r="E168" t="s">
        <v>959</v>
      </c>
      <c r="F168" t="s">
        <v>960</v>
      </c>
    </row>
    <row r="169" spans="2:6">
      <c r="B169" t="s">
        <v>961</v>
      </c>
      <c r="C169" t="s">
        <v>962</v>
      </c>
      <c r="D169">
        <v>620</v>
      </c>
      <c r="E169" t="s">
        <v>412</v>
      </c>
      <c r="F169" t="s">
        <v>413</v>
      </c>
    </row>
    <row r="170" spans="2:6">
      <c r="B170" t="s">
        <v>963</v>
      </c>
      <c r="C170" t="s">
        <v>964</v>
      </c>
      <c r="D170">
        <v>630</v>
      </c>
      <c r="E170" t="s">
        <v>424</v>
      </c>
      <c r="F170" t="s">
        <v>425</v>
      </c>
    </row>
    <row r="171" spans="2:6">
      <c r="B171" t="s">
        <v>965</v>
      </c>
      <c r="C171" t="s">
        <v>966</v>
      </c>
      <c r="D171">
        <v>634</v>
      </c>
      <c r="E171" t="s">
        <v>967</v>
      </c>
      <c r="F171" t="s">
        <v>968</v>
      </c>
    </row>
    <row r="172" spans="2:6">
      <c r="B172" t="s">
        <v>969</v>
      </c>
      <c r="C172" t="s">
        <v>970</v>
      </c>
      <c r="D172">
        <v>410</v>
      </c>
      <c r="E172" t="s">
        <v>971</v>
      </c>
      <c r="F172" t="s">
        <v>972</v>
      </c>
    </row>
    <row r="173" spans="2:6">
      <c r="B173" t="s">
        <v>973</v>
      </c>
      <c r="C173" t="s">
        <v>974</v>
      </c>
      <c r="D173">
        <v>498</v>
      </c>
      <c r="E173" t="s">
        <v>975</v>
      </c>
      <c r="F173" t="s">
        <v>976</v>
      </c>
    </row>
    <row r="174" spans="2:6">
      <c r="B174" t="s">
        <v>977</v>
      </c>
      <c r="C174" t="s">
        <v>978</v>
      </c>
      <c r="D174">
        <v>638</v>
      </c>
      <c r="E174" t="s">
        <v>412</v>
      </c>
      <c r="F174" t="s">
        <v>413</v>
      </c>
    </row>
    <row r="175" spans="2:6">
      <c r="B175" t="s">
        <v>979</v>
      </c>
      <c r="C175" t="s">
        <v>980</v>
      </c>
      <c r="D175">
        <v>642</v>
      </c>
      <c r="E175" t="s">
        <v>981</v>
      </c>
      <c r="F175" t="s">
        <v>982</v>
      </c>
    </row>
    <row r="176" spans="2:6">
      <c r="B176" t="s">
        <v>983</v>
      </c>
      <c r="C176" t="s">
        <v>984</v>
      </c>
      <c r="D176">
        <v>643</v>
      </c>
      <c r="E176" t="s">
        <v>985</v>
      </c>
      <c r="F176" t="s">
        <v>986</v>
      </c>
    </row>
    <row r="177" spans="2:6">
      <c r="B177" t="s">
        <v>987</v>
      </c>
      <c r="C177" t="s">
        <v>988</v>
      </c>
      <c r="D177">
        <v>646</v>
      </c>
      <c r="E177" t="s">
        <v>989</v>
      </c>
      <c r="F177" t="s">
        <v>990</v>
      </c>
    </row>
    <row r="178" spans="2:6">
      <c r="B178" t="s">
        <v>991</v>
      </c>
      <c r="C178" t="s">
        <v>992</v>
      </c>
      <c r="D178">
        <v>652</v>
      </c>
      <c r="E178" t="s">
        <v>504</v>
      </c>
      <c r="F178" t="s">
        <v>504</v>
      </c>
    </row>
    <row r="179" spans="2:6">
      <c r="B179" t="s">
        <v>993</v>
      </c>
      <c r="C179" t="s">
        <v>994</v>
      </c>
      <c r="D179">
        <v>654</v>
      </c>
      <c r="E179" t="s">
        <v>504</v>
      </c>
      <c r="F179" t="s">
        <v>504</v>
      </c>
    </row>
    <row r="180" spans="2:6">
      <c r="B180" t="s">
        <v>995</v>
      </c>
      <c r="C180" t="s">
        <v>996</v>
      </c>
      <c r="D180">
        <v>659</v>
      </c>
      <c r="E180" t="s">
        <v>434</v>
      </c>
      <c r="F180" t="s">
        <v>435</v>
      </c>
    </row>
    <row r="181" spans="2:6">
      <c r="B181" t="s">
        <v>997</v>
      </c>
      <c r="C181" t="s">
        <v>998</v>
      </c>
      <c r="D181">
        <v>662</v>
      </c>
      <c r="E181" t="s">
        <v>434</v>
      </c>
      <c r="F181" t="s">
        <v>435</v>
      </c>
    </row>
    <row r="182" spans="2:6">
      <c r="B182" t="s">
        <v>999</v>
      </c>
      <c r="C182" t="s">
        <v>1000</v>
      </c>
      <c r="D182">
        <v>663</v>
      </c>
      <c r="E182" t="s">
        <v>504</v>
      </c>
      <c r="F182" t="s">
        <v>504</v>
      </c>
    </row>
    <row r="183" spans="2:6">
      <c r="B183" t="s">
        <v>1001</v>
      </c>
      <c r="C183" t="s">
        <v>1002</v>
      </c>
      <c r="D183">
        <v>666</v>
      </c>
      <c r="E183" t="s">
        <v>412</v>
      </c>
      <c r="F183" t="s">
        <v>413</v>
      </c>
    </row>
    <row r="184" spans="2:6">
      <c r="B184" t="s">
        <v>1003</v>
      </c>
      <c r="C184" t="s">
        <v>1004</v>
      </c>
      <c r="D184">
        <v>670</v>
      </c>
      <c r="E184" t="s">
        <v>434</v>
      </c>
      <c r="F184" t="s">
        <v>435</v>
      </c>
    </row>
    <row r="185" spans="2:6">
      <c r="B185" t="s">
        <v>1005</v>
      </c>
      <c r="C185" t="s">
        <v>1006</v>
      </c>
      <c r="D185">
        <v>882</v>
      </c>
      <c r="E185" t="s">
        <v>1007</v>
      </c>
      <c r="F185" t="s">
        <v>1008</v>
      </c>
    </row>
    <row r="186" spans="2:6">
      <c r="B186" t="s">
        <v>1009</v>
      </c>
      <c r="C186" t="s">
        <v>1010</v>
      </c>
      <c r="D186">
        <v>674</v>
      </c>
      <c r="E186" t="s">
        <v>412</v>
      </c>
      <c r="F186" t="s">
        <v>413</v>
      </c>
    </row>
    <row r="187" spans="2:6">
      <c r="B187" t="s">
        <v>1011</v>
      </c>
      <c r="C187" t="s">
        <v>1012</v>
      </c>
      <c r="D187">
        <v>678</v>
      </c>
      <c r="E187" t="s">
        <v>1013</v>
      </c>
      <c r="F187" t="s">
        <v>1014</v>
      </c>
    </row>
    <row r="188" spans="2:6">
      <c r="B188" t="s">
        <v>1015</v>
      </c>
      <c r="C188" t="s">
        <v>1016</v>
      </c>
      <c r="D188">
        <v>682</v>
      </c>
      <c r="E188" t="s">
        <v>1017</v>
      </c>
      <c r="F188" t="s">
        <v>1018</v>
      </c>
    </row>
    <row r="189" spans="2:6">
      <c r="B189" t="s">
        <v>1019</v>
      </c>
      <c r="C189" t="s">
        <v>1020</v>
      </c>
      <c r="D189">
        <v>686</v>
      </c>
      <c r="E189" t="s">
        <v>488</v>
      </c>
      <c r="F189" t="s">
        <v>489</v>
      </c>
    </row>
    <row r="190" spans="2:6">
      <c r="B190" t="s">
        <v>1021</v>
      </c>
      <c r="C190" t="s">
        <v>1022</v>
      </c>
      <c r="D190">
        <v>688</v>
      </c>
      <c r="E190" t="s">
        <v>1023</v>
      </c>
      <c r="F190" t="s">
        <v>1024</v>
      </c>
    </row>
    <row r="191" spans="2:6">
      <c r="B191" t="s">
        <v>1025</v>
      </c>
      <c r="C191" t="s">
        <v>1026</v>
      </c>
      <c r="D191">
        <v>690</v>
      </c>
      <c r="E191" t="s">
        <v>1027</v>
      </c>
      <c r="F191" t="s">
        <v>1028</v>
      </c>
    </row>
    <row r="192" spans="2:6">
      <c r="B192" t="s">
        <v>1029</v>
      </c>
      <c r="C192" t="s">
        <v>1030</v>
      </c>
      <c r="D192">
        <v>694</v>
      </c>
      <c r="E192" t="s">
        <v>1031</v>
      </c>
      <c r="F192" t="s">
        <v>1032</v>
      </c>
    </row>
    <row r="193" spans="2:6">
      <c r="B193" t="s">
        <v>1033</v>
      </c>
      <c r="C193" t="s">
        <v>1034</v>
      </c>
      <c r="D193">
        <v>702</v>
      </c>
      <c r="E193" t="s">
        <v>1035</v>
      </c>
      <c r="F193" t="s">
        <v>1036</v>
      </c>
    </row>
    <row r="194" spans="2:6">
      <c r="B194" t="s">
        <v>1037</v>
      </c>
      <c r="C194" t="s">
        <v>1038</v>
      </c>
      <c r="D194">
        <v>534</v>
      </c>
      <c r="E194" t="s">
        <v>603</v>
      </c>
      <c r="F194" t="s">
        <v>604</v>
      </c>
    </row>
    <row r="195" spans="2:6">
      <c r="B195" t="s">
        <v>1039</v>
      </c>
      <c r="C195" t="s">
        <v>1040</v>
      </c>
      <c r="D195">
        <v>703</v>
      </c>
      <c r="E195" t="s">
        <v>412</v>
      </c>
      <c r="F195" t="s">
        <v>413</v>
      </c>
    </row>
    <row r="196" spans="2:6">
      <c r="B196" t="s">
        <v>1041</v>
      </c>
      <c r="C196" t="s">
        <v>1042</v>
      </c>
      <c r="D196">
        <v>705</v>
      </c>
      <c r="E196" t="s">
        <v>412</v>
      </c>
      <c r="F196" t="s">
        <v>413</v>
      </c>
    </row>
    <row r="197" spans="2:6">
      <c r="B197" t="s">
        <v>1043</v>
      </c>
      <c r="C197" t="s">
        <v>1044</v>
      </c>
      <c r="D197">
        <v>90</v>
      </c>
      <c r="E197" t="s">
        <v>1045</v>
      </c>
      <c r="F197" t="s">
        <v>1046</v>
      </c>
    </row>
    <row r="198" spans="2:6">
      <c r="B198" t="s">
        <v>1047</v>
      </c>
      <c r="C198" t="s">
        <v>1048</v>
      </c>
      <c r="D198">
        <v>706</v>
      </c>
      <c r="E198" t="s">
        <v>1049</v>
      </c>
      <c r="F198" t="s">
        <v>1050</v>
      </c>
    </row>
    <row r="199" spans="2:6">
      <c r="B199" t="s">
        <v>1051</v>
      </c>
      <c r="C199" t="s">
        <v>1052</v>
      </c>
      <c r="D199">
        <v>710</v>
      </c>
      <c r="E199" t="s">
        <v>1053</v>
      </c>
      <c r="F199" t="s">
        <v>1054</v>
      </c>
    </row>
    <row r="200" spans="2:6">
      <c r="B200" t="s">
        <v>1055</v>
      </c>
      <c r="C200" t="s">
        <v>1056</v>
      </c>
      <c r="D200">
        <v>728</v>
      </c>
      <c r="E200" t="s">
        <v>1057</v>
      </c>
      <c r="F200" t="s">
        <v>1058</v>
      </c>
    </row>
    <row r="201" spans="2:6">
      <c r="B201" t="s">
        <v>1059</v>
      </c>
      <c r="C201" t="s">
        <v>1060</v>
      </c>
      <c r="D201">
        <v>724</v>
      </c>
      <c r="E201" t="s">
        <v>412</v>
      </c>
      <c r="F201" t="s">
        <v>413</v>
      </c>
    </row>
    <row r="202" spans="2:6">
      <c r="B202" t="s">
        <v>1061</v>
      </c>
      <c r="C202" t="s">
        <v>1062</v>
      </c>
      <c r="D202">
        <v>144</v>
      </c>
      <c r="E202" t="s">
        <v>1063</v>
      </c>
      <c r="F202" t="s">
        <v>1064</v>
      </c>
    </row>
    <row r="203" spans="2:6">
      <c r="B203" t="s">
        <v>1065</v>
      </c>
      <c r="C203" t="s">
        <v>1066</v>
      </c>
      <c r="D203">
        <v>275</v>
      </c>
      <c r="E203">
        <v>0</v>
      </c>
      <c r="F203" t="s">
        <v>1067</v>
      </c>
    </row>
    <row r="204" spans="2:6">
      <c r="B204" t="s">
        <v>1068</v>
      </c>
      <c r="C204" t="s">
        <v>1069</v>
      </c>
      <c r="D204">
        <v>729</v>
      </c>
      <c r="E204" t="s">
        <v>1070</v>
      </c>
      <c r="F204" t="s">
        <v>1071</v>
      </c>
    </row>
    <row r="205" spans="2:6">
      <c r="B205" t="s">
        <v>1072</v>
      </c>
      <c r="C205" t="s">
        <v>1073</v>
      </c>
      <c r="D205">
        <v>740</v>
      </c>
      <c r="E205" t="s">
        <v>1074</v>
      </c>
      <c r="F205" t="s">
        <v>1075</v>
      </c>
    </row>
    <row r="206" spans="2:6">
      <c r="B206" t="s">
        <v>1076</v>
      </c>
      <c r="C206" t="s">
        <v>1077</v>
      </c>
      <c r="D206">
        <v>744</v>
      </c>
      <c r="E206" t="s">
        <v>504</v>
      </c>
      <c r="F206" t="s">
        <v>504</v>
      </c>
    </row>
    <row r="207" spans="2:6">
      <c r="B207" t="s">
        <v>1078</v>
      </c>
      <c r="C207" t="s">
        <v>1079</v>
      </c>
      <c r="D207">
        <v>748</v>
      </c>
      <c r="E207" t="s">
        <v>504</v>
      </c>
      <c r="F207" t="s">
        <v>504</v>
      </c>
    </row>
    <row r="208" spans="2:6">
      <c r="B208" t="s">
        <v>1080</v>
      </c>
      <c r="C208" t="s">
        <v>1081</v>
      </c>
      <c r="D208">
        <v>752</v>
      </c>
      <c r="E208" t="s">
        <v>1082</v>
      </c>
      <c r="F208" t="s">
        <v>1083</v>
      </c>
    </row>
    <row r="209" spans="2:6">
      <c r="B209" t="s">
        <v>1084</v>
      </c>
      <c r="C209" t="s">
        <v>1085</v>
      </c>
      <c r="D209">
        <v>756</v>
      </c>
      <c r="E209" t="s">
        <v>821</v>
      </c>
      <c r="F209" t="s">
        <v>822</v>
      </c>
    </row>
    <row r="210" spans="2:6">
      <c r="B210" t="s">
        <v>1086</v>
      </c>
      <c r="C210" t="s">
        <v>1087</v>
      </c>
      <c r="D210">
        <v>760</v>
      </c>
      <c r="E210" t="s">
        <v>1088</v>
      </c>
      <c r="F210" t="s">
        <v>1089</v>
      </c>
    </row>
    <row r="211" spans="2:6">
      <c r="B211" t="s">
        <v>1090</v>
      </c>
      <c r="C211" t="s">
        <v>1091</v>
      </c>
      <c r="D211">
        <v>762</v>
      </c>
      <c r="E211" t="s">
        <v>1092</v>
      </c>
      <c r="F211" t="s">
        <v>1093</v>
      </c>
    </row>
    <row r="212" spans="2:6">
      <c r="B212" t="s">
        <v>1094</v>
      </c>
      <c r="C212" t="s">
        <v>1095</v>
      </c>
      <c r="D212">
        <v>764</v>
      </c>
      <c r="E212" t="s">
        <v>1096</v>
      </c>
      <c r="F212" t="s">
        <v>1097</v>
      </c>
    </row>
    <row r="213" spans="2:6">
      <c r="B213" t="s">
        <v>1098</v>
      </c>
      <c r="C213" t="s">
        <v>1099</v>
      </c>
      <c r="D213">
        <v>807</v>
      </c>
      <c r="E213" t="s">
        <v>1099</v>
      </c>
      <c r="F213" t="s">
        <v>1100</v>
      </c>
    </row>
    <row r="214" spans="2:6">
      <c r="B214" t="s">
        <v>1101</v>
      </c>
      <c r="C214" t="s">
        <v>1102</v>
      </c>
      <c r="D214">
        <v>626</v>
      </c>
      <c r="E214" t="s">
        <v>424</v>
      </c>
      <c r="F214" t="s">
        <v>425</v>
      </c>
    </row>
    <row r="215" spans="2:6">
      <c r="B215" t="s">
        <v>1103</v>
      </c>
      <c r="C215" t="s">
        <v>1104</v>
      </c>
      <c r="D215">
        <v>768</v>
      </c>
      <c r="E215" t="s">
        <v>488</v>
      </c>
      <c r="F215" t="s">
        <v>489</v>
      </c>
    </row>
    <row r="216" spans="2:6">
      <c r="B216" t="s">
        <v>1105</v>
      </c>
      <c r="C216" t="s">
        <v>1106</v>
      </c>
      <c r="D216">
        <v>772</v>
      </c>
      <c r="E216" t="s">
        <v>585</v>
      </c>
      <c r="F216" t="s">
        <v>586</v>
      </c>
    </row>
    <row r="217" spans="2:6">
      <c r="B217" t="s">
        <v>1107</v>
      </c>
      <c r="C217" t="s">
        <v>1108</v>
      </c>
      <c r="D217">
        <v>776</v>
      </c>
      <c r="E217" t="s">
        <v>1109</v>
      </c>
      <c r="F217" t="s">
        <v>1110</v>
      </c>
    </row>
    <row r="218" spans="2:6">
      <c r="B218" t="s">
        <v>1111</v>
      </c>
      <c r="C218" t="s">
        <v>1112</v>
      </c>
      <c r="D218">
        <v>780</v>
      </c>
      <c r="E218" t="s">
        <v>1113</v>
      </c>
      <c r="F218" t="s">
        <v>1114</v>
      </c>
    </row>
    <row r="219" spans="2:6">
      <c r="B219" t="s">
        <v>1115</v>
      </c>
      <c r="C219" t="s">
        <v>1116</v>
      </c>
      <c r="D219">
        <v>788</v>
      </c>
      <c r="E219" t="s">
        <v>1117</v>
      </c>
      <c r="F219" t="s">
        <v>1118</v>
      </c>
    </row>
    <row r="220" spans="2:6">
      <c r="B220" t="s">
        <v>1119</v>
      </c>
      <c r="C220" t="s">
        <v>1120</v>
      </c>
      <c r="D220">
        <v>792</v>
      </c>
      <c r="E220" t="s">
        <v>1121</v>
      </c>
      <c r="F220" t="s">
        <v>1122</v>
      </c>
    </row>
    <row r="221" spans="2:6">
      <c r="B221" t="s">
        <v>1123</v>
      </c>
      <c r="C221" t="s">
        <v>1124</v>
      </c>
      <c r="D221">
        <v>795</v>
      </c>
      <c r="E221" t="s">
        <v>1125</v>
      </c>
      <c r="F221" t="s">
        <v>1126</v>
      </c>
    </row>
    <row r="222" spans="2:6">
      <c r="B222" t="s">
        <v>1127</v>
      </c>
      <c r="C222" t="s">
        <v>1128</v>
      </c>
      <c r="D222">
        <v>796</v>
      </c>
      <c r="E222" t="s">
        <v>424</v>
      </c>
      <c r="F222" t="s">
        <v>425</v>
      </c>
    </row>
    <row r="223" spans="2:6">
      <c r="B223" t="s">
        <v>1129</v>
      </c>
      <c r="C223" t="s">
        <v>1130</v>
      </c>
      <c r="D223">
        <v>798</v>
      </c>
      <c r="E223" t="s">
        <v>452</v>
      </c>
      <c r="F223" t="s">
        <v>453</v>
      </c>
    </row>
    <row r="224" spans="2:6">
      <c r="B224" t="s">
        <v>1131</v>
      </c>
      <c r="C224" t="s">
        <v>1132</v>
      </c>
      <c r="D224">
        <v>800</v>
      </c>
      <c r="E224" t="s">
        <v>1133</v>
      </c>
      <c r="F224" t="s">
        <v>1134</v>
      </c>
    </row>
    <row r="225" spans="2:6">
      <c r="B225" t="s">
        <v>1135</v>
      </c>
      <c r="C225" t="s">
        <v>1136</v>
      </c>
      <c r="D225">
        <v>804</v>
      </c>
      <c r="E225" t="s">
        <v>1137</v>
      </c>
      <c r="F225" t="s">
        <v>1138</v>
      </c>
    </row>
    <row r="226" spans="2:6">
      <c r="B226" t="s">
        <v>1139</v>
      </c>
      <c r="C226" t="s">
        <v>1140</v>
      </c>
      <c r="D226">
        <v>784</v>
      </c>
      <c r="E226" t="s">
        <v>1141</v>
      </c>
      <c r="F226" t="s">
        <v>1142</v>
      </c>
    </row>
    <row r="227" spans="2:6">
      <c r="B227" t="s">
        <v>1143</v>
      </c>
      <c r="C227" t="s">
        <v>1144</v>
      </c>
      <c r="D227">
        <v>826</v>
      </c>
      <c r="E227" t="s">
        <v>711</v>
      </c>
      <c r="F227" t="s">
        <v>712</v>
      </c>
    </row>
    <row r="228" spans="2:6">
      <c r="B228" t="s">
        <v>1145</v>
      </c>
      <c r="C228" t="s">
        <v>1146</v>
      </c>
      <c r="D228">
        <v>834</v>
      </c>
      <c r="E228" t="s">
        <v>1147</v>
      </c>
      <c r="F228" t="s">
        <v>1148</v>
      </c>
    </row>
    <row r="229" spans="2:6">
      <c r="B229" t="s">
        <v>1149</v>
      </c>
      <c r="C229" t="s">
        <v>1150</v>
      </c>
      <c r="D229">
        <v>840</v>
      </c>
      <c r="E229" t="s">
        <v>424</v>
      </c>
      <c r="F229" t="s">
        <v>425</v>
      </c>
    </row>
    <row r="230" spans="2:6">
      <c r="B230" t="s">
        <v>1151</v>
      </c>
      <c r="C230" t="s">
        <v>1152</v>
      </c>
      <c r="D230">
        <v>850</v>
      </c>
      <c r="E230" t="s">
        <v>424</v>
      </c>
      <c r="F230" t="s">
        <v>425</v>
      </c>
    </row>
    <row r="231" spans="2:6">
      <c r="B231" t="s">
        <v>1153</v>
      </c>
      <c r="C231" t="s">
        <v>1154</v>
      </c>
      <c r="D231">
        <v>858</v>
      </c>
      <c r="E231" t="s">
        <v>1155</v>
      </c>
      <c r="F231" t="s">
        <v>1156</v>
      </c>
    </row>
    <row r="232" spans="2:6">
      <c r="B232" t="s">
        <v>1157</v>
      </c>
      <c r="C232" t="s">
        <v>1158</v>
      </c>
      <c r="D232">
        <v>860</v>
      </c>
      <c r="E232" t="s">
        <v>1159</v>
      </c>
      <c r="F232" t="s">
        <v>1160</v>
      </c>
    </row>
    <row r="233" spans="2:6">
      <c r="B233" t="s">
        <v>1161</v>
      </c>
      <c r="C233" t="s">
        <v>1162</v>
      </c>
      <c r="D233">
        <v>548</v>
      </c>
      <c r="E233" t="s">
        <v>1163</v>
      </c>
      <c r="F233" t="s">
        <v>1164</v>
      </c>
    </row>
    <row r="234" spans="2:6">
      <c r="B234" t="s">
        <v>1165</v>
      </c>
      <c r="C234" t="s">
        <v>1166</v>
      </c>
      <c r="D234">
        <v>862</v>
      </c>
      <c r="E234" t="s">
        <v>1167</v>
      </c>
      <c r="F234" t="s">
        <v>1168</v>
      </c>
    </row>
    <row r="235" spans="2:6">
      <c r="B235" t="s">
        <v>1169</v>
      </c>
      <c r="C235" t="s">
        <v>1170</v>
      </c>
      <c r="D235">
        <v>704</v>
      </c>
      <c r="E235" t="s">
        <v>1171</v>
      </c>
      <c r="F235" t="s">
        <v>1172</v>
      </c>
    </row>
    <row r="236" spans="2:6">
      <c r="B236" t="s">
        <v>1173</v>
      </c>
      <c r="C236" t="s">
        <v>1174</v>
      </c>
      <c r="D236">
        <v>876</v>
      </c>
      <c r="E236" t="s">
        <v>504</v>
      </c>
      <c r="F236" t="s">
        <v>504</v>
      </c>
    </row>
    <row r="237" spans="2:6">
      <c r="B237" t="s">
        <v>1175</v>
      </c>
      <c r="C237" t="s">
        <v>1176</v>
      </c>
      <c r="D237">
        <v>732</v>
      </c>
      <c r="E237" t="s">
        <v>879</v>
      </c>
      <c r="F237" t="s">
        <v>880</v>
      </c>
    </row>
    <row r="238" spans="2:6">
      <c r="B238" t="s">
        <v>1177</v>
      </c>
      <c r="C238" t="s">
        <v>1178</v>
      </c>
      <c r="D238">
        <v>887</v>
      </c>
      <c r="E238" t="s">
        <v>1179</v>
      </c>
      <c r="F238" t="s">
        <v>1180</v>
      </c>
    </row>
    <row r="239" spans="2:6">
      <c r="B239" t="s">
        <v>1181</v>
      </c>
      <c r="C239" t="s">
        <v>1182</v>
      </c>
      <c r="D239">
        <v>894</v>
      </c>
      <c r="E239" t="s">
        <v>1183</v>
      </c>
      <c r="F239" t="s">
        <v>1184</v>
      </c>
    </row>
    <row r="240" spans="2:6">
      <c r="B240" t="s">
        <v>1185</v>
      </c>
      <c r="C240" t="s">
        <v>1186</v>
      </c>
      <c r="D240">
        <v>716</v>
      </c>
      <c r="E240" t="s">
        <v>1187</v>
      </c>
      <c r="F240" t="s">
        <v>1188</v>
      </c>
    </row>
  </sheetData>
  <sheetProtection algorithmName="SHA-512" hashValue="G8OikzPMRQp3nXy0TFxgG9kvmGOTCbkd28J04OGq0xesq/GTO1qtT8OFGDwysOyDdikm6rp9iN0JWmHovtK2kw==" saltValue="J/xBr0LP2I5VQGiNX/Nf+A==" spinCount="100000" sheet="1" objects="1" formatColumns="0" autoFilter="0" pivotTables="0"/>
  <autoFilter ref="B1:F240" xr:uid="{8003A215-C16A-47AE-AC9E-5B4F7D4AF041}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402C-C56F-4802-B4DD-E0886E0D625F}">
  <sheetPr codeName="Sheet21"/>
  <dimension ref="B2:D23"/>
  <sheetViews>
    <sheetView showGridLines="0" showRowColHeaders="0" zoomScaleNormal="100" workbookViewId="0">
      <selection activeCell="B9" sqref="B9"/>
    </sheetView>
  </sheetViews>
  <sheetFormatPr defaultRowHeight="14.45"/>
  <cols>
    <col min="2" max="2" width="23.140625" customWidth="1"/>
  </cols>
  <sheetData>
    <row r="2" spans="2:4">
      <c r="B2" s="1" t="s">
        <v>65</v>
      </c>
      <c r="D2" t="str">
        <f>"Year "&amp;opt_Year</f>
        <v xml:space="preserve">Year </v>
      </c>
    </row>
    <row r="3" spans="2:4">
      <c r="B3" s="1" t="s">
        <v>71</v>
      </c>
    </row>
    <row r="5" spans="2:4">
      <c r="B5" s="1" t="s">
        <v>107</v>
      </c>
    </row>
    <row r="6" spans="2:4">
      <c r="B6" s="1" t="s">
        <v>114</v>
      </c>
    </row>
    <row r="8" spans="2:4">
      <c r="B8" s="17" t="s">
        <v>108</v>
      </c>
    </row>
    <row r="9" spans="2:4">
      <c r="B9" s="17" t="s">
        <v>112</v>
      </c>
    </row>
    <row r="10" spans="2:4">
      <c r="B10" s="17" t="s">
        <v>115</v>
      </c>
    </row>
    <row r="11" spans="2:4">
      <c r="B11" s="17" t="s">
        <v>117</v>
      </c>
    </row>
    <row r="13" spans="2:4">
      <c r="B13" s="17" t="s">
        <v>188</v>
      </c>
    </row>
    <row r="14" spans="2:4">
      <c r="B14" s="17" t="s">
        <v>189</v>
      </c>
    </row>
    <row r="16" spans="2:4">
      <c r="B16" s="17" t="s">
        <v>1189</v>
      </c>
    </row>
    <row r="17" spans="2:2">
      <c r="B17" s="17" t="s">
        <v>1190</v>
      </c>
    </row>
    <row r="18" spans="2:2">
      <c r="B18" s="17" t="s">
        <v>1191</v>
      </c>
    </row>
    <row r="19" spans="2:2">
      <c r="B19" s="17" t="s">
        <v>1192</v>
      </c>
    </row>
    <row r="21" spans="2:2">
      <c r="B21" s="17" t="s">
        <v>1193</v>
      </c>
    </row>
    <row r="22" spans="2:2">
      <c r="B22" s="17" t="s">
        <v>1194</v>
      </c>
    </row>
    <row r="23" spans="2:2">
      <c r="B23" s="17" t="s">
        <v>1195</v>
      </c>
    </row>
  </sheetData>
  <sheetProtection algorithmName="SHA-512" hashValue="KkOQNktDfAN1D6WV844rq++xlN1srhhvW/cjIOMUpg7xRd2mKU+z9wbPoIBv32DNW0tQYVyBYKl2XpC2F4iypg==" saltValue="N3abt9+JRMhk4DgKX4L7Bw==" spinCount="100000" sheet="1" objects="1" formatColumns="0" autoFilter="0" pivotTables="0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bac29d-635b-4ff2-84e9-4347505f3004" xsi:nil="true"/>
    <lcf76f155ced4ddcb4097134ff3c332f xmlns="76b97e0f-0b6c-4862-a8b7-8ef0847a5b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B671BC794A474F93336529414137EE" ma:contentTypeVersion="15" ma:contentTypeDescription="Create a new document." ma:contentTypeScope="" ma:versionID="bd31a1e348b0903ca098c69b3aef5d81">
  <xsd:schema xmlns:xsd="http://www.w3.org/2001/XMLSchema" xmlns:xs="http://www.w3.org/2001/XMLSchema" xmlns:p="http://schemas.microsoft.com/office/2006/metadata/properties" xmlns:ns2="76b97e0f-0b6c-4862-a8b7-8ef0847a5b25" xmlns:ns3="31bac29d-635b-4ff2-84e9-4347505f3004" targetNamespace="http://schemas.microsoft.com/office/2006/metadata/properties" ma:root="true" ma:fieldsID="3a4caae090fa205b060f99109680ae68" ns2:_="" ns3:_="">
    <xsd:import namespace="76b97e0f-0b6c-4862-a8b7-8ef0847a5b25"/>
    <xsd:import namespace="31bac29d-635b-4ff2-84e9-4347505f3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97e0f-0b6c-4862-a8b7-8ef0847a5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ac29d-635b-4ff2-84e9-4347505f30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ad81af6-b875-4386-8c2f-e831e19173c4}" ma:internalName="TaxCatchAll" ma:showField="CatchAllData" ma:web="31bac29d-635b-4ff2-84e9-4347505f30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69BE58-9637-4589-9B73-732B635D0C46}"/>
</file>

<file path=customXml/itemProps2.xml><?xml version="1.0" encoding="utf-8"?>
<ds:datastoreItem xmlns:ds="http://schemas.openxmlformats.org/officeDocument/2006/customXml" ds:itemID="{DB08A876-2AD8-4F0E-B2C5-4821F4B063CC}"/>
</file>

<file path=customXml/itemProps3.xml><?xml version="1.0" encoding="utf-8"?>
<ds:datastoreItem xmlns:ds="http://schemas.openxmlformats.org/officeDocument/2006/customXml" ds:itemID="{5C08E2B8-F106-49B6-9901-B47FA66D0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VPD Surveillance budgeting</dc:title>
  <dc:subject>Budgeting tool</dc:subject>
  <dc:creator>David Gzirishvili</dc:creator>
  <cp:keywords>WHO</cp:keywords>
  <dc:description/>
  <cp:lastModifiedBy>SULABERIDZE, David</cp:lastModifiedBy>
  <cp:revision/>
  <dcterms:created xsi:type="dcterms:W3CDTF">2021-04-01T13:56:38Z</dcterms:created>
  <dcterms:modified xsi:type="dcterms:W3CDTF">2022-09-04T17:49:42Z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0x010100E0B671BC794A474F93336529414137EE</vt:lpwstr>
  </property>
  <property fmtid="{D5CDD505-2E9C-101B-9397-08002B2CF9AE}" pid="3" name="MediaServiceImageTags">
    <vt:lpwstr/>
  </property>
</Properties>
</file>